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autoCompressPictures="0"/>
  <workbookProtection workbookPassword="E985" lockStructure="1"/>
  <bookViews>
    <workbookView xWindow="0" yWindow="0" windowWidth="1980" windowHeight="11760" tabRatio="792" activeTab="3"/>
  </bookViews>
  <sheets>
    <sheet name="Revision" sheetId="1" r:id="rId1"/>
    <sheet name="Instructions" sheetId="2" r:id="rId2"/>
    <sheet name="Definitions" sheetId="3" r:id="rId3"/>
    <sheet name="Declaration" sheetId="4" r:id="rId4"/>
    <sheet name="Smelter List" sheetId="16" r:id="rId5"/>
    <sheet name="Checker" sheetId="10" r:id="rId6"/>
    <sheet name="Product List" sheetId="11" r:id="rId7"/>
    <sheet name="L" sheetId="13" state="hidden" r:id="rId8"/>
    <sheet name="Smelter Reference List" sheetId="14" r:id="rId9"/>
    <sheet name="C" sheetId="15" state="hidden" r:id="rId10"/>
    <sheet name="Sheet1" sheetId="17" state="hidden" r:id="rId11"/>
    <sheet name="Sheet2" sheetId="18" r:id="rId12"/>
  </sheets>
  <definedNames>
    <definedName name="_xlnm._FilterDatabase" localSheetId="5" hidden="1">Checker!$B$3:$C$66</definedName>
    <definedName name="_xlnm._FilterDatabase" localSheetId="4" hidden="1">'Smelter List'!$B$4:$Q$4</definedName>
    <definedName name="_xlnm._FilterDatabase" localSheetId="8" hidden="1">'Smelter Reference List'!$A$4:$M$4</definedName>
    <definedName name="CL" comment="CountryList">'C'!$A$2:$A$239</definedName>
    <definedName name="LN" comment="language list for dropdown">L!$D$1:$L$1</definedName>
    <definedName name="Metal" comment="metal list for dropdown" localSheetId="4">'Smelter List'!$T$3:$W$3</definedName>
    <definedName name="MetalSmelter">'Smelter Reference List'!$J$5:$J$1001</definedName>
    <definedName name="_xlnm.Print_Area" localSheetId="3">Declaration!$A$1:$L$90</definedName>
    <definedName name="_xlnm.Print_Titles" localSheetId="3">Declaration!$1:$6</definedName>
    <definedName name="_xlnm.Print_Titles" localSheetId="6">'Product List'!$5:$5</definedName>
    <definedName name="_xlnm.Print_Titles" localSheetId="4">'Smelter List'!$4:$4</definedName>
    <definedName name="SL" comment="Selected Lanruage">Declaration!$P$3</definedName>
    <definedName name="SmelterIdetifiedForMetal">'Smelter List'!$B$5:$B$2504</definedName>
    <definedName name="SN" comment="smelter list for dropdown">OFFSET('Smelter Reference List'!$B$4,MATCH(!$B1,'Smelter Reference List'!$A:$A,0)-4,0,COUNTIF('Smelter Reference List'!$A:$A,!$B1),1)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4562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J346" i="14" l="1"/>
  <c r="K346" i="14"/>
  <c r="J253" i="14"/>
  <c r="K253" i="14"/>
  <c r="J315" i="14"/>
  <c r="K315" i="14"/>
  <c r="J517" i="14"/>
  <c r="K517" i="14"/>
  <c r="K450" i="14"/>
  <c r="J450" i="14"/>
  <c r="K288" i="14"/>
  <c r="J288" i="14"/>
  <c r="K225" i="14"/>
  <c r="J225" i="14"/>
  <c r="J37" i="14"/>
  <c r="J69" i="14"/>
  <c r="J70" i="14"/>
  <c r="J71" i="14"/>
  <c r="J220" i="14"/>
  <c r="J221" i="14"/>
  <c r="J58" i="14"/>
  <c r="J222" i="14"/>
  <c r="J223" i="14"/>
  <c r="J224" i="14"/>
  <c r="J285" i="14"/>
  <c r="J286" i="14"/>
  <c r="J287" i="14"/>
  <c r="J440" i="14"/>
  <c r="J446" i="14"/>
  <c r="J447" i="14"/>
  <c r="J449" i="14"/>
  <c r="K453" i="14"/>
  <c r="K454" i="14"/>
  <c r="K455" i="14"/>
  <c r="K452" i="14"/>
  <c r="K6" i="14"/>
  <c r="K9" i="14"/>
  <c r="K10" i="14"/>
  <c r="K11" i="14"/>
  <c r="K12" i="14"/>
  <c r="K13" i="14"/>
  <c r="K289" i="14"/>
  <c r="K290" i="14"/>
  <c r="K291" i="14"/>
  <c r="K292" i="14"/>
  <c r="K293" i="14"/>
  <c r="K308" i="14"/>
  <c r="K309" i="14"/>
  <c r="K310" i="14"/>
  <c r="K294" i="14"/>
  <c r="K295" i="14"/>
  <c r="K15" i="14"/>
  <c r="K18" i="14"/>
  <c r="K14" i="14"/>
  <c r="K19" i="14"/>
  <c r="K20" i="14"/>
  <c r="K84" i="14"/>
  <c r="K87" i="14"/>
  <c r="K21" i="14"/>
  <c r="K85" i="14"/>
  <c r="K86" i="14"/>
  <c r="K22" i="14"/>
  <c r="K456" i="14"/>
  <c r="K23" i="14"/>
  <c r="K24" i="14"/>
  <c r="K25" i="14"/>
  <c r="K132" i="14"/>
  <c r="K226" i="14"/>
  <c r="K26" i="14"/>
  <c r="K34" i="14"/>
  <c r="K27" i="14"/>
  <c r="K28" i="14"/>
  <c r="K29" i="14"/>
  <c r="K30" i="14"/>
  <c r="K103" i="14"/>
  <c r="K31" i="14"/>
  <c r="K32" i="14"/>
  <c r="K208" i="14"/>
  <c r="K33" i="14"/>
  <c r="K227" i="14"/>
  <c r="K228" i="14"/>
  <c r="K460" i="14"/>
  <c r="K300" i="14"/>
  <c r="K301" i="14"/>
  <c r="K36" i="14"/>
  <c r="K303" i="14"/>
  <c r="K304" i="14"/>
  <c r="K305" i="14"/>
  <c r="K342" i="14"/>
  <c r="K343" i="14"/>
  <c r="K359" i="14"/>
  <c r="K365" i="14"/>
  <c r="K439" i="14"/>
  <c r="K462" i="14"/>
  <c r="K516" i="14"/>
  <c r="K39" i="14"/>
  <c r="K307" i="14"/>
  <c r="K344" i="14"/>
  <c r="K379" i="14"/>
  <c r="K229" i="14"/>
  <c r="K311" i="14"/>
  <c r="K312" i="14"/>
  <c r="K313" i="14"/>
  <c r="K314" i="14"/>
  <c r="K316" i="14"/>
  <c r="K319" i="14"/>
  <c r="K320" i="14"/>
  <c r="K321" i="14"/>
  <c r="K322" i="14"/>
  <c r="K230" i="14"/>
  <c r="K40" i="14"/>
  <c r="K41" i="14"/>
  <c r="K42" i="14"/>
  <c r="K463" i="14"/>
  <c r="K464" i="14"/>
  <c r="K45" i="14"/>
  <c r="K44" i="14"/>
  <c r="K47" i="14"/>
  <c r="K48" i="14"/>
  <c r="K49" i="14"/>
  <c r="K50" i="14"/>
  <c r="K323" i="14"/>
  <c r="K324" i="14"/>
  <c r="K43" i="14"/>
  <c r="K46" i="14"/>
  <c r="K51" i="14"/>
  <c r="K231" i="14"/>
  <c r="K232" i="14"/>
  <c r="K284" i="14"/>
  <c r="K233" i="14"/>
  <c r="K52" i="14"/>
  <c r="K325" i="14"/>
  <c r="K53" i="14"/>
  <c r="K134" i="14"/>
  <c r="K140" i="14"/>
  <c r="K326" i="14"/>
  <c r="K327" i="14"/>
  <c r="K328" i="14"/>
  <c r="K329" i="14"/>
  <c r="K330" i="14"/>
  <c r="K54" i="14"/>
  <c r="K331" i="14"/>
  <c r="K234" i="14"/>
  <c r="K235" i="14"/>
  <c r="K236" i="14"/>
  <c r="K55" i="14"/>
  <c r="K332" i="14"/>
  <c r="K333" i="14"/>
  <c r="K56" i="14"/>
  <c r="K237" i="14"/>
  <c r="K465" i="14"/>
  <c r="K59" i="14"/>
  <c r="K466" i="14"/>
  <c r="K461" i="14"/>
  <c r="K467" i="14"/>
  <c r="K489" i="14"/>
  <c r="K490" i="14"/>
  <c r="K468" i="14"/>
  <c r="K469" i="14"/>
  <c r="K470" i="14"/>
  <c r="K471" i="14"/>
  <c r="K60" i="14"/>
  <c r="K336" i="14"/>
  <c r="K337" i="14"/>
  <c r="K354" i="14"/>
  <c r="K355" i="14"/>
  <c r="K338" i="14"/>
  <c r="K339" i="14"/>
  <c r="K430" i="14"/>
  <c r="K441" i="14"/>
  <c r="K340" i="14"/>
  <c r="K341" i="14"/>
  <c r="K445" i="14"/>
  <c r="K238" i="14"/>
  <c r="K239" i="14"/>
  <c r="K472" i="14"/>
  <c r="K473" i="14"/>
  <c r="K62" i="14"/>
  <c r="K63" i="14"/>
  <c r="K191" i="14"/>
  <c r="K64" i="14"/>
  <c r="K65" i="14"/>
  <c r="K459" i="14"/>
  <c r="K474" i="14"/>
  <c r="K240" i="14"/>
  <c r="K345" i="14"/>
  <c r="K241" i="14"/>
  <c r="K66" i="14"/>
  <c r="K211" i="14"/>
  <c r="K242" i="14"/>
  <c r="K475" i="14"/>
  <c r="K243" i="14"/>
  <c r="K244" i="14"/>
  <c r="K245" i="14"/>
  <c r="K246" i="14"/>
  <c r="K247" i="14"/>
  <c r="K248" i="14"/>
  <c r="K476" i="14"/>
  <c r="K67" i="14"/>
  <c r="K68" i="14"/>
  <c r="K249" i="14"/>
  <c r="K72" i="14"/>
  <c r="K73" i="14"/>
  <c r="K250" i="14"/>
  <c r="K251" i="14"/>
  <c r="K347" i="14"/>
  <c r="K348" i="14"/>
  <c r="K353" i="14"/>
  <c r="K75" i="14"/>
  <c r="K76" i="14"/>
  <c r="K74" i="14"/>
  <c r="K478" i="14"/>
  <c r="K477" i="14"/>
  <c r="K479" i="14"/>
  <c r="K480" i="14"/>
  <c r="K481" i="14"/>
  <c r="K77" i="14"/>
  <c r="K482" i="14"/>
  <c r="K78" i="14"/>
  <c r="K79" i="14"/>
  <c r="K80" i="14"/>
  <c r="K81" i="14"/>
  <c r="K483" i="14"/>
  <c r="K484" i="14"/>
  <c r="K82" i="14"/>
  <c r="K83" i="14"/>
  <c r="K485" i="14"/>
  <c r="K252" i="14"/>
  <c r="K486" i="14"/>
  <c r="K302" i="14"/>
  <c r="K351" i="14"/>
  <c r="K487" i="14"/>
  <c r="K488" i="14"/>
  <c r="K491" i="14"/>
  <c r="K492" i="14"/>
  <c r="K493" i="14"/>
  <c r="K254" i="14"/>
  <c r="K255" i="14"/>
  <c r="K256" i="14"/>
  <c r="K88" i="14"/>
  <c r="K89" i="14"/>
  <c r="K90" i="14"/>
  <c r="K142" i="14"/>
  <c r="K91" i="14"/>
  <c r="K92" i="14"/>
  <c r="K93" i="14"/>
  <c r="K257" i="14"/>
  <c r="K258" i="14"/>
  <c r="K494" i="14"/>
  <c r="K457" i="14"/>
  <c r="K458" i="14"/>
  <c r="K495" i="14"/>
  <c r="K94" i="14"/>
  <c r="K95" i="14"/>
  <c r="K98" i="14"/>
  <c r="K259" i="14"/>
  <c r="K96" i="14"/>
  <c r="K97" i="14"/>
  <c r="K99" i="14"/>
  <c r="K100" i="14"/>
  <c r="K101" i="14"/>
  <c r="K102" i="14"/>
  <c r="K105" i="14"/>
  <c r="K106" i="14"/>
  <c r="K357" i="14"/>
  <c r="K358" i="14"/>
  <c r="K260" i="14"/>
  <c r="K107" i="14"/>
  <c r="K151" i="14"/>
  <c r="K108" i="14"/>
  <c r="K109" i="14"/>
  <c r="K110" i="14"/>
  <c r="K360" i="14"/>
  <c r="K361" i="14"/>
  <c r="K371" i="14"/>
  <c r="K496" i="14"/>
  <c r="K111" i="14"/>
  <c r="K207" i="14"/>
  <c r="K112" i="14"/>
  <c r="K362" i="14"/>
  <c r="K114" i="14"/>
  <c r="K364" i="14"/>
  <c r="K366" i="14"/>
  <c r="K367" i="14"/>
  <c r="K261" i="14"/>
  <c r="K262" i="14"/>
  <c r="K116" i="14"/>
  <c r="K117" i="14"/>
  <c r="K118" i="14"/>
  <c r="K115" i="14"/>
  <c r="K119" i="14"/>
  <c r="K120" i="14"/>
  <c r="K121" i="14"/>
  <c r="K122" i="14"/>
  <c r="K263" i="14"/>
  <c r="K368" i="14"/>
  <c r="K432" i="14"/>
  <c r="K334" i="14"/>
  <c r="K369" i="14"/>
  <c r="K123" i="14"/>
  <c r="K370" i="14"/>
  <c r="K264" i="14"/>
  <c r="K124" i="14"/>
  <c r="K125" i="14"/>
  <c r="K126" i="14"/>
  <c r="K497" i="14"/>
  <c r="K265" i="14"/>
  <c r="K127" i="14"/>
  <c r="K128" i="14"/>
  <c r="K129" i="14"/>
  <c r="K352" i="14"/>
  <c r="K372" i="14"/>
  <c r="K373" i="14"/>
  <c r="K130" i="14"/>
  <c r="K374" i="14"/>
  <c r="K498" i="14"/>
  <c r="K131" i="14"/>
  <c r="K266" i="14"/>
  <c r="K499" i="14"/>
  <c r="K375" i="14"/>
  <c r="K376" i="14"/>
  <c r="K133" i="14"/>
  <c r="K135" i="14"/>
  <c r="K136" i="14"/>
  <c r="K138" i="14"/>
  <c r="K137" i="14"/>
  <c r="K57" i="14"/>
  <c r="K139" i="14"/>
  <c r="K377" i="14"/>
  <c r="K378" i="14"/>
  <c r="K141" i="14"/>
  <c r="K147" i="14"/>
  <c r="K143" i="14"/>
  <c r="K500" i="14"/>
  <c r="K380" i="14"/>
  <c r="K267" i="14"/>
  <c r="K268" i="14"/>
  <c r="K501" i="14"/>
  <c r="K146" i="14"/>
  <c r="K381" i="14"/>
  <c r="K148" i="14"/>
  <c r="K318" i="14"/>
  <c r="K382" i="14"/>
  <c r="K383" i="14"/>
  <c r="K384" i="14"/>
  <c r="K385" i="14"/>
  <c r="K386" i="14"/>
  <c r="K387" i="14"/>
  <c r="K388" i="14"/>
  <c r="K389" i="14"/>
  <c r="K390" i="14"/>
  <c r="K296" i="14"/>
  <c r="K391" i="14"/>
  <c r="K297" i="14"/>
  <c r="K350" i="14"/>
  <c r="K392" i="14"/>
  <c r="K397" i="14"/>
  <c r="K398" i="14"/>
  <c r="K393" i="14"/>
  <c r="K394" i="14"/>
  <c r="K395" i="14"/>
  <c r="K396" i="14"/>
  <c r="K399" i="14"/>
  <c r="K317" i="14"/>
  <c r="K400" i="14"/>
  <c r="K401" i="14"/>
  <c r="K402" i="14"/>
  <c r="K403" i="14"/>
  <c r="K404" i="14"/>
  <c r="K405" i="14"/>
  <c r="K418" i="14"/>
  <c r="K406" i="14"/>
  <c r="K298" i="14"/>
  <c r="K407" i="14"/>
  <c r="K408" i="14"/>
  <c r="K409" i="14"/>
  <c r="K410" i="14"/>
  <c r="K411" i="14"/>
  <c r="K412" i="14"/>
  <c r="K356" i="14"/>
  <c r="K413" i="14"/>
  <c r="K415" i="14"/>
  <c r="K435" i="14"/>
  <c r="K349" i="14"/>
  <c r="K363" i="14"/>
  <c r="K414" i="14"/>
  <c r="K416" i="14"/>
  <c r="K417" i="14"/>
  <c r="K434" i="14"/>
  <c r="K419" i="14"/>
  <c r="K420" i="14"/>
  <c r="K421" i="14"/>
  <c r="K422" i="14"/>
  <c r="K149" i="14"/>
  <c r="K269" i="14"/>
  <c r="K150" i="14"/>
  <c r="K152" i="14"/>
  <c r="K270" i="14"/>
  <c r="K423" i="14"/>
  <c r="K271" i="14"/>
  <c r="K272" i="14"/>
  <c r="K273" i="14"/>
  <c r="K153" i="14"/>
  <c r="K424" i="14"/>
  <c r="K154" i="14"/>
  <c r="K155" i="14"/>
  <c r="K156" i="14"/>
  <c r="K157" i="14"/>
  <c r="K161" i="14"/>
  <c r="K158" i="14"/>
  <c r="K502" i="14"/>
  <c r="K159" i="14"/>
  <c r="K160" i="14"/>
  <c r="K162" i="14"/>
  <c r="K163" i="14"/>
  <c r="K165" i="14"/>
  <c r="K166" i="14"/>
  <c r="K167" i="14"/>
  <c r="K214" i="14"/>
  <c r="K215" i="14"/>
  <c r="K216" i="14"/>
  <c r="K217" i="14"/>
  <c r="K218" i="14"/>
  <c r="K219" i="14"/>
  <c r="K170" i="14"/>
  <c r="K172" i="14"/>
  <c r="K5" i="14"/>
  <c r="K174" i="14"/>
  <c r="K175" i="14"/>
  <c r="K426" i="14"/>
  <c r="K176" i="14"/>
  <c r="K177" i="14"/>
  <c r="K178" i="14"/>
  <c r="K274" i="14"/>
  <c r="K275" i="14"/>
  <c r="K276" i="14"/>
  <c r="K504" i="14"/>
  <c r="K179" i="14"/>
  <c r="K113" i="14"/>
  <c r="K173" i="14"/>
  <c r="K180" i="14"/>
  <c r="K181" i="14"/>
  <c r="K199" i="14"/>
  <c r="K182" i="14"/>
  <c r="K277" i="14"/>
  <c r="K169" i="14"/>
  <c r="K171" i="14"/>
  <c r="K188" i="14"/>
  <c r="K183" i="14"/>
  <c r="K184" i="14"/>
  <c r="K185" i="14"/>
  <c r="K186" i="14"/>
  <c r="K187" i="14"/>
  <c r="K189" i="14"/>
  <c r="K190" i="14"/>
  <c r="K505" i="14"/>
  <c r="K278" i="14"/>
  <c r="K427" i="14"/>
  <c r="K428" i="14"/>
  <c r="K429" i="14"/>
  <c r="K38" i="14"/>
  <c r="K61" i="14"/>
  <c r="K104" i="14"/>
  <c r="K164" i="14"/>
  <c r="K168" i="14"/>
  <c r="K193" i="14"/>
  <c r="K194" i="14"/>
  <c r="K16" i="14"/>
  <c r="K195" i="14"/>
  <c r="K196" i="14"/>
  <c r="K197" i="14"/>
  <c r="K198" i="14"/>
  <c r="K279" i="14"/>
  <c r="K433" i="14"/>
  <c r="K280" i="14"/>
  <c r="K281" i="14"/>
  <c r="K200" i="14"/>
  <c r="K201" i="14"/>
  <c r="K202" i="14"/>
  <c r="K203" i="14"/>
  <c r="K204" i="14"/>
  <c r="K506" i="14"/>
  <c r="K436" i="14"/>
  <c r="K7" i="14"/>
  <c r="K8" i="14"/>
  <c r="K17" i="14"/>
  <c r="K144" i="14"/>
  <c r="K145" i="14"/>
  <c r="K192" i="14"/>
  <c r="K205" i="14"/>
  <c r="K437" i="14"/>
  <c r="K438" i="14"/>
  <c r="K206" i="14"/>
  <c r="K507" i="14"/>
  <c r="K508" i="14"/>
  <c r="K509" i="14"/>
  <c r="K510" i="14"/>
  <c r="K511" i="14"/>
  <c r="K512" i="14"/>
  <c r="K513" i="14"/>
  <c r="K514" i="14"/>
  <c r="K503" i="14"/>
  <c r="K515" i="14"/>
  <c r="K282" i="14"/>
  <c r="K209" i="14"/>
  <c r="K210" i="14"/>
  <c r="K283" i="14"/>
  <c r="K212" i="14"/>
  <c r="K299" i="14"/>
  <c r="K335" i="14"/>
  <c r="K442" i="14"/>
  <c r="K443" i="14"/>
  <c r="K444" i="14"/>
  <c r="K448" i="14"/>
  <c r="K35" i="14"/>
  <c r="K213" i="14"/>
  <c r="K306" i="14"/>
  <c r="K425" i="14"/>
  <c r="K431" i="14"/>
  <c r="K440" i="14"/>
  <c r="K446" i="14"/>
  <c r="K447" i="14"/>
  <c r="K449" i="14"/>
  <c r="K37" i="14"/>
  <c r="K69" i="14"/>
  <c r="K70" i="14"/>
  <c r="K71" i="14"/>
  <c r="K220" i="14"/>
  <c r="K221" i="14"/>
  <c r="K285" i="14"/>
  <c r="K286" i="14"/>
  <c r="K287" i="14"/>
  <c r="K58" i="14"/>
  <c r="K222" i="14"/>
  <c r="K223" i="14"/>
  <c r="K224" i="14"/>
  <c r="K451" i="14"/>
  <c r="J451" i="14"/>
  <c r="J176" i="14"/>
  <c r="J216" i="14"/>
  <c r="J406" i="14"/>
  <c r="J372" i="14"/>
  <c r="J258" i="14"/>
  <c r="J329" i="14"/>
  <c r="J178" i="14"/>
  <c r="J17" i="14"/>
  <c r="J118" i="14"/>
  <c r="J311" i="14"/>
  <c r="J305" i="14"/>
  <c r="J27" i="14"/>
  <c r="J392" i="14"/>
  <c r="J152" i="14"/>
  <c r="J459" i="14"/>
  <c r="J486" i="14"/>
  <c r="J468" i="14"/>
  <c r="J59" i="14"/>
  <c r="J208" i="14"/>
  <c r="J308" i="14"/>
  <c r="J293" i="14"/>
  <c r="D11" i="4"/>
  <c r="B4" i="10"/>
  <c r="G4" i="10"/>
  <c r="H4" i="10" s="1"/>
  <c r="B5" i="10"/>
  <c r="B15" i="10"/>
  <c r="G15" i="10"/>
  <c r="H15" i="10" s="1"/>
  <c r="B16" i="10"/>
  <c r="B17" i="10"/>
  <c r="G17" i="10"/>
  <c r="H17" i="10" s="1"/>
  <c r="D17" i="10" s="1"/>
  <c r="B18" i="10"/>
  <c r="G18" i="10"/>
  <c r="H18" i="10" s="1"/>
  <c r="D18" i="10" s="1"/>
  <c r="K62" i="10"/>
  <c r="H62" i="10"/>
  <c r="D62" i="10" s="1"/>
  <c r="K63" i="10"/>
  <c r="H63" i="10"/>
  <c r="D63" i="10"/>
  <c r="K64" i="10"/>
  <c r="H64" i="10"/>
  <c r="D64" i="10"/>
  <c r="K65" i="10"/>
  <c r="H65" i="10" s="1"/>
  <c r="D65" i="10" s="1"/>
  <c r="S10" i="16"/>
  <c r="E10" i="16"/>
  <c r="J44" i="14"/>
  <c r="J429" i="14"/>
  <c r="J265" i="14"/>
  <c r="J257" i="14"/>
  <c r="J373" i="14"/>
  <c r="S17" i="16"/>
  <c r="J17" i="16" s="1"/>
  <c r="A294" i="13"/>
  <c r="A295" i="13"/>
  <c r="A296" i="13"/>
  <c r="A297" i="13"/>
  <c r="J431" i="14"/>
  <c r="A237" i="13"/>
  <c r="A236" i="13"/>
  <c r="A235" i="13"/>
  <c r="G65" i="10"/>
  <c r="G64" i="10"/>
  <c r="G63" i="10"/>
  <c r="A136" i="13"/>
  <c r="A135" i="13"/>
  <c r="A134" i="13"/>
  <c r="J425" i="14"/>
  <c r="J306" i="14"/>
  <c r="J213" i="14"/>
  <c r="J35" i="14"/>
  <c r="J448" i="14"/>
  <c r="J444" i="14"/>
  <c r="J443" i="14"/>
  <c r="J442" i="14"/>
  <c r="J335" i="14"/>
  <c r="J299" i="14"/>
  <c r="J212" i="14"/>
  <c r="J283" i="14"/>
  <c r="J210" i="14"/>
  <c r="J209" i="14"/>
  <c r="J282" i="14"/>
  <c r="J515" i="14"/>
  <c r="J503" i="14"/>
  <c r="J514" i="14"/>
  <c r="J513" i="14"/>
  <c r="J512" i="14"/>
  <c r="J511" i="14"/>
  <c r="J510" i="14"/>
  <c r="J509" i="14"/>
  <c r="J508" i="14"/>
  <c r="J507" i="14"/>
  <c r="J206" i="14"/>
  <c r="J438" i="14"/>
  <c r="J437" i="14"/>
  <c r="J205" i="14"/>
  <c r="J192" i="14"/>
  <c r="J145" i="14"/>
  <c r="J144" i="14"/>
  <c r="J8" i="14"/>
  <c r="J7" i="14"/>
  <c r="J436" i="14"/>
  <c r="J506" i="14"/>
  <c r="J204" i="14"/>
  <c r="J203" i="14"/>
  <c r="J202" i="14"/>
  <c r="J201" i="14"/>
  <c r="J200" i="14"/>
  <c r="J281" i="14"/>
  <c r="J280" i="14"/>
  <c r="J433" i="14"/>
  <c r="J279" i="14"/>
  <c r="J198" i="14"/>
  <c r="J197" i="14"/>
  <c r="J196" i="14"/>
  <c r="J195" i="14"/>
  <c r="J16" i="14"/>
  <c r="J194" i="14"/>
  <c r="J193" i="14"/>
  <c r="J168" i="14"/>
  <c r="J164" i="14"/>
  <c r="J104" i="14"/>
  <c r="J61" i="14"/>
  <c r="J38" i="14"/>
  <c r="J428" i="14"/>
  <c r="J427" i="14"/>
  <c r="J278" i="14"/>
  <c r="J505" i="14"/>
  <c r="J190" i="14"/>
  <c r="J189" i="14"/>
  <c r="J187" i="14"/>
  <c r="J186" i="14"/>
  <c r="J185" i="14"/>
  <c r="J184" i="14"/>
  <c r="J183" i="14"/>
  <c r="J188" i="14"/>
  <c r="J171" i="14"/>
  <c r="J169" i="14"/>
  <c r="J277" i="14"/>
  <c r="J182" i="14"/>
  <c r="J199" i="14"/>
  <c r="J181" i="14"/>
  <c r="J180" i="14"/>
  <c r="J173" i="14"/>
  <c r="J113" i="14"/>
  <c r="J179" i="14"/>
  <c r="J504" i="14"/>
  <c r="J276" i="14"/>
  <c r="J275" i="14"/>
  <c r="J274" i="14"/>
  <c r="J177" i="14"/>
  <c r="J426" i="14"/>
  <c r="J175" i="14"/>
  <c r="J174" i="14"/>
  <c r="J5" i="14"/>
  <c r="J172" i="14"/>
  <c r="J170" i="14"/>
  <c r="J219" i="14"/>
  <c r="J218" i="14"/>
  <c r="J217" i="14"/>
  <c r="J215" i="14"/>
  <c r="J214" i="14"/>
  <c r="J167" i="14"/>
  <c r="J166" i="14"/>
  <c r="J165" i="14"/>
  <c r="J163" i="14"/>
  <c r="J162" i="14"/>
  <c r="J160" i="14"/>
  <c r="J159" i="14"/>
  <c r="J502" i="14"/>
  <c r="J158" i="14"/>
  <c r="J161" i="14"/>
  <c r="J157" i="14"/>
  <c r="J156" i="14"/>
  <c r="J155" i="14"/>
  <c r="J154" i="14"/>
  <c r="J424" i="14"/>
  <c r="J153" i="14"/>
  <c r="J273" i="14"/>
  <c r="J272" i="14"/>
  <c r="J271" i="14"/>
  <c r="J423" i="14"/>
  <c r="J270" i="14"/>
  <c r="J150" i="14"/>
  <c r="J269" i="14"/>
  <c r="J149" i="14"/>
  <c r="J422" i="14"/>
  <c r="J421" i="14"/>
  <c r="J420" i="14"/>
  <c r="J419" i="14"/>
  <c r="J434" i="14"/>
  <c r="J417" i="14"/>
  <c r="J416" i="14"/>
  <c r="J414" i="14"/>
  <c r="J363" i="14"/>
  <c r="J349" i="14"/>
  <c r="J435" i="14"/>
  <c r="J415" i="14"/>
  <c r="J413" i="14"/>
  <c r="J356" i="14"/>
  <c r="J412" i="14"/>
  <c r="J411" i="14"/>
  <c r="J410" i="14"/>
  <c r="J409" i="14"/>
  <c r="J408" i="14"/>
  <c r="J407" i="14"/>
  <c r="J298" i="14"/>
  <c r="J418" i="14"/>
  <c r="J405" i="14"/>
  <c r="J404" i="14"/>
  <c r="J403" i="14"/>
  <c r="J402" i="14"/>
  <c r="J401" i="14"/>
  <c r="J400" i="14"/>
  <c r="J317" i="14"/>
  <c r="J399" i="14"/>
  <c r="J396" i="14"/>
  <c r="J395" i="14"/>
  <c r="J394" i="14"/>
  <c r="J393" i="14"/>
  <c r="J398" i="14"/>
  <c r="J397" i="14"/>
  <c r="J350" i="14"/>
  <c r="J297" i="14"/>
  <c r="J391" i="14"/>
  <c r="J296" i="14"/>
  <c r="J390" i="14"/>
  <c r="J389" i="14"/>
  <c r="J388" i="14"/>
  <c r="J387" i="14"/>
  <c r="J386" i="14"/>
  <c r="J385" i="14"/>
  <c r="J384" i="14"/>
  <c r="J383" i="14"/>
  <c r="J382" i="14"/>
  <c r="J318" i="14"/>
  <c r="J148" i="14"/>
  <c r="J381" i="14"/>
  <c r="J146" i="14"/>
  <c r="J501" i="14"/>
  <c r="J268" i="14"/>
  <c r="J267" i="14"/>
  <c r="J380" i="14"/>
  <c r="J500" i="14"/>
  <c r="J143" i="14"/>
  <c r="J147" i="14"/>
  <c r="J141" i="14"/>
  <c r="J378" i="14"/>
  <c r="J377" i="14"/>
  <c r="J139" i="14"/>
  <c r="J57" i="14"/>
  <c r="J136" i="14"/>
  <c r="J137" i="14"/>
  <c r="J138" i="14"/>
  <c r="J135" i="14"/>
  <c r="J133" i="14"/>
  <c r="J376" i="14"/>
  <c r="J375" i="14"/>
  <c r="J499" i="14"/>
  <c r="J266" i="14"/>
  <c r="J131" i="14"/>
  <c r="J498" i="14"/>
  <c r="J374" i="14"/>
  <c r="J130" i="14"/>
  <c r="J352" i="14"/>
  <c r="J129" i="14"/>
  <c r="J128" i="14"/>
  <c r="J127" i="14"/>
  <c r="J497" i="14"/>
  <c r="J126" i="14"/>
  <c r="J125" i="14"/>
  <c r="J124" i="14"/>
  <c r="J264" i="14"/>
  <c r="J370" i="14"/>
  <c r="J123" i="14"/>
  <c r="J369" i="14"/>
  <c r="J334" i="14"/>
  <c r="J432" i="14"/>
  <c r="J368" i="14"/>
  <c r="J263" i="14"/>
  <c r="J122" i="14"/>
  <c r="J121" i="14"/>
  <c r="J120" i="14"/>
  <c r="J119" i="14"/>
  <c r="J115" i="14"/>
  <c r="J117" i="14"/>
  <c r="J116" i="14"/>
  <c r="J262" i="14"/>
  <c r="J261" i="14"/>
  <c r="J367" i="14"/>
  <c r="J366" i="14"/>
  <c r="J364" i="14"/>
  <c r="J362" i="14"/>
  <c r="J114" i="14"/>
  <c r="J112" i="14"/>
  <c r="J207" i="14"/>
  <c r="J111" i="14"/>
  <c r="J496" i="14"/>
  <c r="J371" i="14"/>
  <c r="J361" i="14"/>
  <c r="J360" i="14"/>
  <c r="J110" i="14"/>
  <c r="J109" i="14"/>
  <c r="J108" i="14"/>
  <c r="J151" i="14"/>
  <c r="J107" i="14"/>
  <c r="J260" i="14"/>
  <c r="J358" i="14"/>
  <c r="J357" i="14"/>
  <c r="J106" i="14"/>
  <c r="J105" i="14"/>
  <c r="J102" i="14"/>
  <c r="J101" i="14"/>
  <c r="J100" i="14"/>
  <c r="J99" i="14"/>
  <c r="J97" i="14"/>
  <c r="J96" i="14"/>
  <c r="J259" i="14"/>
  <c r="J98" i="14"/>
  <c r="J95" i="14"/>
  <c r="J94" i="14"/>
  <c r="J495" i="14"/>
  <c r="J458" i="14"/>
  <c r="J457" i="14"/>
  <c r="J494" i="14"/>
  <c r="J93" i="14"/>
  <c r="J92" i="14"/>
  <c r="J91" i="14"/>
  <c r="J142" i="14"/>
  <c r="J90" i="14"/>
  <c r="J89" i="14"/>
  <c r="J88" i="14"/>
  <c r="J256" i="14"/>
  <c r="J255" i="14"/>
  <c r="J254" i="14"/>
  <c r="J493" i="14"/>
  <c r="J492" i="14"/>
  <c r="J491" i="14"/>
  <c r="J488" i="14"/>
  <c r="J487" i="14"/>
  <c r="J351" i="14"/>
  <c r="J302" i="14"/>
  <c r="J252" i="14"/>
  <c r="J485" i="14"/>
  <c r="J83" i="14"/>
  <c r="J82" i="14"/>
  <c r="J484" i="14"/>
  <c r="J483" i="14"/>
  <c r="J81" i="14"/>
  <c r="J80" i="14"/>
  <c r="J79" i="14"/>
  <c r="J78" i="14"/>
  <c r="J482" i="14"/>
  <c r="J77" i="14"/>
  <c r="J481" i="14"/>
  <c r="J480" i="14"/>
  <c r="J479" i="14"/>
  <c r="J477" i="14"/>
  <c r="J478" i="14"/>
  <c r="J74" i="14"/>
  <c r="J76" i="14"/>
  <c r="J75" i="14"/>
  <c r="J353" i="14"/>
  <c r="J348" i="14"/>
  <c r="J347" i="14"/>
  <c r="J251" i="14"/>
  <c r="J250" i="14"/>
  <c r="J73" i="14"/>
  <c r="J72" i="14"/>
  <c r="J249" i="14"/>
  <c r="J68" i="14"/>
  <c r="J67" i="14"/>
  <c r="J476" i="14"/>
  <c r="J248" i="14"/>
  <c r="J247" i="14"/>
  <c r="J246" i="14"/>
  <c r="J245" i="14"/>
  <c r="J244" i="14"/>
  <c r="J243" i="14"/>
  <c r="J475" i="14"/>
  <c r="J242" i="14"/>
  <c r="J211" i="14"/>
  <c r="J66" i="14"/>
  <c r="J241" i="14"/>
  <c r="J345" i="14"/>
  <c r="J240" i="14"/>
  <c r="J474" i="14"/>
  <c r="J65" i="14"/>
  <c r="J64" i="14"/>
  <c r="J191" i="14"/>
  <c r="J63" i="14"/>
  <c r="J62" i="14"/>
  <c r="J473" i="14"/>
  <c r="J472" i="14"/>
  <c r="J239" i="14"/>
  <c r="J238" i="14"/>
  <c r="J445" i="14"/>
  <c r="J341" i="14"/>
  <c r="J340" i="14"/>
  <c r="J441" i="14"/>
  <c r="J430" i="14"/>
  <c r="J339" i="14"/>
  <c r="J338" i="14"/>
  <c r="J355" i="14"/>
  <c r="J354" i="14"/>
  <c r="J337" i="14"/>
  <c r="J336" i="14"/>
  <c r="J60" i="14"/>
  <c r="J471" i="14"/>
  <c r="J470" i="14"/>
  <c r="J469" i="14"/>
  <c r="J490" i="14"/>
  <c r="J489" i="14"/>
  <c r="J467" i="14"/>
  <c r="J461" i="14"/>
  <c r="J466" i="14"/>
  <c r="J465" i="14"/>
  <c r="J237" i="14"/>
  <c r="J56" i="14"/>
  <c r="J333" i="14"/>
  <c r="J332" i="14"/>
  <c r="J55" i="14"/>
  <c r="J236" i="14"/>
  <c r="J235" i="14"/>
  <c r="J234" i="14"/>
  <c r="J331" i="14"/>
  <c r="J54" i="14"/>
  <c r="J330" i="14"/>
  <c r="J328" i="14"/>
  <c r="J327" i="14"/>
  <c r="J326" i="14"/>
  <c r="J140" i="14"/>
  <c r="J134" i="14"/>
  <c r="J53" i="14"/>
  <c r="J325" i="14"/>
  <c r="J52" i="14"/>
  <c r="J233" i="14"/>
  <c r="J284" i="14"/>
  <c r="J232" i="14"/>
  <c r="J231" i="14"/>
  <c r="J51" i="14"/>
  <c r="J46" i="14"/>
  <c r="J43" i="14"/>
  <c r="J324" i="14"/>
  <c r="J323" i="14"/>
  <c r="J50" i="14"/>
  <c r="J49" i="14"/>
  <c r="J48" i="14"/>
  <c r="J47" i="14"/>
  <c r="J45" i="14"/>
  <c r="J464" i="14"/>
  <c r="J463" i="14"/>
  <c r="J42" i="14"/>
  <c r="J41" i="14"/>
  <c r="J40" i="14"/>
  <c r="J230" i="14"/>
  <c r="J322" i="14"/>
  <c r="J321" i="14"/>
  <c r="J320" i="14"/>
  <c r="J319" i="14"/>
  <c r="J316" i="14"/>
  <c r="J314" i="14"/>
  <c r="J313" i="14"/>
  <c r="J312" i="14"/>
  <c r="J229" i="14"/>
  <c r="J379" i="14"/>
  <c r="J344" i="14"/>
  <c r="J307" i="14"/>
  <c r="J39" i="14"/>
  <c r="J516" i="14"/>
  <c r="J462" i="14"/>
  <c r="J439" i="14"/>
  <c r="J365" i="14"/>
  <c r="J359" i="14"/>
  <c r="J343" i="14"/>
  <c r="J342" i="14"/>
  <c r="J304" i="14"/>
  <c r="J303" i="14"/>
  <c r="J36" i="14"/>
  <c r="J301" i="14"/>
  <c r="J300" i="14"/>
  <c r="J460" i="14"/>
  <c r="J228" i="14"/>
  <c r="J227" i="14"/>
  <c r="J33" i="14"/>
  <c r="J32" i="14"/>
  <c r="J31" i="14"/>
  <c r="J103" i="14"/>
  <c r="J30" i="14"/>
  <c r="J29" i="14"/>
  <c r="J28" i="14"/>
  <c r="J34" i="14"/>
  <c r="J26" i="14"/>
  <c r="J226" i="14"/>
  <c r="J132" i="14"/>
  <c r="J25" i="14"/>
  <c r="J24" i="14"/>
  <c r="J23" i="14"/>
  <c r="J456" i="14"/>
  <c r="J22" i="14"/>
  <c r="J86" i="14"/>
  <c r="J85" i="14"/>
  <c r="J21" i="14"/>
  <c r="J87" i="14"/>
  <c r="J84" i="14"/>
  <c r="J20" i="14"/>
  <c r="J19" i="14"/>
  <c r="J14" i="14"/>
  <c r="J18" i="14"/>
  <c r="J15" i="14"/>
  <c r="J295" i="14"/>
  <c r="J294" i="14"/>
  <c r="J310" i="14"/>
  <c r="J309" i="14"/>
  <c r="J292" i="14"/>
  <c r="J291" i="14"/>
  <c r="J290" i="14"/>
  <c r="J289" i="14"/>
  <c r="J13" i="14"/>
  <c r="J12" i="14"/>
  <c r="J11" i="14"/>
  <c r="J10" i="14"/>
  <c r="J9" i="14"/>
  <c r="J6" i="14"/>
  <c r="J452" i="14"/>
  <c r="J455" i="14"/>
  <c r="J454" i="14"/>
  <c r="J453" i="14"/>
  <c r="A146" i="13"/>
  <c r="A200" i="13"/>
  <c r="A206" i="13"/>
  <c r="A209" i="13"/>
  <c r="A208" i="13"/>
  <c r="A207" i="13"/>
  <c r="B51" i="10"/>
  <c r="G51" i="10"/>
  <c r="B52" i="10"/>
  <c r="G52" i="10"/>
  <c r="B6" i="10"/>
  <c r="G6" i="10"/>
  <c r="A205" i="13"/>
  <c r="A65" i="13"/>
  <c r="A63" i="13"/>
  <c r="A53" i="13"/>
  <c r="A54" i="13"/>
  <c r="A32" i="13"/>
  <c r="A28" i="13"/>
  <c r="A17" i="13"/>
  <c r="A19" i="13"/>
  <c r="A18" i="13"/>
  <c r="A16" i="13"/>
  <c r="A15" i="13"/>
  <c r="A14" i="13"/>
  <c r="A11" i="13"/>
  <c r="A129" i="13"/>
  <c r="A99" i="13"/>
  <c r="A93" i="13"/>
  <c r="A123" i="13"/>
  <c r="A92" i="13"/>
  <c r="A91" i="13"/>
  <c r="A122" i="13"/>
  <c r="A121" i="13"/>
  <c r="A90" i="13"/>
  <c r="A120" i="13"/>
  <c r="A89" i="13"/>
  <c r="A119" i="13"/>
  <c r="A118" i="13"/>
  <c r="A88" i="13"/>
  <c r="A110" i="13"/>
  <c r="A80" i="13"/>
  <c r="A78" i="13"/>
  <c r="A108" i="13"/>
  <c r="A104" i="13"/>
  <c r="A74" i="13"/>
  <c r="S7" i="16"/>
  <c r="S9" i="16"/>
  <c r="S11" i="16"/>
  <c r="H11" i="16"/>
  <c r="S12" i="16"/>
  <c r="S13" i="16"/>
  <c r="I13" i="16" s="1"/>
  <c r="S14" i="16"/>
  <c r="S15" i="16"/>
  <c r="D15" i="16"/>
  <c r="S16" i="16"/>
  <c r="S18" i="16"/>
  <c r="S19" i="16"/>
  <c r="G19" i="16"/>
  <c r="S20" i="16"/>
  <c r="D20" i="16"/>
  <c r="S21" i="16"/>
  <c r="S22" i="16"/>
  <c r="G22" i="16" s="1"/>
  <c r="S23" i="16"/>
  <c r="F23" i="16" s="1"/>
  <c r="S24" i="16"/>
  <c r="S25" i="16"/>
  <c r="J25" i="16"/>
  <c r="S26" i="16"/>
  <c r="S27" i="16"/>
  <c r="D27" i="16" s="1"/>
  <c r="S28" i="16"/>
  <c r="S29" i="16"/>
  <c r="S30" i="16"/>
  <c r="S31" i="16"/>
  <c r="E31" i="16"/>
  <c r="S32" i="16"/>
  <c r="D32" i="16"/>
  <c r="S33" i="16"/>
  <c r="S34" i="16"/>
  <c r="I34" i="16" s="1"/>
  <c r="S35" i="16"/>
  <c r="S36" i="16"/>
  <c r="G36" i="16"/>
  <c r="S37" i="16"/>
  <c r="J37" i="16"/>
  <c r="S38" i="16"/>
  <c r="F38" i="16"/>
  <c r="S39" i="16"/>
  <c r="S40" i="16"/>
  <c r="S41" i="16"/>
  <c r="F41" i="16"/>
  <c r="S42" i="16"/>
  <c r="I42" i="16"/>
  <c r="S43" i="16"/>
  <c r="S44" i="16"/>
  <c r="G44" i="16" s="1"/>
  <c r="S45" i="16"/>
  <c r="D45" i="16" s="1"/>
  <c r="S46" i="16"/>
  <c r="S47" i="16"/>
  <c r="D47" i="16"/>
  <c r="S48" i="16"/>
  <c r="I48" i="16"/>
  <c r="S49" i="16"/>
  <c r="D49" i="16"/>
  <c r="S50" i="16"/>
  <c r="S51" i="16"/>
  <c r="F51" i="16" s="1"/>
  <c r="S52" i="16"/>
  <c r="E52" i="16" s="1"/>
  <c r="S53" i="16"/>
  <c r="E53" i="16" s="1"/>
  <c r="S54" i="16"/>
  <c r="H54" i="16" s="1"/>
  <c r="S55" i="16"/>
  <c r="S56" i="16"/>
  <c r="S57" i="16"/>
  <c r="F57" i="16" s="1"/>
  <c r="S58" i="16"/>
  <c r="E58" i="16" s="1"/>
  <c r="S59" i="16"/>
  <c r="S60" i="16"/>
  <c r="S61" i="16"/>
  <c r="S62" i="16"/>
  <c r="S63" i="16"/>
  <c r="H63" i="16" s="1"/>
  <c r="S64" i="16"/>
  <c r="D64" i="16" s="1"/>
  <c r="S65" i="16"/>
  <c r="I65" i="16" s="1"/>
  <c r="S66" i="16"/>
  <c r="G66" i="16" s="1"/>
  <c r="S67" i="16"/>
  <c r="D67" i="16" s="1"/>
  <c r="S68" i="16"/>
  <c r="S69" i="16"/>
  <c r="D69" i="16"/>
  <c r="S70" i="16"/>
  <c r="D70" i="16"/>
  <c r="S71" i="16"/>
  <c r="S72" i="16"/>
  <c r="F72" i="16" s="1"/>
  <c r="S73" i="16"/>
  <c r="D73" i="16" s="1"/>
  <c r="S74" i="16"/>
  <c r="E74" i="16" s="1"/>
  <c r="S75" i="16"/>
  <c r="J75" i="16" s="1"/>
  <c r="S76" i="16"/>
  <c r="S77" i="16"/>
  <c r="S78" i="16"/>
  <c r="D78" i="16" s="1"/>
  <c r="S79" i="16"/>
  <c r="S80" i="16"/>
  <c r="S81" i="16"/>
  <c r="F81" i="16" s="1"/>
  <c r="S82" i="16"/>
  <c r="F82" i="16" s="1"/>
  <c r="S83" i="16"/>
  <c r="S84" i="16"/>
  <c r="D84" i="16"/>
  <c r="S85" i="16"/>
  <c r="S86" i="16"/>
  <c r="H86" i="16" s="1"/>
  <c r="S87" i="16"/>
  <c r="H87" i="16" s="1"/>
  <c r="S88" i="16"/>
  <c r="G88" i="16" s="1"/>
  <c r="S89" i="16"/>
  <c r="S90" i="16"/>
  <c r="S91" i="16"/>
  <c r="S92" i="16"/>
  <c r="S93" i="16"/>
  <c r="S94" i="16"/>
  <c r="S95" i="16"/>
  <c r="G95" i="16" s="1"/>
  <c r="S96" i="16"/>
  <c r="S97" i="16"/>
  <c r="G97" i="16"/>
  <c r="S98" i="16"/>
  <c r="J98" i="16"/>
  <c r="S99" i="16"/>
  <c r="S100" i="16"/>
  <c r="D100" i="16" s="1"/>
  <c r="S101" i="16"/>
  <c r="G101" i="16" s="1"/>
  <c r="S102" i="16"/>
  <c r="E102" i="16" s="1"/>
  <c r="S103" i="16"/>
  <c r="S104" i="16"/>
  <c r="H104" i="16"/>
  <c r="S105" i="16"/>
  <c r="S106" i="16"/>
  <c r="I106" i="16" s="1"/>
  <c r="S107" i="16"/>
  <c r="F107" i="16" s="1"/>
  <c r="S108" i="16"/>
  <c r="D108" i="16" s="1"/>
  <c r="S109" i="16"/>
  <c r="S110" i="16"/>
  <c r="H110" i="16"/>
  <c r="S111" i="16"/>
  <c r="S112" i="16"/>
  <c r="I112" i="16" s="1"/>
  <c r="S113" i="16"/>
  <c r="G113" i="16" s="1"/>
  <c r="S114" i="16"/>
  <c r="S115" i="16"/>
  <c r="G115" i="16"/>
  <c r="S116" i="16"/>
  <c r="S117" i="16"/>
  <c r="D117" i="16" s="1"/>
  <c r="S118" i="16"/>
  <c r="G118" i="16" s="1"/>
  <c r="S119" i="16"/>
  <c r="S120" i="16"/>
  <c r="S121" i="16"/>
  <c r="S122" i="16"/>
  <c r="F122" i="16"/>
  <c r="S123" i="16"/>
  <c r="I123" i="16"/>
  <c r="S124" i="16"/>
  <c r="D124" i="16"/>
  <c r="S125" i="16"/>
  <c r="J125" i="16"/>
  <c r="S126" i="16"/>
  <c r="H126" i="16"/>
  <c r="S127" i="16"/>
  <c r="S128" i="16"/>
  <c r="S129" i="16"/>
  <c r="F129" i="16"/>
  <c r="S130" i="16"/>
  <c r="J130" i="16"/>
  <c r="S131" i="16"/>
  <c r="E131" i="16"/>
  <c r="S132" i="16"/>
  <c r="S133" i="16"/>
  <c r="S134" i="16"/>
  <c r="I134" i="16"/>
  <c r="S135" i="16"/>
  <c r="E135" i="16"/>
  <c r="S136" i="16"/>
  <c r="S137" i="16"/>
  <c r="S138" i="16"/>
  <c r="J138" i="16"/>
  <c r="S139" i="16"/>
  <c r="F139" i="16"/>
  <c r="S140" i="16"/>
  <c r="E140" i="16"/>
  <c r="S141" i="16"/>
  <c r="S142" i="16"/>
  <c r="F142" i="16" s="1"/>
  <c r="S143" i="16"/>
  <c r="S144" i="16"/>
  <c r="J144" i="16"/>
  <c r="S145" i="16"/>
  <c r="S146" i="16"/>
  <c r="S147" i="16"/>
  <c r="E147" i="16"/>
  <c r="S148" i="16"/>
  <c r="S149" i="16"/>
  <c r="S150" i="16"/>
  <c r="S151" i="16"/>
  <c r="F151" i="16" s="1"/>
  <c r="S152" i="16"/>
  <c r="S153" i="16"/>
  <c r="J153" i="16"/>
  <c r="S154" i="16"/>
  <c r="G154" i="16"/>
  <c r="S155" i="16"/>
  <c r="I155" i="16"/>
  <c r="S156" i="16"/>
  <c r="F156" i="16"/>
  <c r="S157" i="16"/>
  <c r="H157" i="16"/>
  <c r="S158" i="16"/>
  <c r="E158" i="16"/>
  <c r="S159" i="16"/>
  <c r="F159" i="16"/>
  <c r="S160" i="16"/>
  <c r="S161" i="16"/>
  <c r="S162" i="16"/>
  <c r="S163" i="16"/>
  <c r="J163" i="16" s="1"/>
  <c r="S164" i="16"/>
  <c r="S165" i="16"/>
  <c r="I165" i="16"/>
  <c r="S166" i="16"/>
  <c r="F166" i="16"/>
  <c r="S167" i="16"/>
  <c r="F167" i="16"/>
  <c r="S168" i="16"/>
  <c r="D168" i="16"/>
  <c r="S169" i="16"/>
  <c r="S170" i="16"/>
  <c r="S171" i="16"/>
  <c r="S172" i="16"/>
  <c r="S173" i="16"/>
  <c r="S174" i="16"/>
  <c r="E174" i="16" s="1"/>
  <c r="S175" i="16"/>
  <c r="S176" i="16"/>
  <c r="G176" i="16"/>
  <c r="S177" i="16"/>
  <c r="I177" i="16"/>
  <c r="S178" i="16"/>
  <c r="S179" i="16"/>
  <c r="S180" i="16"/>
  <c r="F180" i="16"/>
  <c r="S181" i="16"/>
  <c r="S182" i="16"/>
  <c r="S183" i="16"/>
  <c r="F183" i="16"/>
  <c r="S184" i="16"/>
  <c r="F184" i="16"/>
  <c r="S185" i="16"/>
  <c r="S186" i="16"/>
  <c r="F186" i="16" s="1"/>
  <c r="S187" i="16"/>
  <c r="S188" i="16"/>
  <c r="I188" i="16"/>
  <c r="S189" i="16"/>
  <c r="E189" i="16"/>
  <c r="S190" i="16"/>
  <c r="D190" i="16"/>
  <c r="S191" i="16"/>
  <c r="F191" i="16"/>
  <c r="S192" i="16"/>
  <c r="D192" i="16"/>
  <c r="S193" i="16"/>
  <c r="S194" i="16"/>
  <c r="S195" i="16"/>
  <c r="S196" i="16"/>
  <c r="S197" i="16"/>
  <c r="S198" i="16"/>
  <c r="D198" i="16" s="1"/>
  <c r="S199" i="16"/>
  <c r="S200" i="16"/>
  <c r="E200" i="16"/>
  <c r="S201" i="16"/>
  <c r="D201" i="16"/>
  <c r="S202" i="16"/>
  <c r="F202" i="16"/>
  <c r="S203" i="16"/>
  <c r="D203" i="16"/>
  <c r="S204" i="16"/>
  <c r="S205" i="16"/>
  <c r="S206" i="16"/>
  <c r="G206" i="16"/>
  <c r="S207" i="16"/>
  <c r="I207" i="16"/>
  <c r="S208" i="16"/>
  <c r="D208" i="16"/>
  <c r="S209" i="16"/>
  <c r="G209" i="16"/>
  <c r="S210" i="16"/>
  <c r="J210" i="16"/>
  <c r="S211" i="16"/>
  <c r="F211" i="16"/>
  <c r="S212" i="16"/>
  <c r="S213" i="16"/>
  <c r="S214" i="16"/>
  <c r="F214" i="16"/>
  <c r="S215" i="16"/>
  <c r="S216" i="16"/>
  <c r="S217" i="16"/>
  <c r="S218" i="16"/>
  <c r="G218" i="16" s="1"/>
  <c r="S219" i="16"/>
  <c r="J219" i="16" s="1"/>
  <c r="S220" i="16"/>
  <c r="S221" i="16"/>
  <c r="I221" i="16"/>
  <c r="S222" i="16"/>
  <c r="J222" i="16"/>
  <c r="S223" i="16"/>
  <c r="I223" i="16"/>
  <c r="S224" i="16"/>
  <c r="H224" i="16"/>
  <c r="S225" i="16"/>
  <c r="S226" i="16"/>
  <c r="G226" i="16" s="1"/>
  <c r="S227" i="16"/>
  <c r="I227" i="16" s="1"/>
  <c r="S228" i="16"/>
  <c r="S229" i="16"/>
  <c r="S230" i="16"/>
  <c r="I230" i="16" s="1"/>
  <c r="S231" i="16"/>
  <c r="H231" i="16" s="1"/>
  <c r="S232" i="16"/>
  <c r="J232" i="16" s="1"/>
  <c r="S233" i="16"/>
  <c r="H233" i="16" s="1"/>
  <c r="S234" i="16"/>
  <c r="G234" i="16" s="1"/>
  <c r="S235" i="16"/>
  <c r="S236" i="16"/>
  <c r="S237" i="16"/>
  <c r="D237" i="16" s="1"/>
  <c r="S238" i="16"/>
  <c r="D238" i="16" s="1"/>
  <c r="S239" i="16"/>
  <c r="S240" i="16"/>
  <c r="G240" i="16"/>
  <c r="S241" i="16"/>
  <c r="S242" i="16"/>
  <c r="F242" i="16" s="1"/>
  <c r="S243" i="16"/>
  <c r="G243" i="16" s="1"/>
  <c r="S244" i="16"/>
  <c r="G244" i="16" s="1"/>
  <c r="S245" i="16"/>
  <c r="H245" i="16" s="1"/>
  <c r="S246" i="16"/>
  <c r="S247" i="16"/>
  <c r="I247" i="16"/>
  <c r="S248" i="16"/>
  <c r="F248" i="16"/>
  <c r="S249" i="16"/>
  <c r="S250" i="16"/>
  <c r="D250" i="16" s="1"/>
  <c r="S251" i="16"/>
  <c r="H251" i="16" s="1"/>
  <c r="S252" i="16"/>
  <c r="I252" i="16" s="1"/>
  <c r="S253" i="16"/>
  <c r="G253" i="16" s="1"/>
  <c r="S254" i="16"/>
  <c r="S255" i="16"/>
  <c r="S256" i="16"/>
  <c r="F256" i="16" s="1"/>
  <c r="S257" i="16"/>
  <c r="S258" i="16"/>
  <c r="J258" i="16"/>
  <c r="S259" i="16"/>
  <c r="S260" i="16"/>
  <c r="H260" i="16" s="1"/>
  <c r="S261" i="16"/>
  <c r="H261" i="16" s="1"/>
  <c r="S262" i="16"/>
  <c r="G262" i="16" s="1"/>
  <c r="S263" i="16"/>
  <c r="G263" i="16" s="1"/>
  <c r="S264" i="16"/>
  <c r="S265" i="16"/>
  <c r="G265" i="16"/>
  <c r="S266" i="16"/>
  <c r="S267" i="16"/>
  <c r="J267" i="16" s="1"/>
  <c r="S268" i="16"/>
  <c r="S269" i="16"/>
  <c r="E269" i="16"/>
  <c r="S270" i="16"/>
  <c r="S271" i="16"/>
  <c r="S272" i="16"/>
  <c r="D272" i="16"/>
  <c r="S273" i="16"/>
  <c r="F273" i="16"/>
  <c r="S274" i="16"/>
  <c r="S275" i="16"/>
  <c r="S276" i="16"/>
  <c r="S277" i="16"/>
  <c r="S278" i="16"/>
  <c r="S279" i="16"/>
  <c r="J279" i="16" s="1"/>
  <c r="S280" i="16"/>
  <c r="H280" i="16" s="1"/>
  <c r="S281" i="16"/>
  <c r="S282" i="16"/>
  <c r="S283" i="16"/>
  <c r="S284" i="16"/>
  <c r="I284" i="16"/>
  <c r="S285" i="16"/>
  <c r="J285" i="16"/>
  <c r="S286" i="16"/>
  <c r="F286" i="16"/>
  <c r="S287" i="16"/>
  <c r="H287" i="16"/>
  <c r="S288" i="16"/>
  <c r="F288" i="16"/>
  <c r="S289" i="16"/>
  <c r="S290" i="16"/>
  <c r="D290" i="16" s="1"/>
  <c r="S291" i="16"/>
  <c r="S292" i="16"/>
  <c r="S293" i="16"/>
  <c r="E293" i="16" s="1"/>
  <c r="S294" i="16"/>
  <c r="S295" i="16"/>
  <c r="E295" i="16"/>
  <c r="S296" i="16"/>
  <c r="D296" i="16"/>
  <c r="S297" i="16"/>
  <c r="J297" i="16"/>
  <c r="S298" i="16"/>
  <c r="J298" i="16"/>
  <c r="S299" i="16"/>
  <c r="E299" i="16"/>
  <c r="S300" i="16"/>
  <c r="E300" i="16"/>
  <c r="S301" i="16"/>
  <c r="E301" i="16"/>
  <c r="S302" i="16"/>
  <c r="S303" i="16"/>
  <c r="S304" i="16"/>
  <c r="G304" i="16"/>
  <c r="S305" i="16"/>
  <c r="S306" i="16"/>
  <c r="G306" i="16" s="1"/>
  <c r="S307" i="16"/>
  <c r="J307" i="16" s="1"/>
  <c r="S308" i="16"/>
  <c r="D308" i="16" s="1"/>
  <c r="S309" i="16"/>
  <c r="F309" i="16" s="1"/>
  <c r="S310" i="16"/>
  <c r="H310" i="16" s="1"/>
  <c r="S311" i="16"/>
  <c r="J311" i="16" s="1"/>
  <c r="S312" i="16"/>
  <c r="J312" i="16" s="1"/>
  <c r="S313" i="16"/>
  <c r="H313" i="16" s="1"/>
  <c r="S314" i="16"/>
  <c r="S315" i="16"/>
  <c r="H315" i="16"/>
  <c r="S316" i="16"/>
  <c r="I316" i="16"/>
  <c r="S317" i="16"/>
  <c r="G317" i="16"/>
  <c r="S318" i="16"/>
  <c r="S319" i="16"/>
  <c r="D319" i="16" s="1"/>
  <c r="S320" i="16"/>
  <c r="J320" i="16" s="1"/>
  <c r="S321" i="16"/>
  <c r="H321" i="16" s="1"/>
  <c r="S322" i="16"/>
  <c r="S323" i="16"/>
  <c r="H323" i="16"/>
  <c r="S324" i="16"/>
  <c r="S325" i="16"/>
  <c r="S326" i="16"/>
  <c r="S327" i="16"/>
  <c r="S328" i="16"/>
  <c r="G328" i="16"/>
  <c r="S329" i="16"/>
  <c r="S330" i="16"/>
  <c r="S331" i="16"/>
  <c r="F331" i="16"/>
  <c r="S332" i="16"/>
  <c r="D332" i="16"/>
  <c r="S333" i="16"/>
  <c r="S334" i="16"/>
  <c r="J334" i="16" s="1"/>
  <c r="S335" i="16"/>
  <c r="S336" i="16"/>
  <c r="D336" i="16"/>
  <c r="S337" i="16"/>
  <c r="F337" i="16"/>
  <c r="S338" i="16"/>
  <c r="S339" i="16"/>
  <c r="D339" i="16" s="1"/>
  <c r="S340" i="16"/>
  <c r="E340" i="16" s="1"/>
  <c r="S341" i="16"/>
  <c r="S342" i="16"/>
  <c r="E342" i="16"/>
  <c r="S343" i="16"/>
  <c r="S344" i="16"/>
  <c r="S345" i="16"/>
  <c r="S346" i="16"/>
  <c r="S347" i="16"/>
  <c r="E347" i="16"/>
  <c r="S348" i="16"/>
  <c r="E348" i="16"/>
  <c r="S349" i="16"/>
  <c r="S350" i="16"/>
  <c r="S351" i="16"/>
  <c r="D351" i="16"/>
  <c r="S352" i="16"/>
  <c r="S353" i="16"/>
  <c r="S354" i="16"/>
  <c r="H354" i="16"/>
  <c r="S355" i="16"/>
  <c r="F355" i="16"/>
  <c r="S356" i="16"/>
  <c r="H356" i="16"/>
  <c r="S357" i="16"/>
  <c r="G357" i="16"/>
  <c r="S358" i="16"/>
  <c r="E358" i="16"/>
  <c r="S359" i="16"/>
  <c r="S360" i="16"/>
  <c r="G360" i="16" s="1"/>
  <c r="S361" i="16"/>
  <c r="J361" i="16" s="1"/>
  <c r="S362" i="16"/>
  <c r="S363" i="16"/>
  <c r="E363" i="16"/>
  <c r="S364" i="16"/>
  <c r="H364" i="16"/>
  <c r="S365" i="16"/>
  <c r="D365" i="16"/>
  <c r="S366" i="16"/>
  <c r="G366" i="16"/>
  <c r="S367" i="16"/>
  <c r="D367" i="16"/>
  <c r="S368" i="16"/>
  <c r="S369" i="16"/>
  <c r="F369" i="16" s="1"/>
  <c r="S370" i="16"/>
  <c r="S371" i="16"/>
  <c r="S372" i="16"/>
  <c r="S373" i="16"/>
  <c r="S374" i="16"/>
  <c r="S375" i="16"/>
  <c r="I375" i="16"/>
  <c r="S376" i="16"/>
  <c r="D376" i="16"/>
  <c r="S377" i="16"/>
  <c r="S378" i="16"/>
  <c r="E378" i="16" s="1"/>
  <c r="S379" i="16"/>
  <c r="J379" i="16" s="1"/>
  <c r="S380" i="16"/>
  <c r="F380" i="16" s="1"/>
  <c r="S381" i="16"/>
  <c r="I381" i="16" s="1"/>
  <c r="S382" i="16"/>
  <c r="S383" i="16"/>
  <c r="J383" i="16"/>
  <c r="S384" i="16"/>
  <c r="S385" i="16"/>
  <c r="S386" i="16"/>
  <c r="S387" i="16"/>
  <c r="H387" i="16" s="1"/>
  <c r="S388" i="16"/>
  <c r="S389" i="16"/>
  <c r="S390" i="16"/>
  <c r="F390" i="16" s="1"/>
  <c r="S391" i="16"/>
  <c r="S392" i="16"/>
  <c r="I392" i="16"/>
  <c r="S393" i="16"/>
  <c r="S394" i="16"/>
  <c r="D394" i="16" s="1"/>
  <c r="S395" i="16"/>
  <c r="I395" i="16" s="1"/>
  <c r="S396" i="16"/>
  <c r="S397" i="16"/>
  <c r="S398" i="16"/>
  <c r="H398" i="16" s="1"/>
  <c r="S399" i="16"/>
  <c r="G399" i="16" s="1"/>
  <c r="S400" i="16"/>
  <c r="G400" i="16" s="1"/>
  <c r="S401" i="16"/>
  <c r="S402" i="16"/>
  <c r="H402" i="16"/>
  <c r="S403" i="16"/>
  <c r="J403" i="16"/>
  <c r="S404" i="16"/>
  <c r="D404" i="16"/>
  <c r="S405" i="16"/>
  <c r="D405" i="16"/>
  <c r="S406" i="16"/>
  <c r="S407" i="16"/>
  <c r="G407" i="16" s="1"/>
  <c r="S408" i="16"/>
  <c r="S409" i="16"/>
  <c r="F409" i="16"/>
  <c r="S410" i="16"/>
  <c r="S411" i="16"/>
  <c r="H411" i="16" s="1"/>
  <c r="S412" i="16"/>
  <c r="S413" i="16"/>
  <c r="S414" i="16"/>
  <c r="H414" i="16" s="1"/>
  <c r="S415" i="16"/>
  <c r="S416" i="16"/>
  <c r="I416" i="16"/>
  <c r="S417" i="16"/>
  <c r="J417" i="16"/>
  <c r="S418" i="16"/>
  <c r="S419" i="16"/>
  <c r="S420" i="16"/>
  <c r="S421" i="16"/>
  <c r="S422" i="16"/>
  <c r="E422" i="16"/>
  <c r="S423" i="16"/>
  <c r="I423" i="16"/>
  <c r="S424" i="16"/>
  <c r="S425" i="16"/>
  <c r="S426" i="16"/>
  <c r="S427" i="16"/>
  <c r="F427" i="16" s="1"/>
  <c r="S428" i="16"/>
  <c r="G428" i="16" s="1"/>
  <c r="S429" i="16"/>
  <c r="D429" i="16" s="1"/>
  <c r="S430" i="16"/>
  <c r="S431" i="16"/>
  <c r="E431" i="16"/>
  <c r="S432" i="16"/>
  <c r="S433" i="16"/>
  <c r="S434" i="16"/>
  <c r="G434" i="16"/>
  <c r="S435" i="16"/>
  <c r="S436" i="16"/>
  <c r="J436" i="16" s="1"/>
  <c r="S437" i="16"/>
  <c r="S438" i="16"/>
  <c r="D438" i="16"/>
  <c r="S439" i="16"/>
  <c r="H439" i="16"/>
  <c r="S440" i="16"/>
  <c r="F440" i="16"/>
  <c r="S441" i="16"/>
  <c r="S442" i="16"/>
  <c r="J442" i="16" s="1"/>
  <c r="S443" i="16"/>
  <c r="H443" i="16" s="1"/>
  <c r="S444" i="16"/>
  <c r="I444" i="16" s="1"/>
  <c r="S445" i="16"/>
  <c r="S446" i="16"/>
  <c r="F446" i="16"/>
  <c r="S447" i="16"/>
  <c r="S448" i="16"/>
  <c r="I448" i="16" s="1"/>
  <c r="S449" i="16"/>
  <c r="S450" i="16"/>
  <c r="S451" i="16"/>
  <c r="S452" i="16"/>
  <c r="S453" i="16"/>
  <c r="S454" i="16"/>
  <c r="S455" i="16"/>
  <c r="S456" i="16"/>
  <c r="S457" i="16"/>
  <c r="H457" i="16" s="1"/>
  <c r="S458" i="16"/>
  <c r="S459" i="16"/>
  <c r="S460" i="16"/>
  <c r="E460" i="16" s="1"/>
  <c r="S461" i="16"/>
  <c r="S462" i="16"/>
  <c r="H462" i="16"/>
  <c r="S463" i="16"/>
  <c r="S464" i="16"/>
  <c r="D464" i="16" s="1"/>
  <c r="S465" i="16"/>
  <c r="J465" i="16" s="1"/>
  <c r="S466" i="16"/>
  <c r="D466" i="16" s="1"/>
  <c r="S467" i="16"/>
  <c r="I467" i="16" s="1"/>
  <c r="S468" i="16"/>
  <c r="S469" i="16"/>
  <c r="S470" i="16"/>
  <c r="G470" i="16" s="1"/>
  <c r="S471" i="16"/>
  <c r="S472" i="16"/>
  <c r="H472" i="16"/>
  <c r="S473" i="16"/>
  <c r="S474" i="16"/>
  <c r="F474" i="16" s="1"/>
  <c r="S475" i="16"/>
  <c r="S476" i="16"/>
  <c r="F476" i="16"/>
  <c r="S477" i="16"/>
  <c r="S478" i="16"/>
  <c r="F478" i="16" s="1"/>
  <c r="S479" i="16"/>
  <c r="S480" i="16"/>
  <c r="S481" i="16"/>
  <c r="S482" i="16"/>
  <c r="G482" i="16"/>
  <c r="S483" i="16"/>
  <c r="S484" i="16"/>
  <c r="E484" i="16" s="1"/>
  <c r="S485" i="16"/>
  <c r="S486" i="16"/>
  <c r="S487" i="16"/>
  <c r="S488" i="16"/>
  <c r="S489" i="16"/>
  <c r="S490" i="16"/>
  <c r="S491" i="16"/>
  <c r="F491" i="16" s="1"/>
  <c r="S492" i="16"/>
  <c r="S493" i="16"/>
  <c r="S494" i="16"/>
  <c r="S495" i="16"/>
  <c r="S496" i="16"/>
  <c r="H496" i="16" s="1"/>
  <c r="S497" i="16"/>
  <c r="S498" i="16"/>
  <c r="S499" i="16"/>
  <c r="S500" i="16"/>
  <c r="D500" i="16"/>
  <c r="S501" i="16"/>
  <c r="I501" i="16"/>
  <c r="S502" i="16"/>
  <c r="I502" i="16"/>
  <c r="S503" i="16"/>
  <c r="S504" i="16"/>
  <c r="S505" i="16"/>
  <c r="E505" i="16"/>
  <c r="S506" i="16"/>
  <c r="S507" i="16"/>
  <c r="D507" i="16" s="1"/>
  <c r="S508" i="16"/>
  <c r="S509" i="16"/>
  <c r="D509" i="16"/>
  <c r="S510" i="16"/>
  <c r="F510" i="16"/>
  <c r="S511" i="16"/>
  <c r="E511" i="16"/>
  <c r="S512" i="16"/>
  <c r="G512" i="16"/>
  <c r="S513" i="16"/>
  <c r="J513" i="16"/>
  <c r="S514" i="16"/>
  <c r="J514" i="16"/>
  <c r="S515" i="16"/>
  <c r="S516" i="16"/>
  <c r="E516" i="16" s="1"/>
  <c r="S517" i="16"/>
  <c r="S518" i="16"/>
  <c r="S519" i="16"/>
  <c r="F519" i="16" s="1"/>
  <c r="S520" i="16"/>
  <c r="S521" i="16"/>
  <c r="S522" i="16"/>
  <c r="J522" i="16" s="1"/>
  <c r="S523" i="16"/>
  <c r="S524" i="16"/>
  <c r="S525" i="16"/>
  <c r="S526" i="16"/>
  <c r="I526" i="16"/>
  <c r="S527" i="16"/>
  <c r="S528" i="16"/>
  <c r="H528" i="16" s="1"/>
  <c r="S529" i="16"/>
  <c r="D529" i="16" s="1"/>
  <c r="S530" i="16"/>
  <c r="F530" i="16" s="1"/>
  <c r="S531" i="16"/>
  <c r="S532" i="16"/>
  <c r="I532" i="16"/>
  <c r="S533" i="16"/>
  <c r="S534" i="16"/>
  <c r="S535" i="16"/>
  <c r="S536" i="16"/>
  <c r="J536" i="16" s="1"/>
  <c r="S537" i="16"/>
  <c r="F537" i="16" s="1"/>
  <c r="S538" i="16"/>
  <c r="S539" i="16"/>
  <c r="S540" i="16"/>
  <c r="S541" i="16"/>
  <c r="H541" i="16"/>
  <c r="S542" i="16"/>
  <c r="S543" i="16"/>
  <c r="S544" i="16"/>
  <c r="S545" i="16"/>
  <c r="I545" i="16" s="1"/>
  <c r="S546" i="16"/>
  <c r="S547" i="16"/>
  <c r="S548" i="16"/>
  <c r="S549" i="16"/>
  <c r="S550" i="16"/>
  <c r="D550" i="16" s="1"/>
  <c r="S551" i="16"/>
  <c r="F551" i="16" s="1"/>
  <c r="S552" i="16"/>
  <c r="S553" i="16"/>
  <c r="H553" i="16"/>
  <c r="S554" i="16"/>
  <c r="E554" i="16"/>
  <c r="S555" i="16"/>
  <c r="S556" i="16"/>
  <c r="H556" i="16" s="1"/>
  <c r="S557" i="16"/>
  <c r="I557" i="16" s="1"/>
  <c r="S558" i="16"/>
  <c r="S559" i="16"/>
  <c r="E559" i="16"/>
  <c r="S560" i="16"/>
  <c r="S561" i="16"/>
  <c r="G561" i="16" s="1"/>
  <c r="S562" i="16"/>
  <c r="S563" i="16"/>
  <c r="S564" i="16"/>
  <c r="I564" i="16" s="1"/>
  <c r="S565" i="16"/>
  <c r="D565" i="16" s="1"/>
  <c r="S566" i="16"/>
  <c r="S567" i="16"/>
  <c r="G567" i="16"/>
  <c r="S568" i="16"/>
  <c r="I568" i="16"/>
  <c r="S569" i="16"/>
  <c r="S570" i="16"/>
  <c r="D570" i="16" s="1"/>
  <c r="S571" i="16"/>
  <c r="I571" i="16" s="1"/>
  <c r="S572" i="16"/>
  <c r="S573" i="16"/>
  <c r="S574" i="16"/>
  <c r="H574" i="16" s="1"/>
  <c r="S575" i="16"/>
  <c r="E575" i="16" s="1"/>
  <c r="S576" i="16"/>
  <c r="D576" i="16" s="1"/>
  <c r="S577" i="16"/>
  <c r="S578" i="16"/>
  <c r="D578" i="16"/>
  <c r="S579" i="16"/>
  <c r="S580" i="16"/>
  <c r="S581" i="16"/>
  <c r="G581" i="16"/>
  <c r="S582" i="16"/>
  <c r="H582" i="16"/>
  <c r="S583" i="16"/>
  <c r="S584" i="16"/>
  <c r="I584" i="16" s="1"/>
  <c r="S585" i="16"/>
  <c r="H585" i="16" s="1"/>
  <c r="S586" i="16"/>
  <c r="F586" i="16" s="1"/>
  <c r="S587" i="16"/>
  <c r="F587" i="16" s="1"/>
  <c r="S588" i="16"/>
  <c r="D588" i="16" s="1"/>
  <c r="S589" i="16"/>
  <c r="S590" i="16"/>
  <c r="F590" i="16"/>
  <c r="S591" i="16"/>
  <c r="S592" i="16"/>
  <c r="G592" i="16" s="1"/>
  <c r="S593" i="16"/>
  <c r="S594" i="16"/>
  <c r="E594" i="16"/>
  <c r="S595" i="16"/>
  <c r="S596" i="16"/>
  <c r="S597" i="16"/>
  <c r="I597" i="16"/>
  <c r="S598" i="16"/>
  <c r="H598" i="16"/>
  <c r="S599" i="16"/>
  <c r="S600" i="16"/>
  <c r="F600" i="16" s="1"/>
  <c r="S601" i="16"/>
  <c r="S602" i="16"/>
  <c r="S603" i="16"/>
  <c r="S604" i="16"/>
  <c r="F604" i="16"/>
  <c r="S605" i="16"/>
  <c r="S606" i="16"/>
  <c r="S607" i="16"/>
  <c r="I607" i="16"/>
  <c r="S608" i="16"/>
  <c r="S609" i="16"/>
  <c r="S610" i="16"/>
  <c r="S611" i="16"/>
  <c r="S612" i="16"/>
  <c r="S613" i="16"/>
  <c r="E613" i="16" s="1"/>
  <c r="S614" i="16"/>
  <c r="S615" i="16"/>
  <c r="S616" i="16"/>
  <c r="I616" i="16" s="1"/>
  <c r="S617" i="16"/>
  <c r="I617" i="16" s="1"/>
  <c r="S618" i="16"/>
  <c r="H618" i="16" s="1"/>
  <c r="S619" i="16"/>
  <c r="S620" i="16"/>
  <c r="F620" i="16"/>
  <c r="S621" i="16"/>
  <c r="S622" i="16"/>
  <c r="S623" i="16"/>
  <c r="S624" i="16"/>
  <c r="J624" i="16" s="1"/>
  <c r="S625" i="16"/>
  <c r="S626" i="16"/>
  <c r="G626" i="16"/>
  <c r="S627" i="16"/>
  <c r="S628" i="16"/>
  <c r="S629" i="16"/>
  <c r="S630" i="16"/>
  <c r="I630" i="16" s="1"/>
  <c r="S631" i="16"/>
  <c r="J631" i="16" s="1"/>
  <c r="S632" i="16"/>
  <c r="G632" i="16" s="1"/>
  <c r="S633" i="16"/>
  <c r="S634" i="16"/>
  <c r="S635" i="16"/>
  <c r="H635" i="16" s="1"/>
  <c r="S636" i="16"/>
  <c r="S637" i="16"/>
  <c r="I637" i="16"/>
  <c r="S638" i="16"/>
  <c r="S639" i="16"/>
  <c r="F639" i="16" s="1"/>
  <c r="S640" i="16"/>
  <c r="S641" i="16"/>
  <c r="S642" i="16"/>
  <c r="G642" i="16" s="1"/>
  <c r="S643" i="16"/>
  <c r="S644" i="16"/>
  <c r="F644" i="16"/>
  <c r="S645" i="16"/>
  <c r="G645" i="16"/>
  <c r="S646" i="16"/>
  <c r="S647" i="16"/>
  <c r="S648" i="16"/>
  <c r="J648" i="16"/>
  <c r="S649" i="16"/>
  <c r="H649" i="16"/>
  <c r="S650" i="16"/>
  <c r="D650" i="16"/>
  <c r="S651" i="16"/>
  <c r="S652" i="16"/>
  <c r="S653" i="16"/>
  <c r="S654" i="16"/>
  <c r="G654" i="16" s="1"/>
  <c r="S655" i="16"/>
  <c r="S656" i="16"/>
  <c r="G656" i="16"/>
  <c r="S657" i="16"/>
  <c r="H657" i="16"/>
  <c r="S658" i="16"/>
  <c r="F658" i="16"/>
  <c r="S659" i="16"/>
  <c r="S660" i="16"/>
  <c r="S661" i="16"/>
  <c r="S662" i="16"/>
  <c r="S663" i="16"/>
  <c r="S664" i="16"/>
  <c r="E664" i="16" s="1"/>
  <c r="S665" i="16"/>
  <c r="S666" i="16"/>
  <c r="S667" i="16"/>
  <c r="D667" i="16" s="1"/>
  <c r="S668" i="16"/>
  <c r="E668" i="16" s="1"/>
  <c r="S669" i="16"/>
  <c r="S670" i="16"/>
  <c r="S671" i="16"/>
  <c r="S672" i="16"/>
  <c r="S673" i="16"/>
  <c r="S674" i="16"/>
  <c r="H674" i="16"/>
  <c r="S675" i="16"/>
  <c r="E675" i="16"/>
  <c r="S676" i="16"/>
  <c r="S677" i="16"/>
  <c r="E677" i="16" s="1"/>
  <c r="S678" i="16"/>
  <c r="S679" i="16"/>
  <c r="S680" i="16"/>
  <c r="S681" i="16"/>
  <c r="J681" i="16"/>
  <c r="S682" i="16"/>
  <c r="S683" i="16"/>
  <c r="S684" i="16"/>
  <c r="J684" i="16"/>
  <c r="S685" i="16"/>
  <c r="G685" i="16"/>
  <c r="S686" i="16"/>
  <c r="E686" i="16"/>
  <c r="S687" i="16"/>
  <c r="G687" i="16"/>
  <c r="S688" i="16"/>
  <c r="F688" i="16"/>
  <c r="S689" i="16"/>
  <c r="S690" i="16"/>
  <c r="S691" i="16"/>
  <c r="S692" i="16"/>
  <c r="S693" i="16"/>
  <c r="S694" i="16"/>
  <c r="S695" i="16"/>
  <c r="S696" i="16"/>
  <c r="S697" i="16"/>
  <c r="S698" i="16"/>
  <c r="S699" i="16"/>
  <c r="S700" i="16"/>
  <c r="S701" i="16"/>
  <c r="D701" i="16"/>
  <c r="S702" i="16"/>
  <c r="J702" i="16"/>
  <c r="S703" i="16"/>
  <c r="F703" i="16"/>
  <c r="S704" i="16"/>
  <c r="F704" i="16"/>
  <c r="S705" i="16"/>
  <c r="S706" i="16"/>
  <c r="S707" i="16"/>
  <c r="S708" i="16"/>
  <c r="S709" i="16"/>
  <c r="S710" i="16"/>
  <c r="G710" i="16" s="1"/>
  <c r="S711" i="16"/>
  <c r="J711" i="16" s="1"/>
  <c r="S712" i="16"/>
  <c r="J712" i="16" s="1"/>
  <c r="S713" i="16"/>
  <c r="S714" i="16"/>
  <c r="H714" i="16"/>
  <c r="S715" i="16"/>
  <c r="S716" i="16"/>
  <c r="S717" i="16"/>
  <c r="J717" i="16"/>
  <c r="S718" i="16"/>
  <c r="H718" i="16"/>
  <c r="S719" i="16"/>
  <c r="S720" i="16"/>
  <c r="S721" i="16"/>
  <c r="S722" i="16"/>
  <c r="S723" i="16"/>
  <c r="J723" i="16"/>
  <c r="S724" i="16"/>
  <c r="H724" i="16"/>
  <c r="S725" i="16"/>
  <c r="D725" i="16"/>
  <c r="S726" i="16"/>
  <c r="S727" i="16"/>
  <c r="S728" i="16"/>
  <c r="S729" i="16"/>
  <c r="S730" i="16"/>
  <c r="I730" i="16"/>
  <c r="S731" i="16"/>
  <c r="S732" i="16"/>
  <c r="S733" i="16"/>
  <c r="S734" i="16"/>
  <c r="I734" i="16" s="1"/>
  <c r="S735" i="16"/>
  <c r="S736" i="16"/>
  <c r="J736" i="16"/>
  <c r="S737" i="16"/>
  <c r="F737" i="16"/>
  <c r="S738" i="16"/>
  <c r="F738" i="16"/>
  <c r="S739" i="16"/>
  <c r="S740" i="16"/>
  <c r="I740" i="16" s="1"/>
  <c r="S741" i="16"/>
  <c r="S742" i="16"/>
  <c r="D742" i="16"/>
  <c r="S743" i="16"/>
  <c r="S744" i="16"/>
  <c r="I744" i="16" s="1"/>
  <c r="S745" i="16"/>
  <c r="S746" i="16"/>
  <c r="G746" i="16"/>
  <c r="S747" i="16"/>
  <c r="G747" i="16"/>
  <c r="S748" i="16"/>
  <c r="S749" i="16"/>
  <c r="S750" i="16"/>
  <c r="S751" i="16"/>
  <c r="S752" i="16"/>
  <c r="E752" i="16"/>
  <c r="S753" i="16"/>
  <c r="S754" i="16"/>
  <c r="S755" i="16"/>
  <c r="I755" i="16"/>
  <c r="S756" i="16"/>
  <c r="S757" i="16"/>
  <c r="D757" i="16" s="1"/>
  <c r="S758" i="16"/>
  <c r="G758" i="16" s="1"/>
  <c r="S759" i="16"/>
  <c r="E759" i="16" s="1"/>
  <c r="S760" i="16"/>
  <c r="E760" i="16" s="1"/>
  <c r="S761" i="16"/>
  <c r="S762" i="16"/>
  <c r="J762" i="16"/>
  <c r="S763" i="16"/>
  <c r="E763" i="16"/>
  <c r="S764" i="16"/>
  <c r="D764" i="16"/>
  <c r="S765" i="16"/>
  <c r="S766" i="16"/>
  <c r="S767" i="16"/>
  <c r="S768" i="16"/>
  <c r="S769" i="16"/>
  <c r="S770" i="16"/>
  <c r="H770" i="16" s="1"/>
  <c r="S771" i="16"/>
  <c r="E771" i="16" s="1"/>
  <c r="S772" i="16"/>
  <c r="S773" i="16"/>
  <c r="S774" i="16"/>
  <c r="S775" i="16"/>
  <c r="S776" i="16"/>
  <c r="I776" i="16" s="1"/>
  <c r="S777" i="16"/>
  <c r="E777" i="16" s="1"/>
  <c r="S778" i="16"/>
  <c r="H778" i="16" s="1"/>
  <c r="S779" i="16"/>
  <c r="D779" i="16" s="1"/>
  <c r="S780" i="16"/>
  <c r="E780" i="16" s="1"/>
  <c r="S781" i="16"/>
  <c r="D781" i="16" s="1"/>
  <c r="S782" i="16"/>
  <c r="S783" i="16"/>
  <c r="S784" i="16"/>
  <c r="F784" i="16" s="1"/>
  <c r="S785" i="16"/>
  <c r="E785" i="16" s="1"/>
  <c r="S786" i="16"/>
  <c r="S787" i="16"/>
  <c r="E787" i="16"/>
  <c r="S788" i="16"/>
  <c r="S789" i="16"/>
  <c r="E789" i="16" s="1"/>
  <c r="S790" i="16"/>
  <c r="H790" i="16" s="1"/>
  <c r="S791" i="16"/>
  <c r="I791" i="16" s="1"/>
  <c r="S792" i="16"/>
  <c r="H792" i="16" s="1"/>
  <c r="S793" i="16"/>
  <c r="S794" i="16"/>
  <c r="S795" i="16"/>
  <c r="S796" i="16"/>
  <c r="F796" i="16"/>
  <c r="S797" i="16"/>
  <c r="D797" i="16"/>
  <c r="S798" i="16"/>
  <c r="J798" i="16"/>
  <c r="S799" i="16"/>
  <c r="S800" i="16"/>
  <c r="S801" i="16"/>
  <c r="E801" i="16"/>
  <c r="S802" i="16"/>
  <c r="E802" i="16"/>
  <c r="S803" i="16"/>
  <c r="S804" i="16"/>
  <c r="S805" i="16"/>
  <c r="F805" i="16"/>
  <c r="S806" i="16"/>
  <c r="I806" i="16"/>
  <c r="S807" i="16"/>
  <c r="S808" i="16"/>
  <c r="F808" i="16" s="1"/>
  <c r="S809" i="16"/>
  <c r="S810" i="16"/>
  <c r="G810" i="16"/>
  <c r="S811" i="16"/>
  <c r="I811" i="16"/>
  <c r="S812" i="16"/>
  <c r="E812" i="16"/>
  <c r="S813" i="16"/>
  <c r="S814" i="16"/>
  <c r="F814" i="16" s="1"/>
  <c r="S815" i="16"/>
  <c r="S816" i="16"/>
  <c r="S817" i="16"/>
  <c r="G817" i="16" s="1"/>
  <c r="S818" i="16"/>
  <c r="S819" i="16"/>
  <c r="S820" i="16"/>
  <c r="D820" i="16" s="1"/>
  <c r="S821" i="16"/>
  <c r="S822" i="16"/>
  <c r="S823" i="16"/>
  <c r="S824" i="16"/>
  <c r="H824" i="16"/>
  <c r="S825" i="16"/>
  <c r="S826" i="16"/>
  <c r="D826" i="16" s="1"/>
  <c r="S827" i="16"/>
  <c r="F827" i="16" s="1"/>
  <c r="S828" i="16"/>
  <c r="S829" i="16"/>
  <c r="S830" i="16"/>
  <c r="E830" i="16" s="1"/>
  <c r="S831" i="16"/>
  <c r="E831" i="16" s="1"/>
  <c r="S832" i="16"/>
  <c r="F832" i="16" s="1"/>
  <c r="S833" i="16"/>
  <c r="H833" i="16" s="1"/>
  <c r="S834" i="16"/>
  <c r="S835" i="16"/>
  <c r="S836" i="16"/>
  <c r="G836" i="16" s="1"/>
  <c r="S837" i="16"/>
  <c r="D837" i="16" s="1"/>
  <c r="S838" i="16"/>
  <c r="S839" i="16"/>
  <c r="H839" i="16"/>
  <c r="S840" i="16"/>
  <c r="D840" i="16"/>
  <c r="S841" i="16"/>
  <c r="S842" i="16"/>
  <c r="F842" i="16" s="1"/>
  <c r="S843" i="16"/>
  <c r="S844" i="16"/>
  <c r="S845" i="16"/>
  <c r="S846" i="16"/>
  <c r="S847" i="16"/>
  <c r="F847" i="16" s="1"/>
  <c r="S848" i="16"/>
  <c r="S849" i="16"/>
  <c r="S850" i="16"/>
  <c r="H850" i="16" s="1"/>
  <c r="S851" i="16"/>
  <c r="S852" i="16"/>
  <c r="J852" i="16"/>
  <c r="S853" i="16"/>
  <c r="S854" i="16"/>
  <c r="G854" i="16" s="1"/>
  <c r="S855" i="16"/>
  <c r="I855" i="16" s="1"/>
  <c r="S856" i="16"/>
  <c r="I856" i="16" s="1"/>
  <c r="S857" i="16"/>
  <c r="E857" i="16" s="1"/>
  <c r="S858" i="16"/>
  <c r="S859" i="16"/>
  <c r="H859" i="16"/>
  <c r="S860" i="16"/>
  <c r="S861" i="16"/>
  <c r="S862" i="16"/>
  <c r="E862" i="16"/>
  <c r="S863" i="16"/>
  <c r="I863" i="16"/>
  <c r="S864" i="16"/>
  <c r="S865" i="16"/>
  <c r="S866" i="16"/>
  <c r="I866" i="16"/>
  <c r="S867" i="16"/>
  <c r="S868" i="16"/>
  <c r="I868" i="16" s="1"/>
  <c r="S869" i="16"/>
  <c r="S870" i="16"/>
  <c r="I870" i="16"/>
  <c r="S871" i="16"/>
  <c r="S872" i="16"/>
  <c r="S873" i="16"/>
  <c r="S874" i="16"/>
  <c r="S875" i="16"/>
  <c r="S876" i="16"/>
  <c r="S877" i="16"/>
  <c r="S878" i="16"/>
  <c r="E878" i="16" s="1"/>
  <c r="S879" i="16"/>
  <c r="S880" i="16"/>
  <c r="J880" i="16"/>
  <c r="S881" i="16"/>
  <c r="S882" i="16"/>
  <c r="H882" i="16" s="1"/>
  <c r="S883" i="16"/>
  <c r="S884" i="16"/>
  <c r="S885" i="16"/>
  <c r="D885" i="16" s="1"/>
  <c r="S886" i="16"/>
  <c r="S887" i="16"/>
  <c r="S888" i="16"/>
  <c r="D888" i="16" s="1"/>
  <c r="S889" i="16"/>
  <c r="S890" i="16"/>
  <c r="E890" i="16"/>
  <c r="S891" i="16"/>
  <c r="S892" i="16"/>
  <c r="G892" i="16" s="1"/>
  <c r="S893" i="16"/>
  <c r="G893" i="16" s="1"/>
  <c r="S894" i="16"/>
  <c r="S895" i="16"/>
  <c r="S896" i="16"/>
  <c r="J896" i="16" s="1"/>
  <c r="S897" i="16"/>
  <c r="S898" i="16"/>
  <c r="S899" i="16"/>
  <c r="S900" i="16"/>
  <c r="I900" i="16"/>
  <c r="S901" i="16"/>
  <c r="S902" i="16"/>
  <c r="S903" i="16"/>
  <c r="S904" i="16"/>
  <c r="J904" i="16" s="1"/>
  <c r="S905" i="16"/>
  <c r="S906" i="16"/>
  <c r="E906" i="16"/>
  <c r="S907" i="16"/>
  <c r="F907" i="16"/>
  <c r="S908" i="16"/>
  <c r="G908" i="16"/>
  <c r="S909" i="16"/>
  <c r="S910" i="16"/>
  <c r="S911" i="16"/>
  <c r="H911" i="16"/>
  <c r="S912" i="16"/>
  <c r="J912" i="16"/>
  <c r="S913" i="16"/>
  <c r="S914" i="16"/>
  <c r="S915" i="16"/>
  <c r="H915" i="16"/>
  <c r="S916" i="16"/>
  <c r="S917" i="16"/>
  <c r="S918" i="16"/>
  <c r="S919" i="16"/>
  <c r="I919" i="16" s="1"/>
  <c r="S920" i="16"/>
  <c r="S921" i="16"/>
  <c r="I921" i="16"/>
  <c r="S922" i="16"/>
  <c r="S923" i="16"/>
  <c r="S924" i="16"/>
  <c r="S925" i="16"/>
  <c r="S926" i="16"/>
  <c r="S927" i="16"/>
  <c r="D927" i="16" s="1"/>
  <c r="S928" i="16"/>
  <c r="S929" i="16"/>
  <c r="S930" i="16"/>
  <c r="G930" i="16" s="1"/>
  <c r="S931" i="16"/>
  <c r="S932" i="16"/>
  <c r="E932" i="16"/>
  <c r="S933" i="16"/>
  <c r="S934" i="16"/>
  <c r="S935" i="16"/>
  <c r="H935" i="16"/>
  <c r="S936" i="16"/>
  <c r="S937" i="16"/>
  <c r="S938" i="16"/>
  <c r="E938" i="16"/>
  <c r="S939" i="16"/>
  <c r="F939" i="16"/>
  <c r="S940" i="16"/>
  <c r="E940" i="16"/>
  <c r="S941" i="16"/>
  <c r="S942" i="16"/>
  <c r="G942" i="16" s="1"/>
  <c r="S943" i="16"/>
  <c r="E943" i="16" s="1"/>
  <c r="S944" i="16"/>
  <c r="S945" i="16"/>
  <c r="I945" i="16"/>
  <c r="S946" i="16"/>
  <c r="S947" i="16"/>
  <c r="S948" i="16"/>
  <c r="S949" i="16"/>
  <c r="H949" i="16" s="1"/>
  <c r="S950" i="16"/>
  <c r="G950" i="16" s="1"/>
  <c r="S951" i="16"/>
  <c r="G951" i="16" s="1"/>
  <c r="S952" i="16"/>
  <c r="J952" i="16" s="1"/>
  <c r="S953" i="16"/>
  <c r="S954" i="16"/>
  <c r="G954" i="16"/>
  <c r="S955" i="16"/>
  <c r="I955" i="16"/>
  <c r="S956" i="16"/>
  <c r="F956" i="16" s="1"/>
  <c r="S957" i="16"/>
  <c r="S958" i="16"/>
  <c r="S959" i="16"/>
  <c r="J959" i="16" s="1"/>
  <c r="S960" i="16"/>
  <c r="S961" i="16"/>
  <c r="S962" i="16"/>
  <c r="I962" i="16" s="1"/>
  <c r="S963" i="16"/>
  <c r="H963" i="16"/>
  <c r="S964" i="16"/>
  <c r="E964" i="16" s="1"/>
  <c r="S965" i="16"/>
  <c r="G965" i="16"/>
  <c r="S966" i="16"/>
  <c r="S967" i="16"/>
  <c r="D967" i="16" s="1"/>
  <c r="S968" i="16"/>
  <c r="S969" i="16"/>
  <c r="S970" i="16"/>
  <c r="S971" i="16"/>
  <c r="E971" i="16"/>
  <c r="S972" i="16"/>
  <c r="S973" i="16"/>
  <c r="E973" i="16" s="1"/>
  <c r="S974" i="16"/>
  <c r="E974" i="16"/>
  <c r="S975" i="16"/>
  <c r="I975" i="16" s="1"/>
  <c r="S976" i="16"/>
  <c r="F976" i="16" s="1"/>
  <c r="S977" i="16"/>
  <c r="J977" i="16" s="1"/>
  <c r="S978" i="16"/>
  <c r="S979" i="16"/>
  <c r="G979" i="16" s="1"/>
  <c r="S980" i="16"/>
  <c r="S981" i="16"/>
  <c r="S982" i="16"/>
  <c r="S983" i="16"/>
  <c r="S984" i="16"/>
  <c r="D984" i="16"/>
  <c r="S985" i="16"/>
  <c r="S986" i="16"/>
  <c r="I986" i="16" s="1"/>
  <c r="S987" i="16"/>
  <c r="D987" i="16" s="1"/>
  <c r="S988" i="16"/>
  <c r="H988" i="16" s="1"/>
  <c r="S989" i="16"/>
  <c r="S990" i="16"/>
  <c r="S991" i="16"/>
  <c r="S992" i="16"/>
  <c r="G992" i="16"/>
  <c r="S993" i="16"/>
  <c r="S994" i="16"/>
  <c r="J994" i="16" s="1"/>
  <c r="S995" i="16"/>
  <c r="H995" i="16" s="1"/>
  <c r="S996" i="16"/>
  <c r="S997" i="16"/>
  <c r="S998" i="16"/>
  <c r="I998" i="16" s="1"/>
  <c r="S999" i="16"/>
  <c r="D999" i="16" s="1"/>
  <c r="S1000" i="16"/>
  <c r="G1000" i="16"/>
  <c r="S1001" i="16"/>
  <c r="S1002" i="16"/>
  <c r="I1002" i="16"/>
  <c r="S1003" i="16"/>
  <c r="J1003" i="16" s="1"/>
  <c r="S1004" i="16"/>
  <c r="F1004" i="16"/>
  <c r="S1005" i="16"/>
  <c r="S1006" i="16"/>
  <c r="I1006" i="16" s="1"/>
  <c r="S1007" i="16"/>
  <c r="S1008" i="16"/>
  <c r="D1008" i="16"/>
  <c r="S1009" i="16"/>
  <c r="S1010" i="16"/>
  <c r="S1011" i="16"/>
  <c r="J1011" i="16"/>
  <c r="S1012" i="16"/>
  <c r="S1013" i="16"/>
  <c r="S1014" i="16"/>
  <c r="G1014" i="16"/>
  <c r="S1015" i="16"/>
  <c r="S1016" i="16"/>
  <c r="H1016" i="16" s="1"/>
  <c r="S1017" i="16"/>
  <c r="S1018" i="16"/>
  <c r="I1018" i="16"/>
  <c r="S1019" i="16"/>
  <c r="S1020" i="16"/>
  <c r="S1021" i="16"/>
  <c r="S1022" i="16"/>
  <c r="G1022" i="16" s="1"/>
  <c r="S1023" i="16"/>
  <c r="S1024" i="16"/>
  <c r="E1024" i="16"/>
  <c r="S1025" i="16"/>
  <c r="S1026" i="16"/>
  <c r="I1026" i="16" s="1"/>
  <c r="S1027" i="16"/>
  <c r="E1027" i="16"/>
  <c r="S1028" i="16"/>
  <c r="S1029" i="16"/>
  <c r="S1030" i="16"/>
  <c r="S1031" i="16"/>
  <c r="I1031" i="16" s="1"/>
  <c r="S1032" i="16"/>
  <c r="I1032" i="16"/>
  <c r="S1033" i="16"/>
  <c r="S1034" i="16"/>
  <c r="S1035" i="16"/>
  <c r="S1036" i="16"/>
  <c r="S1037" i="16"/>
  <c r="S1038" i="16"/>
  <c r="E1038" i="16" s="1"/>
  <c r="S1039" i="16"/>
  <c r="S1040" i="16"/>
  <c r="S1041" i="16"/>
  <c r="F1041" i="16" s="1"/>
  <c r="S1042" i="16"/>
  <c r="D1042" i="16"/>
  <c r="S1043" i="16"/>
  <c r="S1044" i="16"/>
  <c r="S1045" i="16"/>
  <c r="S1046" i="16"/>
  <c r="S1047" i="16"/>
  <c r="I1047" i="16" s="1"/>
  <c r="S1048" i="16"/>
  <c r="S1049" i="16"/>
  <c r="H1049" i="16"/>
  <c r="S1050" i="16"/>
  <c r="I1050" i="16"/>
  <c r="S1051" i="16"/>
  <c r="D1051" i="16"/>
  <c r="S1052" i="16"/>
  <c r="S1053" i="16"/>
  <c r="D1053" i="16" s="1"/>
  <c r="S1054" i="16"/>
  <c r="E1054" i="16" s="1"/>
  <c r="S1055" i="16"/>
  <c r="S1056" i="16"/>
  <c r="F1056" i="16" s="1"/>
  <c r="S1057" i="16"/>
  <c r="S1058" i="16"/>
  <c r="J1058" i="16"/>
  <c r="S1059" i="16"/>
  <c r="S1060" i="16"/>
  <c r="E1060" i="16"/>
  <c r="S1061" i="16"/>
  <c r="E1061" i="16" s="1"/>
  <c r="S1062" i="16"/>
  <c r="S1063" i="16"/>
  <c r="S1064" i="16"/>
  <c r="G1064" i="16" s="1"/>
  <c r="S1065" i="16"/>
  <c r="S1066" i="16"/>
  <c r="H1066" i="16"/>
  <c r="S1067" i="16"/>
  <c r="S1068" i="16"/>
  <c r="D1068" i="16"/>
  <c r="S1069" i="16"/>
  <c r="S1070" i="16"/>
  <c r="S1071" i="16"/>
  <c r="E1071" i="16"/>
  <c r="S1072" i="16"/>
  <c r="H1072" i="16" s="1"/>
  <c r="S1073" i="16"/>
  <c r="J1073" i="16"/>
  <c r="S1074" i="16"/>
  <c r="E1074" i="16" s="1"/>
  <c r="S1075" i="16"/>
  <c r="D1075" i="16"/>
  <c r="S1076" i="16"/>
  <c r="F1076" i="16" s="1"/>
  <c r="S1077" i="16"/>
  <c r="J1077" i="16"/>
  <c r="S1078" i="16"/>
  <c r="S1079" i="16"/>
  <c r="S1080" i="16"/>
  <c r="G1080" i="16"/>
  <c r="S1081" i="16"/>
  <c r="S1082" i="16"/>
  <c r="D1082" i="16" s="1"/>
  <c r="S1083" i="16"/>
  <c r="S1084" i="16"/>
  <c r="S1085" i="16"/>
  <c r="D1085" i="16" s="1"/>
  <c r="S1086" i="16"/>
  <c r="S1087" i="16"/>
  <c r="S1088" i="16"/>
  <c r="D1088" i="16" s="1"/>
  <c r="S1089" i="16"/>
  <c r="E1089" i="16" s="1"/>
  <c r="S1090" i="16"/>
  <c r="G1090" i="16" s="1"/>
  <c r="S1091" i="16"/>
  <c r="S1092" i="16"/>
  <c r="S1093" i="16"/>
  <c r="S1094" i="16"/>
  <c r="F1094" i="16"/>
  <c r="S1095" i="16"/>
  <c r="G1095" i="16" s="1"/>
  <c r="S1096" i="16"/>
  <c r="S1097" i="16"/>
  <c r="J1097" i="16"/>
  <c r="S1098" i="16"/>
  <c r="S1099" i="16"/>
  <c r="J1099" i="16"/>
  <c r="S1100" i="16"/>
  <c r="H1100" i="16" s="1"/>
  <c r="S1101" i="16"/>
  <c r="S1102" i="16"/>
  <c r="S1103" i="16"/>
  <c r="J1103" i="16" s="1"/>
  <c r="S1104" i="16"/>
  <c r="E1104" i="16"/>
  <c r="S1105" i="16"/>
  <c r="S1106" i="16"/>
  <c r="S1107" i="16"/>
  <c r="S1108" i="16"/>
  <c r="H1108" i="16"/>
  <c r="S1109" i="16"/>
  <c r="S1110" i="16"/>
  <c r="S1111" i="16"/>
  <c r="S1112" i="16"/>
  <c r="S1113" i="16"/>
  <c r="S1114" i="16"/>
  <c r="S1115" i="16"/>
  <c r="S1116" i="16"/>
  <c r="S1117" i="16"/>
  <c r="J1117" i="16" s="1"/>
  <c r="S1118" i="16"/>
  <c r="J1118" i="16" s="1"/>
  <c r="S1119" i="16"/>
  <c r="D1119" i="16" s="1"/>
  <c r="S1120" i="16"/>
  <c r="S1121" i="16"/>
  <c r="S1122" i="16"/>
  <c r="H1122" i="16" s="1"/>
  <c r="S1123" i="16"/>
  <c r="F1123" i="16" s="1"/>
  <c r="S1124" i="16"/>
  <c r="S1125" i="16"/>
  <c r="E1125" i="16"/>
  <c r="S1126" i="16"/>
  <c r="H1126" i="16"/>
  <c r="S1127" i="16"/>
  <c r="E1127" i="16"/>
  <c r="S1128" i="16"/>
  <c r="J1128" i="16"/>
  <c r="S1129" i="16"/>
  <c r="S1130" i="16"/>
  <c r="S1131" i="16"/>
  <c r="S1132" i="16"/>
  <c r="S1133" i="16"/>
  <c r="S1134" i="16"/>
  <c r="S1135" i="16"/>
  <c r="S1136" i="16"/>
  <c r="H1136" i="16" s="1"/>
  <c r="S1137" i="16"/>
  <c r="S1138" i="16"/>
  <c r="E1138" i="16" s="1"/>
  <c r="S1139" i="16"/>
  <c r="S1140" i="16"/>
  <c r="S1141" i="16"/>
  <c r="E1141" i="16" s="1"/>
  <c r="S1142" i="16"/>
  <c r="S1143" i="16"/>
  <c r="G1143" i="16"/>
  <c r="S1144" i="16"/>
  <c r="S1145" i="16"/>
  <c r="S1146" i="16"/>
  <c r="S1147" i="16"/>
  <c r="S1148" i="16"/>
  <c r="S1149" i="16"/>
  <c r="S1150" i="16"/>
  <c r="S1151" i="16"/>
  <c r="F1151" i="16" s="1"/>
  <c r="S1152" i="16"/>
  <c r="S1153" i="16"/>
  <c r="S1154" i="16"/>
  <c r="F1154" i="16" s="1"/>
  <c r="S1155" i="16"/>
  <c r="J1155" i="16"/>
  <c r="S1156" i="16"/>
  <c r="F1156" i="16" s="1"/>
  <c r="S1157" i="16"/>
  <c r="S1158" i="16"/>
  <c r="D1158" i="16"/>
  <c r="S1159" i="16"/>
  <c r="S1160" i="16"/>
  <c r="S1161" i="16"/>
  <c r="S1162" i="16"/>
  <c r="S1163" i="16"/>
  <c r="H1163" i="16" s="1"/>
  <c r="S1164" i="16"/>
  <c r="H1164" i="16" s="1"/>
  <c r="S1165" i="16"/>
  <c r="D1165" i="16" s="1"/>
  <c r="S1166" i="16"/>
  <c r="I1166" i="16"/>
  <c r="S1167" i="16"/>
  <c r="E1167" i="16" s="1"/>
  <c r="S1168" i="16"/>
  <c r="I1168" i="16" s="1"/>
  <c r="S1169" i="16"/>
  <c r="S1170" i="16"/>
  <c r="S1171" i="16"/>
  <c r="S1172" i="16"/>
  <c r="D1172" i="16"/>
  <c r="S1173" i="16"/>
  <c r="S1174" i="16"/>
  <c r="F1174" i="16" s="1"/>
  <c r="S1175" i="16"/>
  <c r="G1175" i="16" s="1"/>
  <c r="S1176" i="16"/>
  <c r="S1177" i="16"/>
  <c r="S1178" i="16"/>
  <c r="H1178" i="16" s="1"/>
  <c r="S1179" i="16"/>
  <c r="S1180" i="16"/>
  <c r="F1180" i="16"/>
  <c r="S1181" i="16"/>
  <c r="S1182" i="16"/>
  <c r="E1182" i="16" s="1"/>
  <c r="S1183" i="16"/>
  <c r="S1184" i="16"/>
  <c r="F1184" i="16"/>
  <c r="S1185" i="16"/>
  <c r="S1186" i="16"/>
  <c r="S1187" i="16"/>
  <c r="S1188" i="16"/>
  <c r="S1189" i="16"/>
  <c r="S1190" i="16"/>
  <c r="S1191" i="16"/>
  <c r="H1191" i="16"/>
  <c r="S1192" i="16"/>
  <c r="S1193" i="16"/>
  <c r="H1193" i="16" s="1"/>
  <c r="S1194" i="16"/>
  <c r="S1195" i="16"/>
  <c r="S1196" i="16"/>
  <c r="S1197" i="16"/>
  <c r="S1198" i="16"/>
  <c r="S1199" i="16"/>
  <c r="S1200" i="16"/>
  <c r="F1200" i="16" s="1"/>
  <c r="S1201" i="16"/>
  <c r="S1202" i="16"/>
  <c r="S1203" i="16"/>
  <c r="I1203" i="16" s="1"/>
  <c r="S1204" i="16"/>
  <c r="F1204" i="16"/>
  <c r="S1205" i="16"/>
  <c r="S1206" i="16"/>
  <c r="S1207" i="16"/>
  <c r="E1207" i="16"/>
  <c r="S1208" i="16"/>
  <c r="F1208" i="16" s="1"/>
  <c r="S1209" i="16"/>
  <c r="S1210" i="16"/>
  <c r="E1210" i="16"/>
  <c r="S1211" i="16"/>
  <c r="E1211" i="16"/>
  <c r="S1212" i="16"/>
  <c r="E1212" i="16"/>
  <c r="S1213" i="16"/>
  <c r="F1213" i="16"/>
  <c r="S1214" i="16"/>
  <c r="E1214" i="16"/>
  <c r="S1215" i="16"/>
  <c r="F1215" i="16"/>
  <c r="S1216" i="16"/>
  <c r="J1216" i="16"/>
  <c r="S1217" i="16"/>
  <c r="S1218" i="16"/>
  <c r="H1218" i="16" s="1"/>
  <c r="S1219" i="16"/>
  <c r="S1220" i="16"/>
  <c r="S1221" i="16"/>
  <c r="F1221" i="16" s="1"/>
  <c r="S1222" i="16"/>
  <c r="D1222" i="16" s="1"/>
  <c r="S1223" i="16"/>
  <c r="J1223" i="16"/>
  <c r="S1224" i="16"/>
  <c r="S1225" i="16"/>
  <c r="S1226" i="16"/>
  <c r="I1226" i="16"/>
  <c r="S1227" i="16"/>
  <c r="J1227" i="16" s="1"/>
  <c r="S1228" i="16"/>
  <c r="S1229" i="16"/>
  <c r="S1230" i="16"/>
  <c r="H1230" i="16" s="1"/>
  <c r="S1231" i="16"/>
  <c r="S1232" i="16"/>
  <c r="D1232" i="16" s="1"/>
  <c r="S1233" i="16"/>
  <c r="S1234" i="16"/>
  <c r="I1234" i="16"/>
  <c r="S1235" i="16"/>
  <c r="H1235" i="16" s="1"/>
  <c r="S1236" i="16"/>
  <c r="S1237" i="16"/>
  <c r="J1237" i="16"/>
  <c r="S1238" i="16"/>
  <c r="D1238" i="16"/>
  <c r="S1239" i="16"/>
  <c r="S1240" i="16"/>
  <c r="S1241" i="16"/>
  <c r="S1242" i="16"/>
  <c r="G1242" i="16" s="1"/>
  <c r="S1243" i="16"/>
  <c r="G1243" i="16" s="1"/>
  <c r="S1244" i="16"/>
  <c r="S1245" i="16"/>
  <c r="S1246" i="16"/>
  <c r="D1246" i="16" s="1"/>
  <c r="S1247" i="16"/>
  <c r="F1247" i="16" s="1"/>
  <c r="S1248" i="16"/>
  <c r="S1249" i="16"/>
  <c r="S1250" i="16"/>
  <c r="S1251" i="16"/>
  <c r="G1251" i="16"/>
  <c r="S1252" i="16"/>
  <c r="S1253" i="16"/>
  <c r="S1254" i="16"/>
  <c r="S1255" i="16"/>
  <c r="S1256" i="16"/>
  <c r="S1257" i="16"/>
  <c r="E1257" i="16" s="1"/>
  <c r="S1258" i="16"/>
  <c r="S1259" i="16"/>
  <c r="S1260" i="16"/>
  <c r="D1260" i="16" s="1"/>
  <c r="S1261" i="16"/>
  <c r="S1262" i="16"/>
  <c r="D1262" i="16"/>
  <c r="S1263" i="16"/>
  <c r="S1264" i="16"/>
  <c r="D1264" i="16" s="1"/>
  <c r="S1265" i="16"/>
  <c r="I1265" i="16"/>
  <c r="S1266" i="16"/>
  <c r="J1266" i="16" s="1"/>
  <c r="S1267" i="16"/>
  <c r="S1268" i="16"/>
  <c r="S1269" i="16"/>
  <c r="S1270" i="16"/>
  <c r="I1270" i="16"/>
  <c r="S1271" i="16"/>
  <c r="J1271" i="16"/>
  <c r="S1272" i="16"/>
  <c r="S1273" i="16"/>
  <c r="S1274" i="16"/>
  <c r="D1274" i="16"/>
  <c r="S1275" i="16"/>
  <c r="F1275" i="16"/>
  <c r="S1276" i="16"/>
  <c r="S1277" i="16"/>
  <c r="S1278" i="16"/>
  <c r="S1279" i="16"/>
  <c r="F1279" i="16" s="1"/>
  <c r="S1280" i="16"/>
  <c r="D1280" i="16" s="1"/>
  <c r="S1281" i="16"/>
  <c r="J1281" i="16"/>
  <c r="S1282" i="16"/>
  <c r="J1282" i="16" s="1"/>
  <c r="S1283" i="16"/>
  <c r="S1284" i="16"/>
  <c r="J1284" i="16"/>
  <c r="S1285" i="16"/>
  <c r="S1286" i="16"/>
  <c r="I1286" i="16" s="1"/>
  <c r="S1287" i="16"/>
  <c r="E1287" i="16" s="1"/>
  <c r="S1288" i="16"/>
  <c r="S1289" i="16"/>
  <c r="S1290" i="16"/>
  <c r="D1290" i="16" s="1"/>
  <c r="S1291" i="16"/>
  <c r="I1291" i="16" s="1"/>
  <c r="S1292" i="16"/>
  <c r="S1293" i="16"/>
  <c r="S1294" i="16"/>
  <c r="H1294" i="16" s="1"/>
  <c r="S1295" i="16"/>
  <c r="H1295" i="16" s="1"/>
  <c r="S1296" i="16"/>
  <c r="S1297" i="16"/>
  <c r="S1298" i="16"/>
  <c r="S1299" i="16"/>
  <c r="J1299" i="16"/>
  <c r="S1300" i="16"/>
  <c r="S1301" i="16"/>
  <c r="S1302" i="16"/>
  <c r="F1302" i="16"/>
  <c r="S1303" i="16"/>
  <c r="S1304" i="16"/>
  <c r="S1305" i="16"/>
  <c r="F1305" i="16"/>
  <c r="S1306" i="16"/>
  <c r="S1307" i="16"/>
  <c r="E1307" i="16" s="1"/>
  <c r="S1308" i="16"/>
  <c r="S1309" i="16"/>
  <c r="S1310" i="16"/>
  <c r="J1310" i="16" s="1"/>
  <c r="S1311" i="16"/>
  <c r="D1311" i="16"/>
  <c r="S1312" i="16"/>
  <c r="S1313" i="16"/>
  <c r="S1314" i="16"/>
  <c r="F1314" i="16"/>
  <c r="S1315" i="16"/>
  <c r="S1316" i="16"/>
  <c r="S1317" i="16"/>
  <c r="H1317" i="16"/>
  <c r="S1318" i="16"/>
  <c r="S1319" i="16"/>
  <c r="S1320" i="16"/>
  <c r="S1321" i="16"/>
  <c r="E1321" i="16" s="1"/>
  <c r="S1322" i="16"/>
  <c r="I1322" i="16"/>
  <c r="S1323" i="16"/>
  <c r="H1323" i="16" s="1"/>
  <c r="S1324" i="16"/>
  <c r="S1325" i="16"/>
  <c r="S1326" i="16"/>
  <c r="I1326" i="16" s="1"/>
  <c r="S1327" i="16"/>
  <c r="S1328" i="16"/>
  <c r="S1329" i="16"/>
  <c r="G1329" i="16" s="1"/>
  <c r="S1330" i="16"/>
  <c r="D1330" i="16"/>
  <c r="S1331" i="16"/>
  <c r="G1331" i="16" s="1"/>
  <c r="S1332" i="16"/>
  <c r="S1333" i="16"/>
  <c r="S1334" i="16"/>
  <c r="S1335" i="16"/>
  <c r="E1335" i="16" s="1"/>
  <c r="S1336" i="16"/>
  <c r="S1337" i="16"/>
  <c r="S1338" i="16"/>
  <c r="S1339" i="16"/>
  <c r="S1340" i="16"/>
  <c r="S1341" i="16"/>
  <c r="H1341" i="16"/>
  <c r="S1342" i="16"/>
  <c r="S1343" i="16"/>
  <c r="S1344" i="16"/>
  <c r="S1345" i="16"/>
  <c r="I1345" i="16" s="1"/>
  <c r="S1346" i="16"/>
  <c r="S1347" i="16"/>
  <c r="F1347" i="16" s="1"/>
  <c r="S1348" i="16"/>
  <c r="S1349" i="16"/>
  <c r="S1350" i="16"/>
  <c r="S1351" i="16"/>
  <c r="I1351" i="16" s="1"/>
  <c r="S1352" i="16"/>
  <c r="S1353" i="16"/>
  <c r="S1354" i="16"/>
  <c r="S1355" i="16"/>
  <c r="S1356" i="16"/>
  <c r="S1357" i="16"/>
  <c r="I1357" i="16"/>
  <c r="S1358" i="16"/>
  <c r="S1359" i="16"/>
  <c r="S1360" i="16"/>
  <c r="S1361" i="16"/>
  <c r="G1361" i="16" s="1"/>
  <c r="S1362" i="16"/>
  <c r="S1363" i="16"/>
  <c r="S1364" i="16"/>
  <c r="S1365" i="16"/>
  <c r="G1365" i="16"/>
  <c r="S1366" i="16"/>
  <c r="S1367" i="16"/>
  <c r="S1368" i="16"/>
  <c r="S1369" i="16"/>
  <c r="E1369" i="16"/>
  <c r="S1370" i="16"/>
  <c r="S1371" i="16"/>
  <c r="G1371" i="16"/>
  <c r="S1372" i="16"/>
  <c r="S1373" i="16"/>
  <c r="S1374" i="16"/>
  <c r="S1375" i="16"/>
  <c r="S1376" i="16"/>
  <c r="S1377" i="16"/>
  <c r="S1378" i="16"/>
  <c r="D1378" i="16"/>
  <c r="S1379" i="16"/>
  <c r="I1379" i="16" s="1"/>
  <c r="S1380" i="16"/>
  <c r="E1380" i="16"/>
  <c r="S1381" i="16"/>
  <c r="S1382" i="16"/>
  <c r="H1382" i="16" s="1"/>
  <c r="S1383" i="16"/>
  <c r="S1384" i="16"/>
  <c r="S1385" i="16"/>
  <c r="S1386" i="16"/>
  <c r="S1387" i="16"/>
  <c r="S1388" i="16"/>
  <c r="S1389" i="16"/>
  <c r="H1389" i="16" s="1"/>
  <c r="S1390" i="16"/>
  <c r="E1390" i="16" s="1"/>
  <c r="S1391" i="16"/>
  <c r="I1391" i="16" s="1"/>
  <c r="S1392" i="16"/>
  <c r="S1393" i="16"/>
  <c r="S1394" i="16"/>
  <c r="G1394" i="16" s="1"/>
  <c r="S1395" i="16"/>
  <c r="J1395" i="16" s="1"/>
  <c r="S1396" i="16"/>
  <c r="J1396" i="16" s="1"/>
  <c r="S1397" i="16"/>
  <c r="S1398" i="16"/>
  <c r="I1398" i="16"/>
  <c r="S1399" i="16"/>
  <c r="I1399" i="16"/>
  <c r="S1400" i="16"/>
  <c r="E1400" i="16"/>
  <c r="S1401" i="16"/>
  <c r="S1402" i="16"/>
  <c r="G1402" i="16" s="1"/>
  <c r="S1403" i="16"/>
  <c r="S1404" i="16"/>
  <c r="J1404" i="16"/>
  <c r="S1405" i="16"/>
  <c r="E1405" i="16"/>
  <c r="S1406" i="16"/>
  <c r="I1406" i="16"/>
  <c r="S1407" i="16"/>
  <c r="F1407" i="16"/>
  <c r="S1408" i="16"/>
  <c r="S1409" i="16"/>
  <c r="S1410" i="16"/>
  <c r="G1410" i="16"/>
  <c r="S1411" i="16"/>
  <c r="S1412" i="16"/>
  <c r="S1413" i="16"/>
  <c r="H1413" i="16"/>
  <c r="S1414" i="16"/>
  <c r="F1414" i="16"/>
  <c r="S1415" i="16"/>
  <c r="S1416" i="16"/>
  <c r="G1416" i="16" s="1"/>
  <c r="S1417" i="16"/>
  <c r="S1418" i="16"/>
  <c r="S1419" i="16"/>
  <c r="D1419" i="16" s="1"/>
  <c r="S1420" i="16"/>
  <c r="J1420" i="16" s="1"/>
  <c r="S1421" i="16"/>
  <c r="S1422" i="16"/>
  <c r="G1422" i="16"/>
  <c r="S1423" i="16"/>
  <c r="J1423" i="16"/>
  <c r="S1424" i="16"/>
  <c r="S1425" i="16"/>
  <c r="S1426" i="16"/>
  <c r="S1427" i="16"/>
  <c r="F1427" i="16" s="1"/>
  <c r="S1428" i="16"/>
  <c r="S1429" i="16"/>
  <c r="S1430" i="16"/>
  <c r="S1431" i="16"/>
  <c r="E1431" i="16"/>
  <c r="S1432" i="16"/>
  <c r="I1432" i="16"/>
  <c r="S1433" i="16"/>
  <c r="I1433" i="16"/>
  <c r="S1434" i="16"/>
  <c r="H1434" i="16"/>
  <c r="S1435" i="16"/>
  <c r="D1435" i="16"/>
  <c r="S1436" i="16"/>
  <c r="S1437" i="16"/>
  <c r="H1437" i="16" s="1"/>
  <c r="S1438" i="16"/>
  <c r="S1439" i="16"/>
  <c r="S1440" i="16"/>
  <c r="S1441" i="16"/>
  <c r="S1442" i="16"/>
  <c r="S1443" i="16"/>
  <c r="E1443" i="16"/>
  <c r="S1444" i="16"/>
  <c r="S1445" i="16"/>
  <c r="J1445" i="16" s="1"/>
  <c r="S1446" i="16"/>
  <c r="S1447" i="16"/>
  <c r="S1448" i="16"/>
  <c r="J1448" i="16" s="1"/>
  <c r="S1449" i="16"/>
  <c r="S1450" i="16"/>
  <c r="S1451" i="16"/>
  <c r="H1451" i="16" s="1"/>
  <c r="S1452" i="16"/>
  <c r="S1453" i="16"/>
  <c r="S1454" i="16"/>
  <c r="S1455" i="16"/>
  <c r="S1456" i="16"/>
  <c r="S1457" i="16"/>
  <c r="S1458" i="16"/>
  <c r="S1459" i="16"/>
  <c r="G1459" i="16"/>
  <c r="S1460" i="16"/>
  <c r="S1461" i="16"/>
  <c r="F1461" i="16" s="1"/>
  <c r="S1462" i="16"/>
  <c r="S1463" i="16"/>
  <c r="J1463" i="16"/>
  <c r="S1464" i="16"/>
  <c r="S1465" i="16"/>
  <c r="D1465" i="16" s="1"/>
  <c r="S1466" i="16"/>
  <c r="S1467" i="16"/>
  <c r="S1468" i="16"/>
  <c r="J1468" i="16" s="1"/>
  <c r="S1469" i="16"/>
  <c r="S1470" i="16"/>
  <c r="S1471" i="16"/>
  <c r="S1472" i="16"/>
  <c r="E1472" i="16"/>
  <c r="S1473" i="16"/>
  <c r="S1474" i="16"/>
  <c r="I1474" i="16" s="1"/>
  <c r="S1475" i="16"/>
  <c r="S1476" i="16"/>
  <c r="S1477" i="16"/>
  <c r="D1477" i="16" s="1"/>
  <c r="S1478" i="16"/>
  <c r="S1479" i="16"/>
  <c r="S1480" i="16"/>
  <c r="F1480" i="16" s="1"/>
  <c r="S1481" i="16"/>
  <c r="S1482" i="16"/>
  <c r="H1482" i="16"/>
  <c r="S1483" i="16"/>
  <c r="S1484" i="16"/>
  <c r="G1484" i="16" s="1"/>
  <c r="S1485" i="16"/>
  <c r="G1485" i="16" s="1"/>
  <c r="S1486" i="16"/>
  <c r="F1486" i="16" s="1"/>
  <c r="S1487" i="16"/>
  <c r="J1487" i="16" s="1"/>
  <c r="S1488" i="16"/>
  <c r="D1488" i="16" s="1"/>
  <c r="S1489" i="16"/>
  <c r="F1489" i="16" s="1"/>
  <c r="S1490" i="16"/>
  <c r="S1491" i="16"/>
  <c r="S1492" i="16"/>
  <c r="G1492" i="16" s="1"/>
  <c r="S1493" i="16"/>
  <c r="D1493" i="16" s="1"/>
  <c r="S1494" i="16"/>
  <c r="S1495" i="16"/>
  <c r="S1496" i="16"/>
  <c r="J1496" i="16" s="1"/>
  <c r="S1497" i="16"/>
  <c r="S1498" i="16"/>
  <c r="G1498" i="16"/>
  <c r="S1499" i="16"/>
  <c r="S1500" i="16"/>
  <c r="S1501" i="16"/>
  <c r="F1501" i="16"/>
  <c r="S1502" i="16"/>
  <c r="H1502" i="16"/>
  <c r="S1503" i="16"/>
  <c r="I1503" i="16"/>
  <c r="S1504" i="16"/>
  <c r="S1505" i="16"/>
  <c r="S1506" i="16"/>
  <c r="G1506" i="16"/>
  <c r="S1507" i="16"/>
  <c r="D1507" i="16"/>
  <c r="S1508" i="16"/>
  <c r="S1509" i="16"/>
  <c r="S1510" i="16"/>
  <c r="S1511" i="16"/>
  <c r="S1512" i="16"/>
  <c r="I1512" i="16"/>
  <c r="S1513" i="16"/>
  <c r="F1513" i="16"/>
  <c r="S1514" i="16"/>
  <c r="S1515" i="16"/>
  <c r="I1515" i="16" s="1"/>
  <c r="S1516" i="16"/>
  <c r="G1516" i="16" s="1"/>
  <c r="S1517" i="16"/>
  <c r="S1518" i="16"/>
  <c r="S1519" i="16"/>
  <c r="S1520" i="16"/>
  <c r="E1520" i="16"/>
  <c r="S1521" i="16"/>
  <c r="S1522" i="16"/>
  <c r="S1523" i="16"/>
  <c r="J1523" i="16"/>
  <c r="S1524" i="16"/>
  <c r="S1525" i="16"/>
  <c r="I1525" i="16" s="1"/>
  <c r="S1526" i="16"/>
  <c r="S1527" i="16"/>
  <c r="S1528" i="16"/>
  <c r="S1529" i="16"/>
  <c r="S1530" i="16"/>
  <c r="S1531" i="16"/>
  <c r="F1531" i="16"/>
  <c r="S1532" i="16"/>
  <c r="G1532" i="16"/>
  <c r="S1533" i="16"/>
  <c r="S1534" i="16"/>
  <c r="S1535" i="16"/>
  <c r="S1536" i="16"/>
  <c r="S1537" i="16"/>
  <c r="S1538" i="16"/>
  <c r="S1539" i="16"/>
  <c r="H1539" i="16"/>
  <c r="S1540" i="16"/>
  <c r="S1541" i="16"/>
  <c r="S1542" i="16"/>
  <c r="G1542" i="16"/>
  <c r="S1543" i="16"/>
  <c r="S1544" i="16"/>
  <c r="S1545" i="16"/>
  <c r="S1546" i="16"/>
  <c r="S1547" i="16"/>
  <c r="G1547" i="16"/>
  <c r="S1548" i="16"/>
  <c r="S1549" i="16"/>
  <c r="S1550" i="16"/>
  <c r="G1550" i="16"/>
  <c r="S1551" i="16"/>
  <c r="S1552" i="16"/>
  <c r="S1553" i="16"/>
  <c r="S1554" i="16"/>
  <c r="J1554" i="16" s="1"/>
  <c r="S1555" i="16"/>
  <c r="F1555" i="16" s="1"/>
  <c r="S1556" i="16"/>
  <c r="E1556" i="16" s="1"/>
  <c r="S1557" i="16"/>
  <c r="I1557" i="16" s="1"/>
  <c r="S1558" i="16"/>
  <c r="S1559" i="16"/>
  <c r="S1560" i="16"/>
  <c r="S1561" i="16"/>
  <c r="S1562" i="16"/>
  <c r="S1563" i="16"/>
  <c r="I1563" i="16"/>
  <c r="S1564" i="16"/>
  <c r="J1564" i="16"/>
  <c r="S1565" i="16"/>
  <c r="S1566" i="16"/>
  <c r="S1567" i="16"/>
  <c r="S1568" i="16"/>
  <c r="S1569" i="16"/>
  <c r="G1569" i="16"/>
  <c r="S1570" i="16"/>
  <c r="J1570" i="16"/>
  <c r="S1571" i="16"/>
  <c r="D1571" i="16"/>
  <c r="S1572" i="16"/>
  <c r="S1573" i="16"/>
  <c r="G1573" i="16" s="1"/>
  <c r="S1574" i="16"/>
  <c r="S1575" i="16"/>
  <c r="S1576" i="16"/>
  <c r="S1577" i="16"/>
  <c r="S1578" i="16"/>
  <c r="S1579" i="16"/>
  <c r="J1579" i="16"/>
  <c r="S1580" i="16"/>
  <c r="S1581" i="16"/>
  <c r="E1581" i="16" s="1"/>
  <c r="S1582" i="16"/>
  <c r="S1583" i="16"/>
  <c r="E1583" i="16"/>
  <c r="S1584" i="16"/>
  <c r="S1585" i="16"/>
  <c r="H1585" i="16" s="1"/>
  <c r="S1586" i="16"/>
  <c r="S1587" i="16"/>
  <c r="S1588" i="16"/>
  <c r="G1588" i="16" s="1"/>
  <c r="S1589" i="16"/>
  <c r="D1589" i="16" s="1"/>
  <c r="S1590" i="16"/>
  <c r="E1590" i="16" s="1"/>
  <c r="S1591" i="16"/>
  <c r="I1591" i="16" s="1"/>
  <c r="S1592" i="16"/>
  <c r="J1592" i="16" s="1"/>
  <c r="S1593" i="16"/>
  <c r="J1593" i="16" s="1"/>
  <c r="S1594" i="16"/>
  <c r="J1594" i="16" s="1"/>
  <c r="S1595" i="16"/>
  <c r="D1595" i="16" s="1"/>
  <c r="S1596" i="16"/>
  <c r="H1596" i="16" s="1"/>
  <c r="S1597" i="16"/>
  <c r="F1597" i="16" s="1"/>
  <c r="S1598" i="16"/>
  <c r="S1599" i="16"/>
  <c r="S1600" i="16"/>
  <c r="S1601" i="16"/>
  <c r="E1601" i="16"/>
  <c r="S1602" i="16"/>
  <c r="S1603" i="16"/>
  <c r="H1603" i="16" s="1"/>
  <c r="S1604" i="16"/>
  <c r="G1604" i="16" s="1"/>
  <c r="S1605" i="16"/>
  <c r="G1605" i="16" s="1"/>
  <c r="S1606" i="16"/>
  <c r="H1606" i="16" s="1"/>
  <c r="S1607" i="16"/>
  <c r="S1608" i="16"/>
  <c r="D1608" i="16"/>
  <c r="S1609" i="16"/>
  <c r="D1609" i="16"/>
  <c r="S1610" i="16"/>
  <c r="S1611" i="16"/>
  <c r="H1611" i="16" s="1"/>
  <c r="S1612" i="16"/>
  <c r="D1612" i="16" s="1"/>
  <c r="S1613" i="16"/>
  <c r="H1613" i="16" s="1"/>
  <c r="S1614" i="16"/>
  <c r="S1615" i="16"/>
  <c r="E1615" i="16"/>
  <c r="S1616" i="16"/>
  <c r="S1617" i="16"/>
  <c r="F1617" i="16" s="1"/>
  <c r="S1618" i="16"/>
  <c r="S1619" i="16"/>
  <c r="J1619" i="16"/>
  <c r="S1620" i="16"/>
  <c r="H1620" i="16"/>
  <c r="S1621" i="16"/>
  <c r="I1621" i="16"/>
  <c r="S1622" i="16"/>
  <c r="S1623" i="16"/>
  <c r="S1624" i="16"/>
  <c r="S1625" i="16"/>
  <c r="S1626" i="16"/>
  <c r="D1626" i="16"/>
  <c r="S1627" i="16"/>
  <c r="F1627" i="16"/>
  <c r="S1628" i="16"/>
  <c r="S1629" i="16"/>
  <c r="S1630" i="16"/>
  <c r="S1631" i="16"/>
  <c r="E1631" i="16" s="1"/>
  <c r="S1632" i="16"/>
  <c r="G1632" i="16" s="1"/>
  <c r="S1633" i="16"/>
  <c r="E1633" i="16" s="1"/>
  <c r="S1634" i="16"/>
  <c r="S1635" i="16"/>
  <c r="S1636" i="16"/>
  <c r="F1636" i="16" s="1"/>
  <c r="S1637" i="16"/>
  <c r="J1637" i="16" s="1"/>
  <c r="S1638" i="16"/>
  <c r="S1639" i="16"/>
  <c r="G1639" i="16"/>
  <c r="S1640" i="16"/>
  <c r="F1640" i="16"/>
  <c r="S1641" i="16"/>
  <c r="J1641" i="16"/>
  <c r="S1642" i="16"/>
  <c r="H1642" i="16"/>
  <c r="S1643" i="16"/>
  <c r="F1643" i="16"/>
  <c r="S1644" i="16"/>
  <c r="H1644" i="16"/>
  <c r="S1645" i="16"/>
  <c r="S1646" i="16"/>
  <c r="S1647" i="16"/>
  <c r="D1647" i="16"/>
  <c r="S1648" i="16"/>
  <c r="S1649" i="16"/>
  <c r="D1649" i="16" s="1"/>
  <c r="S1650" i="16"/>
  <c r="S1651" i="16"/>
  <c r="H1651" i="16"/>
  <c r="S1652" i="16"/>
  <c r="D1652" i="16"/>
  <c r="S1653" i="16"/>
  <c r="S1654" i="16"/>
  <c r="F1654" i="16" s="1"/>
  <c r="S1655" i="16"/>
  <c r="J1655" i="16" s="1"/>
  <c r="S1656" i="16"/>
  <c r="F1656" i="16" s="1"/>
  <c r="S1657" i="16"/>
  <c r="S1658" i="16"/>
  <c r="H1658" i="16"/>
  <c r="S1659" i="16"/>
  <c r="D1659" i="16"/>
  <c r="S1660" i="16"/>
  <c r="H1660" i="16"/>
  <c r="S1661" i="16"/>
  <c r="S1662" i="16"/>
  <c r="S1663" i="16"/>
  <c r="S1664" i="16"/>
  <c r="G1664" i="16" s="1"/>
  <c r="S1665" i="16"/>
  <c r="F1665" i="16" s="1"/>
  <c r="S1666" i="16"/>
  <c r="S1667" i="16"/>
  <c r="S1668" i="16"/>
  <c r="S1669" i="16"/>
  <c r="S1670" i="16"/>
  <c r="D1670" i="16" s="1"/>
  <c r="S1671" i="16"/>
  <c r="S1672" i="16"/>
  <c r="G1672" i="16"/>
  <c r="S1673" i="16"/>
  <c r="S1674" i="16"/>
  <c r="D1674" i="16" s="1"/>
  <c r="S1675" i="16"/>
  <c r="E1675" i="16" s="1"/>
  <c r="S1676" i="16"/>
  <c r="S1677" i="16"/>
  <c r="I1677" i="16"/>
  <c r="S1678" i="16"/>
  <c r="D1678" i="16"/>
  <c r="S1679" i="16"/>
  <c r="I1679" i="16"/>
  <c r="S1680" i="16"/>
  <c r="S1681" i="16"/>
  <c r="I1681" i="16" s="1"/>
  <c r="S1682" i="16"/>
  <c r="S1683" i="16"/>
  <c r="S1684" i="16"/>
  <c r="S1685" i="16"/>
  <c r="D1685" i="16"/>
  <c r="S1686" i="16"/>
  <c r="S1687" i="16"/>
  <c r="I1687" i="16" s="1"/>
  <c r="S1688" i="16"/>
  <c r="S1689" i="16"/>
  <c r="G1689" i="16"/>
  <c r="S1690" i="16"/>
  <c r="S1691" i="16"/>
  <c r="S1692" i="16"/>
  <c r="S1693" i="16"/>
  <c r="D1693" i="16" s="1"/>
  <c r="S1694" i="16"/>
  <c r="J1694" i="16" s="1"/>
  <c r="S1695" i="16"/>
  <c r="S1696" i="16"/>
  <c r="S1697" i="16"/>
  <c r="S1698" i="16"/>
  <c r="H1698" i="16"/>
  <c r="S1699" i="16"/>
  <c r="H1699" i="16"/>
  <c r="S1700" i="16"/>
  <c r="S1701" i="16"/>
  <c r="S1702" i="16"/>
  <c r="S1703" i="16"/>
  <c r="S1704" i="16"/>
  <c r="S1705" i="16"/>
  <c r="I1705" i="16" s="1"/>
  <c r="S1706" i="16"/>
  <c r="S1707" i="16"/>
  <c r="F1707" i="16"/>
  <c r="S1708" i="16"/>
  <c r="S1709" i="16"/>
  <c r="J1709" i="16" s="1"/>
  <c r="S1710" i="16"/>
  <c r="F1710" i="16" s="1"/>
  <c r="S1711" i="16"/>
  <c r="H1711" i="16" s="1"/>
  <c r="S1712" i="16"/>
  <c r="S1713" i="16"/>
  <c r="S1714" i="16"/>
  <c r="S1715" i="16"/>
  <c r="S1716" i="16"/>
  <c r="S1717" i="16"/>
  <c r="I1717" i="16"/>
  <c r="S1718" i="16"/>
  <c r="S1719" i="16"/>
  <c r="S1720" i="16"/>
  <c r="S1721" i="16"/>
  <c r="F1721" i="16" s="1"/>
  <c r="S1722" i="16"/>
  <c r="S1723" i="16"/>
  <c r="G1723" i="16"/>
  <c r="S1724" i="16"/>
  <c r="I1724" i="16"/>
  <c r="S1725" i="16"/>
  <c r="S1726" i="16"/>
  <c r="S1727" i="16"/>
  <c r="I1727" i="16"/>
  <c r="S1728" i="16"/>
  <c r="D1728" i="16"/>
  <c r="S1729" i="16"/>
  <c r="S1730" i="16"/>
  <c r="F1730" i="16" s="1"/>
  <c r="S1731" i="16"/>
  <c r="H1731" i="16" s="1"/>
  <c r="S1732" i="16"/>
  <c r="H1732" i="16" s="1"/>
  <c r="S1733" i="16"/>
  <c r="S1734" i="16"/>
  <c r="S1735" i="16"/>
  <c r="G1735" i="16" s="1"/>
  <c r="S1736" i="16"/>
  <c r="S1737" i="16"/>
  <c r="S1738" i="16"/>
  <c r="D1738" i="16" s="1"/>
  <c r="S1739" i="16"/>
  <c r="S1740" i="16"/>
  <c r="G1740" i="16"/>
  <c r="S1741" i="16"/>
  <c r="E1741" i="16"/>
  <c r="S1742" i="16"/>
  <c r="I1742" i="16"/>
  <c r="S1743" i="16"/>
  <c r="D1743" i="16"/>
  <c r="S1744" i="16"/>
  <c r="D1744" i="16"/>
  <c r="S1745" i="16"/>
  <c r="G1745" i="16"/>
  <c r="S1746" i="16"/>
  <c r="S1747" i="16"/>
  <c r="S1748" i="16"/>
  <c r="F1748" i="16"/>
  <c r="S1749" i="16"/>
  <c r="S1750" i="16"/>
  <c r="S1751" i="16"/>
  <c r="D1751" i="16"/>
  <c r="S1752" i="16"/>
  <c r="J1752" i="16"/>
  <c r="S1753" i="16"/>
  <c r="S1754" i="16"/>
  <c r="S1755" i="16"/>
  <c r="G1755" i="16"/>
  <c r="S1756" i="16"/>
  <c r="D1756" i="16"/>
  <c r="S1757" i="16"/>
  <c r="S1758" i="16"/>
  <c r="S1759" i="16"/>
  <c r="S1760" i="16"/>
  <c r="D1760" i="16" s="1"/>
  <c r="S1761" i="16"/>
  <c r="S1762" i="16"/>
  <c r="S1763" i="16"/>
  <c r="G1763" i="16" s="1"/>
  <c r="S1764" i="16"/>
  <c r="I1764" i="16" s="1"/>
  <c r="S1765" i="16"/>
  <c r="S1766" i="16"/>
  <c r="H1766" i="16"/>
  <c r="S1767" i="16"/>
  <c r="J1767" i="16"/>
  <c r="S1768" i="16"/>
  <c r="G1768" i="16"/>
  <c r="S1769" i="16"/>
  <c r="S1770" i="16"/>
  <c r="S1771" i="16"/>
  <c r="S1772" i="16"/>
  <c r="I1772" i="16" s="1"/>
  <c r="S1773" i="16"/>
  <c r="J1773" i="16" s="1"/>
  <c r="S1774" i="16"/>
  <c r="S1775" i="16"/>
  <c r="H1775" i="16"/>
  <c r="S1776" i="16"/>
  <c r="D1776" i="16"/>
  <c r="S1777" i="16"/>
  <c r="S1778" i="16"/>
  <c r="G1778" i="16" s="1"/>
  <c r="S1779" i="16"/>
  <c r="G1779" i="16" s="1"/>
  <c r="S1780" i="16"/>
  <c r="S1781" i="16"/>
  <c r="D1781" i="16"/>
  <c r="S1782" i="16"/>
  <c r="G1782" i="16"/>
  <c r="S1783" i="16"/>
  <c r="G1783" i="16"/>
  <c r="S1784" i="16"/>
  <c r="S1785" i="16"/>
  <c r="D1785" i="16" s="1"/>
  <c r="S1786" i="16"/>
  <c r="S1787" i="16"/>
  <c r="F1787" i="16"/>
  <c r="S1788" i="16"/>
  <c r="F1788" i="16"/>
  <c r="S1789" i="16"/>
  <c r="S1790" i="16"/>
  <c r="S1791" i="16"/>
  <c r="H1791" i="16"/>
  <c r="S1792" i="16"/>
  <c r="S1793" i="16"/>
  <c r="S1794" i="16"/>
  <c r="F1794" i="16"/>
  <c r="S1795" i="16"/>
  <c r="G1795" i="16"/>
  <c r="S1796" i="16"/>
  <c r="S1797" i="16"/>
  <c r="S1798" i="16"/>
  <c r="E1798" i="16"/>
  <c r="S1799" i="16"/>
  <c r="I1799" i="16"/>
  <c r="S1800" i="16"/>
  <c r="D1800" i="16"/>
  <c r="S1801" i="16"/>
  <c r="D1801" i="16"/>
  <c r="S1802" i="16"/>
  <c r="J1802" i="16"/>
  <c r="S1803" i="16"/>
  <c r="S1804" i="16"/>
  <c r="S1805" i="16"/>
  <c r="J1805" i="16"/>
  <c r="S1806" i="16"/>
  <c r="I1806" i="16"/>
  <c r="S1807" i="16"/>
  <c r="S1808" i="16"/>
  <c r="S1809" i="16"/>
  <c r="E1809" i="16"/>
  <c r="S1810" i="16"/>
  <c r="S1811" i="16"/>
  <c r="I1811" i="16" s="1"/>
  <c r="S1812" i="16"/>
  <c r="S1813" i="16"/>
  <c r="I1813" i="16"/>
  <c r="S1814" i="16"/>
  <c r="S1815" i="16"/>
  <c r="S1816" i="16"/>
  <c r="S1817" i="16"/>
  <c r="G1817" i="16" s="1"/>
  <c r="S1818" i="16"/>
  <c r="S1819" i="16"/>
  <c r="S1820" i="16"/>
  <c r="S1821" i="16"/>
  <c r="D1821" i="16"/>
  <c r="S1822" i="16"/>
  <c r="H1822" i="16"/>
  <c r="S1823" i="16"/>
  <c r="S1824" i="16"/>
  <c r="F1824" i="16" s="1"/>
  <c r="S1825" i="16"/>
  <c r="S1826" i="16"/>
  <c r="S1827" i="16"/>
  <c r="S1828" i="16"/>
  <c r="S1829" i="16"/>
  <c r="S1830" i="16"/>
  <c r="S1831" i="16"/>
  <c r="I1831" i="16" s="1"/>
  <c r="S1832" i="16"/>
  <c r="S1833" i="16"/>
  <c r="E1833" i="16"/>
  <c r="S1834" i="16"/>
  <c r="G1834" i="16"/>
  <c r="S1835" i="16"/>
  <c r="S1836" i="16"/>
  <c r="S1837" i="16"/>
  <c r="S1838" i="16"/>
  <c r="S1839" i="16"/>
  <c r="S1840" i="16"/>
  <c r="G1840" i="16" s="1"/>
  <c r="S1841" i="16"/>
  <c r="S1842" i="16"/>
  <c r="J1842" i="16"/>
  <c r="S1843" i="16"/>
  <c r="S1844" i="16"/>
  <c r="H1844" i="16" s="1"/>
  <c r="S1845" i="16"/>
  <c r="I1845" i="16" s="1"/>
  <c r="S1846" i="16"/>
  <c r="D1846" i="16" s="1"/>
  <c r="S1847" i="16"/>
  <c r="S1848" i="16"/>
  <c r="S1849" i="16"/>
  <c r="S1850" i="16"/>
  <c r="G1850" i="16"/>
  <c r="S1851" i="16"/>
  <c r="S1852" i="16"/>
  <c r="S1853" i="16"/>
  <c r="S1854" i="16"/>
  <c r="J1854" i="16" s="1"/>
  <c r="S1855" i="16"/>
  <c r="S1856" i="16"/>
  <c r="S1857" i="16"/>
  <c r="S1858" i="16"/>
  <c r="J1858" i="16"/>
  <c r="S1859" i="16"/>
  <c r="F1859" i="16"/>
  <c r="S1860" i="16"/>
  <c r="S1861" i="16"/>
  <c r="J1861" i="16" s="1"/>
  <c r="S1862" i="16"/>
  <c r="E1862" i="16" s="1"/>
  <c r="S1863" i="16"/>
  <c r="S1864" i="16"/>
  <c r="S1865" i="16"/>
  <c r="F1865" i="16" s="1"/>
  <c r="S1866" i="16"/>
  <c r="I1866" i="16" s="1"/>
  <c r="S1867" i="16"/>
  <c r="H1867" i="16" s="1"/>
  <c r="S1868" i="16"/>
  <c r="S1869" i="16"/>
  <c r="S1870" i="16"/>
  <c r="H1870" i="16" s="1"/>
  <c r="S1871" i="16"/>
  <c r="I1871" i="16" s="1"/>
  <c r="S1872" i="16"/>
  <c r="E1872" i="16" s="1"/>
  <c r="S1873" i="16"/>
  <c r="F1873" i="16" s="1"/>
  <c r="S1874" i="16"/>
  <c r="J1874" i="16" s="1"/>
  <c r="S1875" i="16"/>
  <c r="S1876" i="16"/>
  <c r="S1877" i="16"/>
  <c r="S1878" i="16"/>
  <c r="H1878" i="16"/>
  <c r="S1879" i="16"/>
  <c r="S1880" i="16"/>
  <c r="S1881" i="16"/>
  <c r="S1882" i="16"/>
  <c r="S1883" i="16"/>
  <c r="J1883" i="16"/>
  <c r="S1884" i="16"/>
  <c r="E1884" i="16"/>
  <c r="S1885" i="16"/>
  <c r="S1886" i="16"/>
  <c r="S1887" i="16"/>
  <c r="S1888" i="16"/>
  <c r="S1889" i="16"/>
  <c r="S1890" i="16"/>
  <c r="S1891" i="16"/>
  <c r="S1892" i="16"/>
  <c r="E1892" i="16" s="1"/>
  <c r="S1893" i="16"/>
  <c r="S1894" i="16"/>
  <c r="S1895" i="16"/>
  <c r="S1896" i="16"/>
  <c r="S1897" i="16"/>
  <c r="H1897" i="16" s="1"/>
  <c r="S1898" i="16"/>
  <c r="S1899" i="16"/>
  <c r="F1899" i="16"/>
  <c r="S1900" i="16"/>
  <c r="D1900" i="16"/>
  <c r="S1901" i="16"/>
  <c r="F1901" i="16"/>
  <c r="S1902" i="16"/>
  <c r="H1902" i="16"/>
  <c r="S1903" i="16"/>
  <c r="S1904" i="16"/>
  <c r="E1904" i="16" s="1"/>
  <c r="S1905" i="16"/>
  <c r="G1905" i="16" s="1"/>
  <c r="S1906" i="16"/>
  <c r="H1906" i="16" s="1"/>
  <c r="S1907" i="16"/>
  <c r="H1907" i="16" s="1"/>
  <c r="S1908" i="16"/>
  <c r="S1909" i="16"/>
  <c r="S1910" i="16"/>
  <c r="I1910" i="16" s="1"/>
  <c r="S1911" i="16"/>
  <c r="S1912" i="16"/>
  <c r="S1913" i="16"/>
  <c r="H1913" i="16" s="1"/>
  <c r="S1914" i="16"/>
  <c r="S1915" i="16"/>
  <c r="G1915" i="16"/>
  <c r="S1916" i="16"/>
  <c r="S1917" i="16"/>
  <c r="I1917" i="16" s="1"/>
  <c r="S1918" i="16"/>
  <c r="I1918" i="16" s="1"/>
  <c r="S1919" i="16"/>
  <c r="S1920" i="16"/>
  <c r="S1921" i="16"/>
  <c r="E1921" i="16" s="1"/>
  <c r="S1922" i="16"/>
  <c r="E1922" i="16" s="1"/>
  <c r="S1923" i="16"/>
  <c r="S1924" i="16"/>
  <c r="S1925" i="16"/>
  <c r="S1926" i="16"/>
  <c r="D1926" i="16"/>
  <c r="S1927" i="16"/>
  <c r="E1927" i="16"/>
  <c r="S1928" i="16"/>
  <c r="S1929" i="16"/>
  <c r="I1929" i="16" s="1"/>
  <c r="S1930" i="16"/>
  <c r="S1931" i="16"/>
  <c r="H1931" i="16"/>
  <c r="S1932" i="16"/>
  <c r="S1933" i="16"/>
  <c r="S1934" i="16"/>
  <c r="E1934" i="16"/>
  <c r="S1935" i="16"/>
  <c r="S1936" i="16"/>
  <c r="S1937" i="16"/>
  <c r="S1938" i="16"/>
  <c r="E1938" i="16" s="1"/>
  <c r="S1939" i="16"/>
  <c r="S1940" i="16"/>
  <c r="S1941" i="16"/>
  <c r="S1942" i="16"/>
  <c r="J1942" i="16"/>
  <c r="S1943" i="16"/>
  <c r="S1944" i="16"/>
  <c r="S1945" i="16"/>
  <c r="S1946" i="16"/>
  <c r="J1946" i="16" s="1"/>
  <c r="S1947" i="16"/>
  <c r="S1948" i="16"/>
  <c r="S1949" i="16"/>
  <c r="S1950" i="16"/>
  <c r="S1951" i="16"/>
  <c r="S1952" i="16"/>
  <c r="S1953" i="16"/>
  <c r="F1953" i="16" s="1"/>
  <c r="S1954" i="16"/>
  <c r="I1954" i="16" s="1"/>
  <c r="S1955" i="16"/>
  <c r="S1956" i="16"/>
  <c r="S1957" i="16"/>
  <c r="S1958" i="16"/>
  <c r="S1959" i="16"/>
  <c r="S1960" i="16"/>
  <c r="S1961" i="16"/>
  <c r="F1961" i="16" s="1"/>
  <c r="S1962" i="16"/>
  <c r="J1962" i="16" s="1"/>
  <c r="S1963" i="16"/>
  <c r="S1964" i="16"/>
  <c r="S1965" i="16"/>
  <c r="G1965" i="16" s="1"/>
  <c r="S1966" i="16"/>
  <c r="D1966" i="16" s="1"/>
  <c r="S1967" i="16"/>
  <c r="F1967" i="16" s="1"/>
  <c r="S1968" i="16"/>
  <c r="S1969" i="16"/>
  <c r="S1970" i="16"/>
  <c r="I1970" i="16" s="1"/>
  <c r="S1971" i="16"/>
  <c r="S1972" i="16"/>
  <c r="S1973" i="16"/>
  <c r="J1973" i="16" s="1"/>
  <c r="S1974" i="16"/>
  <c r="H1974" i="16" s="1"/>
  <c r="S1975" i="16"/>
  <c r="F1975" i="16" s="1"/>
  <c r="S1976" i="16"/>
  <c r="I1976" i="16" s="1"/>
  <c r="S1977" i="16"/>
  <c r="D1977" i="16" s="1"/>
  <c r="S1978" i="16"/>
  <c r="I1978" i="16" s="1"/>
  <c r="S1979" i="16"/>
  <c r="S1980" i="16"/>
  <c r="S1981" i="16"/>
  <c r="S1982" i="16"/>
  <c r="D1982" i="16"/>
  <c r="S1983" i="16"/>
  <c r="J1983" i="16"/>
  <c r="S1984" i="16"/>
  <c r="G1984" i="16"/>
  <c r="S1985" i="16"/>
  <c r="D1985" i="16"/>
  <c r="S1986" i="16"/>
  <c r="S1987" i="16"/>
  <c r="S1988" i="16"/>
  <c r="S1989" i="16"/>
  <c r="F1989" i="16" s="1"/>
  <c r="S1990" i="16"/>
  <c r="S1991" i="16"/>
  <c r="G1991" i="16"/>
  <c r="S1992" i="16"/>
  <c r="S1993" i="16"/>
  <c r="J1993" i="16" s="1"/>
  <c r="S1994" i="16"/>
  <c r="S1995" i="16"/>
  <c r="G1995" i="16"/>
  <c r="S1996" i="16"/>
  <c r="J1996" i="16"/>
  <c r="S1997" i="16"/>
  <c r="J1997" i="16"/>
  <c r="S1998" i="16"/>
  <c r="G1998" i="16"/>
  <c r="S1999" i="16"/>
  <c r="I1999" i="16"/>
  <c r="S2000" i="16"/>
  <c r="F2000" i="16"/>
  <c r="S2001" i="16"/>
  <c r="E2001" i="16"/>
  <c r="S2002" i="16"/>
  <c r="S2003" i="16"/>
  <c r="E2003" i="16" s="1"/>
  <c r="S2004" i="16"/>
  <c r="S2005" i="16"/>
  <c r="I2005" i="16"/>
  <c r="S2006" i="16"/>
  <c r="I2006" i="16"/>
  <c r="S2007" i="16"/>
  <c r="G2007" i="16"/>
  <c r="S2008" i="16"/>
  <c r="S2009" i="16"/>
  <c r="S2010" i="16"/>
  <c r="S2011" i="16"/>
  <c r="J2011" i="16" s="1"/>
  <c r="S2012" i="16"/>
  <c r="S2013" i="16"/>
  <c r="D2013" i="16"/>
  <c r="S2014" i="16"/>
  <c r="E2014" i="16"/>
  <c r="S2015" i="16"/>
  <c r="S2016" i="16"/>
  <c r="S2017" i="16"/>
  <c r="S2018" i="16"/>
  <c r="S2019" i="16"/>
  <c r="S2020" i="16"/>
  <c r="S2021" i="16"/>
  <c r="G2021" i="16"/>
  <c r="S2022" i="16"/>
  <c r="H2022" i="16"/>
  <c r="S2023" i="16"/>
  <c r="I2023" i="16"/>
  <c r="S2024" i="16"/>
  <c r="S2025" i="16"/>
  <c r="S2026" i="16"/>
  <c r="S2027" i="16"/>
  <c r="D2027" i="16" s="1"/>
  <c r="S2028" i="16"/>
  <c r="S2029" i="16"/>
  <c r="S2030" i="16"/>
  <c r="S2031" i="16"/>
  <c r="J2031" i="16"/>
  <c r="S2032" i="16"/>
  <c r="E2032" i="16"/>
  <c r="S2033" i="16"/>
  <c r="J2033" i="16"/>
  <c r="S2034" i="16"/>
  <c r="I2034" i="16"/>
  <c r="S2035" i="16"/>
  <c r="F2035" i="16"/>
  <c r="S2036" i="16"/>
  <c r="E2036" i="16"/>
  <c r="S2037" i="16"/>
  <c r="S2038" i="16"/>
  <c r="G2038" i="16" s="1"/>
  <c r="S2039" i="16"/>
  <c r="S2040" i="16"/>
  <c r="H2040" i="16"/>
  <c r="S2041" i="16"/>
  <c r="F2041" i="16"/>
  <c r="S2042" i="16"/>
  <c r="I2042" i="16"/>
  <c r="S2043" i="16"/>
  <c r="S2044" i="16"/>
  <c r="S2045" i="16"/>
  <c r="I2045" i="16"/>
  <c r="S2046" i="16"/>
  <c r="S2047" i="16"/>
  <c r="H2047" i="16" s="1"/>
  <c r="S2048" i="16"/>
  <c r="S2049" i="16"/>
  <c r="E2049" i="16"/>
  <c r="S2050" i="16"/>
  <c r="S2051" i="16"/>
  <c r="I2051" i="16" s="1"/>
  <c r="S2052" i="16"/>
  <c r="S2053" i="16"/>
  <c r="I2053" i="16"/>
  <c r="S2054" i="16"/>
  <c r="D2054" i="16"/>
  <c r="S2055" i="16"/>
  <c r="D2055" i="16"/>
  <c r="S2056" i="16"/>
  <c r="S2057" i="16"/>
  <c r="J2057" i="16" s="1"/>
  <c r="S2058" i="16"/>
  <c r="S2059" i="16"/>
  <c r="J2059" i="16"/>
  <c r="S2060" i="16"/>
  <c r="S2061" i="16"/>
  <c r="S2062" i="16"/>
  <c r="J2062" i="16"/>
  <c r="S2063" i="16"/>
  <c r="J2063" i="16"/>
  <c r="S2064" i="16"/>
  <c r="S2065" i="16"/>
  <c r="J2065" i="16" s="1"/>
  <c r="S2066" i="16"/>
  <c r="H2066" i="16" s="1"/>
  <c r="S2067" i="16"/>
  <c r="J2067" i="16" s="1"/>
  <c r="S2068" i="16"/>
  <c r="S2069" i="16"/>
  <c r="S2070" i="16"/>
  <c r="S2071" i="16"/>
  <c r="J2071" i="16"/>
  <c r="S2072" i="16"/>
  <c r="G2072" i="16"/>
  <c r="S2073" i="16"/>
  <c r="D2073" i="16"/>
  <c r="S2074" i="16"/>
  <c r="I2074" i="16"/>
  <c r="S2075" i="16"/>
  <c r="I2075" i="16"/>
  <c r="S2076" i="16"/>
  <c r="S2077" i="16"/>
  <c r="S2078" i="16"/>
  <c r="S2079" i="16"/>
  <c r="G2079" i="16" s="1"/>
  <c r="S2080" i="16"/>
  <c r="S2081" i="16"/>
  <c r="S2082" i="16"/>
  <c r="J2082" i="16" s="1"/>
  <c r="S2083" i="16"/>
  <c r="I2083" i="16" s="1"/>
  <c r="S2084" i="16"/>
  <c r="S2085" i="16"/>
  <c r="S2086" i="16"/>
  <c r="S2087" i="16"/>
  <c r="S2088" i="16"/>
  <c r="S2089" i="16"/>
  <c r="S2090" i="16"/>
  <c r="G2090" i="16" s="1"/>
  <c r="S2091" i="16"/>
  <c r="S2092" i="16"/>
  <c r="S2093" i="16"/>
  <c r="F2093" i="16" s="1"/>
  <c r="S2094" i="16"/>
  <c r="S2095" i="16"/>
  <c r="E2095" i="16"/>
  <c r="S2096" i="16"/>
  <c r="S2097" i="16"/>
  <c r="S2098" i="16"/>
  <c r="G2098" i="16"/>
  <c r="S2099" i="16"/>
  <c r="J2099" i="16"/>
  <c r="S2100" i="16"/>
  <c r="S2101" i="16"/>
  <c r="F2101" i="16" s="1"/>
  <c r="S2102" i="16"/>
  <c r="J2102" i="16" s="1"/>
  <c r="S2103" i="16"/>
  <c r="E2103" i="16" s="1"/>
  <c r="S2104" i="16"/>
  <c r="S2105" i="16"/>
  <c r="S2106" i="16"/>
  <c r="E2106" i="16" s="1"/>
  <c r="S2107" i="16"/>
  <c r="G2107" i="16" s="1"/>
  <c r="S2108" i="16"/>
  <c r="S2109" i="16"/>
  <c r="I2109" i="16"/>
  <c r="S2110" i="16"/>
  <c r="S2111" i="16"/>
  <c r="H2111" i="16" s="1"/>
  <c r="S2112" i="16"/>
  <c r="S2113" i="16"/>
  <c r="S2114" i="16"/>
  <c r="G2114" i="16" s="1"/>
  <c r="S2115" i="16"/>
  <c r="F2115" i="16" s="1"/>
  <c r="S2116" i="16"/>
  <c r="H2116" i="16" s="1"/>
  <c r="S2117" i="16"/>
  <c r="S2118" i="16"/>
  <c r="S2119" i="16"/>
  <c r="S2120" i="16"/>
  <c r="F2120" i="16"/>
  <c r="S2121" i="16"/>
  <c r="F2121" i="16"/>
  <c r="S2122" i="16"/>
  <c r="S2123" i="16"/>
  <c r="S2124" i="16"/>
  <c r="E2124" i="16"/>
  <c r="S2125" i="16"/>
  <c r="S2126" i="16"/>
  <c r="G2126" i="16" s="1"/>
  <c r="S2127" i="16"/>
  <c r="F2127" i="16" s="1"/>
  <c r="S2128" i="16"/>
  <c r="E2128" i="16" s="1"/>
  <c r="S2129" i="16"/>
  <c r="S2130" i="16"/>
  <c r="J2130" i="16"/>
  <c r="S2131" i="16"/>
  <c r="S2132" i="16"/>
  <c r="E2132" i="16" s="1"/>
  <c r="S2133" i="16"/>
  <c r="E2133" i="16" s="1"/>
  <c r="S2134" i="16"/>
  <c r="S2135" i="16"/>
  <c r="J2135" i="16"/>
  <c r="S2136" i="16"/>
  <c r="S2137" i="16"/>
  <c r="E2137" i="16" s="1"/>
  <c r="S2138" i="16"/>
  <c r="H2138" i="16" s="1"/>
  <c r="S2139" i="16"/>
  <c r="S2140" i="16"/>
  <c r="I2140" i="16"/>
  <c r="S2141" i="16"/>
  <c r="S2142" i="16"/>
  <c r="S2143" i="16"/>
  <c r="F2143" i="16"/>
  <c r="S2144" i="16"/>
  <c r="E2144" i="16"/>
  <c r="S2145" i="16"/>
  <c r="S2146" i="16"/>
  <c r="H2146" i="16" s="1"/>
  <c r="S2147" i="16"/>
  <c r="D2147" i="16" s="1"/>
  <c r="S2148" i="16"/>
  <c r="E2148" i="16" s="1"/>
  <c r="S2149" i="16"/>
  <c r="G2149" i="16" s="1"/>
  <c r="S2150" i="16"/>
  <c r="F2150" i="16" s="1"/>
  <c r="S2151" i="16"/>
  <c r="S2152" i="16"/>
  <c r="S2153" i="16"/>
  <c r="S2154" i="16"/>
  <c r="J2154" i="16"/>
  <c r="S2155" i="16"/>
  <c r="J2155" i="16"/>
  <c r="S2156" i="16"/>
  <c r="F2156" i="16"/>
  <c r="S2157" i="16"/>
  <c r="S2158" i="16"/>
  <c r="E2158" i="16" s="1"/>
  <c r="S2159" i="16"/>
  <c r="F2159" i="16" s="1"/>
  <c r="S2160" i="16"/>
  <c r="S2161" i="16"/>
  <c r="S2162" i="16"/>
  <c r="H2162" i="16" s="1"/>
  <c r="S2163" i="16"/>
  <c r="G2163" i="16" s="1"/>
  <c r="S2164" i="16"/>
  <c r="S2165" i="16"/>
  <c r="H2165" i="16"/>
  <c r="S2166" i="16"/>
  <c r="F2166" i="16"/>
  <c r="S2167" i="16"/>
  <c r="D2167" i="16"/>
  <c r="S2168" i="16"/>
  <c r="F2168" i="16"/>
  <c r="S2169" i="16"/>
  <c r="I2169" i="16"/>
  <c r="S2170" i="16"/>
  <c r="G2170" i="16"/>
  <c r="S2171" i="16"/>
  <c r="G2171" i="16"/>
  <c r="S2172" i="16"/>
  <c r="S2173" i="16"/>
  <c r="S2174" i="16"/>
  <c r="F2174" i="16"/>
  <c r="S2175" i="16"/>
  <c r="H2175" i="16"/>
  <c r="S2176" i="16"/>
  <c r="J2176" i="16"/>
  <c r="S2177" i="16"/>
  <c r="S2178" i="16"/>
  <c r="F2178" i="16" s="1"/>
  <c r="S2179" i="16"/>
  <c r="S2180" i="16"/>
  <c r="E2180" i="16"/>
  <c r="S2181" i="16"/>
  <c r="S2182" i="16"/>
  <c r="H2182" i="16" s="1"/>
  <c r="S2183" i="16"/>
  <c r="S2184" i="16"/>
  <c r="G2184" i="16"/>
  <c r="S2185" i="16"/>
  <c r="S2186" i="16"/>
  <c r="S2187" i="16"/>
  <c r="S2188" i="16"/>
  <c r="G2188" i="16" s="1"/>
  <c r="S2189" i="16"/>
  <c r="S2190" i="16"/>
  <c r="F2190" i="16"/>
  <c r="S2191" i="16"/>
  <c r="S2192" i="16"/>
  <c r="S2193" i="16"/>
  <c r="S2194" i="16"/>
  <c r="S2195" i="16"/>
  <c r="S2196" i="16"/>
  <c r="G2196" i="16" s="1"/>
  <c r="S2197" i="16"/>
  <c r="S2198" i="16"/>
  <c r="S2199" i="16"/>
  <c r="S2200" i="16"/>
  <c r="J2200" i="16"/>
  <c r="S2201" i="16"/>
  <c r="S2202" i="16"/>
  <c r="D2202" i="16" s="1"/>
  <c r="S2203" i="16"/>
  <c r="S2204" i="16"/>
  <c r="S2205" i="16"/>
  <c r="S2206" i="16"/>
  <c r="F2206" i="16"/>
  <c r="S2207" i="16"/>
  <c r="S2208" i="16"/>
  <c r="S2209" i="16"/>
  <c r="S2210" i="16"/>
  <c r="S2211" i="16"/>
  <c r="S2212" i="16"/>
  <c r="D2212" i="16" s="1"/>
  <c r="S2213" i="16"/>
  <c r="S2214" i="16"/>
  <c r="S2215" i="16"/>
  <c r="S2216" i="16"/>
  <c r="S2217" i="16"/>
  <c r="S2218" i="16"/>
  <c r="D2218" i="16"/>
  <c r="S2219" i="16"/>
  <c r="S2220" i="16"/>
  <c r="G2220" i="16" s="1"/>
  <c r="S2221" i="16"/>
  <c r="F2221" i="16" s="1"/>
  <c r="S2222" i="16"/>
  <c r="S2223" i="16"/>
  <c r="G2223" i="16"/>
  <c r="S2224" i="16"/>
  <c r="S2225" i="16"/>
  <c r="S2226" i="16"/>
  <c r="S2227" i="16"/>
  <c r="S2228" i="16"/>
  <c r="I2228" i="16"/>
  <c r="S2229" i="16"/>
  <c r="J2229" i="16"/>
  <c r="S2230" i="16"/>
  <c r="J2230" i="16"/>
  <c r="S2231" i="16"/>
  <c r="S2232" i="16"/>
  <c r="G2232" i="16" s="1"/>
  <c r="S2233" i="16"/>
  <c r="S2234" i="16"/>
  <c r="H2234" i="16"/>
  <c r="S2235" i="16"/>
  <c r="S2236" i="16"/>
  <c r="S2237" i="16"/>
  <c r="D2237" i="16"/>
  <c r="S2238" i="16"/>
  <c r="S2239" i="16"/>
  <c r="F2239" i="16" s="1"/>
  <c r="S2240" i="16"/>
  <c r="G2240" i="16" s="1"/>
  <c r="S2241" i="16"/>
  <c r="S2242" i="16"/>
  <c r="H2242" i="16"/>
  <c r="S2243" i="16"/>
  <c r="S2244" i="16"/>
  <c r="F2244" i="16" s="1"/>
  <c r="S2245" i="16"/>
  <c r="J2245" i="16" s="1"/>
  <c r="S2246" i="16"/>
  <c r="S2247" i="16"/>
  <c r="J2247" i="16"/>
  <c r="S2248" i="16"/>
  <c r="S2249" i="16"/>
  <c r="S2250" i="16"/>
  <c r="S2251" i="16"/>
  <c r="J2251" i="16" s="1"/>
  <c r="S2252" i="16"/>
  <c r="S2253" i="16"/>
  <c r="H2253" i="16"/>
  <c r="S2254" i="16"/>
  <c r="G2254" i="16"/>
  <c r="S2255" i="16"/>
  <c r="S2256" i="16"/>
  <c r="E2256" i="16" s="1"/>
  <c r="S2257" i="16"/>
  <c r="S2258" i="16"/>
  <c r="H2258" i="16"/>
  <c r="S2259" i="16"/>
  <c r="S2260" i="16"/>
  <c r="S2261" i="16"/>
  <c r="S2262" i="16"/>
  <c r="J2262" i="16" s="1"/>
  <c r="S2263" i="16"/>
  <c r="S2264" i="16"/>
  <c r="E2264" i="16"/>
  <c r="S2265" i="16"/>
  <c r="J2265" i="16"/>
  <c r="S2266" i="16"/>
  <c r="E2266" i="16"/>
  <c r="S2267" i="16"/>
  <c r="S2268" i="16"/>
  <c r="D2268" i="16" s="1"/>
  <c r="S2269" i="16"/>
  <c r="S2270" i="16"/>
  <c r="E2270" i="16"/>
  <c r="S2271" i="16"/>
  <c r="H2271" i="16"/>
  <c r="S2272" i="16"/>
  <c r="F2272" i="16"/>
  <c r="S2273" i="16"/>
  <c r="S2274" i="16"/>
  <c r="E2274" i="16" s="1"/>
  <c r="S2275" i="16"/>
  <c r="S2276" i="16"/>
  <c r="D2276" i="16"/>
  <c r="S2277" i="16"/>
  <c r="G2277" i="16"/>
  <c r="S2278" i="16"/>
  <c r="H2278" i="16"/>
  <c r="S2279" i="16"/>
  <c r="I2279" i="16"/>
  <c r="S2280" i="16"/>
  <c r="E2280" i="16"/>
  <c r="S2281" i="16"/>
  <c r="G2281" i="16"/>
  <c r="S2282" i="16"/>
  <c r="G2282" i="16"/>
  <c r="S2283" i="16"/>
  <c r="H2283" i="16"/>
  <c r="S2284" i="16"/>
  <c r="S2285" i="16"/>
  <c r="S2286" i="16"/>
  <c r="S2287" i="16"/>
  <c r="D2287" i="16" s="1"/>
  <c r="S2288" i="16"/>
  <c r="E2288" i="16" s="1"/>
  <c r="S2289" i="16"/>
  <c r="G2289" i="16" s="1"/>
  <c r="S2290" i="16"/>
  <c r="S2291" i="16"/>
  <c r="E2291" i="16"/>
  <c r="S2292" i="16"/>
  <c r="J2292" i="16"/>
  <c r="S2293" i="16"/>
  <c r="S2294" i="16"/>
  <c r="J2294" i="16" s="1"/>
  <c r="S2295" i="16"/>
  <c r="I2295" i="16" s="1"/>
  <c r="S2296" i="16"/>
  <c r="I2296" i="16" s="1"/>
  <c r="S2297" i="16"/>
  <c r="S2298" i="16"/>
  <c r="I2298" i="16"/>
  <c r="S2299" i="16"/>
  <c r="S2300" i="16"/>
  <c r="E2300" i="16" s="1"/>
  <c r="S2301" i="16"/>
  <c r="S2302" i="16"/>
  <c r="S2303" i="16"/>
  <c r="S2304" i="16"/>
  <c r="G2304" i="16"/>
  <c r="S2305" i="16"/>
  <c r="S2306" i="16"/>
  <c r="E2306" i="16" s="1"/>
  <c r="S2307" i="16"/>
  <c r="I2307" i="16" s="1"/>
  <c r="S2308" i="16"/>
  <c r="G2308" i="16" s="1"/>
  <c r="S2309" i="16"/>
  <c r="F2309" i="16" s="1"/>
  <c r="S2310" i="16"/>
  <c r="S2311" i="16"/>
  <c r="H2311" i="16"/>
  <c r="S2312" i="16"/>
  <c r="S2313" i="16"/>
  <c r="S2314" i="16"/>
  <c r="S2315" i="16"/>
  <c r="J2315" i="16" s="1"/>
  <c r="S2316" i="16"/>
  <c r="S2317" i="16"/>
  <c r="G2317" i="16"/>
  <c r="S2318" i="16"/>
  <c r="S2319" i="16"/>
  <c r="S2320" i="16"/>
  <c r="S2321" i="16"/>
  <c r="D2321" i="16" s="1"/>
  <c r="S2322" i="16"/>
  <c r="I2322" i="16" s="1"/>
  <c r="S2323" i="16"/>
  <c r="H2323" i="16" s="1"/>
  <c r="S2324" i="16"/>
  <c r="S2325" i="16"/>
  <c r="G2325" i="16"/>
  <c r="S2326" i="16"/>
  <c r="S2327" i="16"/>
  <c r="E2327" i="16" s="1"/>
  <c r="S2328" i="16"/>
  <c r="H2328" i="16" s="1"/>
  <c r="S2329" i="16"/>
  <c r="S2330" i="16"/>
  <c r="S2331" i="16"/>
  <c r="J2331" i="16" s="1"/>
  <c r="S2332" i="16"/>
  <c r="G2332" i="16" s="1"/>
  <c r="S2333" i="16"/>
  <c r="S2334" i="16"/>
  <c r="S2335" i="16"/>
  <c r="H2335" i="16" s="1"/>
  <c r="S2336" i="16"/>
  <c r="G2336" i="16" s="1"/>
  <c r="S2337" i="16"/>
  <c r="H2337" i="16" s="1"/>
  <c r="S2338" i="16"/>
  <c r="S2339" i="16"/>
  <c r="J2339" i="16"/>
  <c r="S2340" i="16"/>
  <c r="S2341" i="16"/>
  <c r="F2341" i="16" s="1"/>
  <c r="S2342" i="16"/>
  <c r="S2343" i="16"/>
  <c r="J2343" i="16"/>
  <c r="S2344" i="16"/>
  <c r="S2345" i="16"/>
  <c r="D2345" i="16" s="1"/>
  <c r="S2346" i="16"/>
  <c r="S2347" i="16"/>
  <c r="H2347" i="16"/>
  <c r="S2348" i="16"/>
  <c r="S2349" i="16"/>
  <c r="S2350" i="16"/>
  <c r="E2350" i="16"/>
  <c r="S2351" i="16"/>
  <c r="D2351" i="16"/>
  <c r="S2352" i="16"/>
  <c r="E2352" i="16"/>
  <c r="S2353" i="16"/>
  <c r="S2354" i="16"/>
  <c r="G2354" i="16" s="1"/>
  <c r="S2355" i="16"/>
  <c r="G2355" i="16" s="1"/>
  <c r="S2356" i="16"/>
  <c r="E2356" i="16" s="1"/>
  <c r="S2357" i="16"/>
  <c r="S2358" i="16"/>
  <c r="D2358" i="16"/>
  <c r="S2359" i="16"/>
  <c r="J2359" i="16"/>
  <c r="S2360" i="16"/>
  <c r="S2361" i="16"/>
  <c r="S2362" i="16"/>
  <c r="I2362" i="16"/>
  <c r="S2363" i="16"/>
  <c r="F2363" i="16"/>
  <c r="S2364" i="16"/>
  <c r="S2365" i="16"/>
  <c r="E2365" i="16" s="1"/>
  <c r="S2366" i="16"/>
  <c r="G2366" i="16" s="1"/>
  <c r="S2367" i="16"/>
  <c r="S2368" i="16"/>
  <c r="S2369" i="16"/>
  <c r="S2370" i="16"/>
  <c r="S2371" i="16"/>
  <c r="S2372" i="16"/>
  <c r="J2372" i="16"/>
  <c r="S2373" i="16"/>
  <c r="S2374" i="16"/>
  <c r="E2374" i="16" s="1"/>
  <c r="S2375" i="16"/>
  <c r="S2376" i="16"/>
  <c r="D2376" i="16"/>
  <c r="S2377" i="16"/>
  <c r="S2378" i="16"/>
  <c r="H2378" i="16" s="1"/>
  <c r="S2379" i="16"/>
  <c r="S2380" i="16"/>
  <c r="S2381" i="16"/>
  <c r="H2381" i="16" s="1"/>
  <c r="S2382" i="16"/>
  <c r="S2383" i="16"/>
  <c r="J2383" i="16"/>
  <c r="S2384" i="16"/>
  <c r="J2384" i="16"/>
  <c r="S2385" i="16"/>
  <c r="I2385" i="16"/>
  <c r="S2386" i="16"/>
  <c r="S2387" i="16"/>
  <c r="S2388" i="16"/>
  <c r="S2389" i="16"/>
  <c r="J2389" i="16" s="1"/>
  <c r="S2390" i="16"/>
  <c r="S2391" i="16"/>
  <c r="I2391" i="16"/>
  <c r="S2392" i="16"/>
  <c r="I2392" i="16"/>
  <c r="S2393" i="16"/>
  <c r="G2393" i="16"/>
  <c r="S2394" i="16"/>
  <c r="S2395" i="16"/>
  <c r="D2395" i="16" s="1"/>
  <c r="S2396" i="16"/>
  <c r="S2397" i="16"/>
  <c r="I2397" i="16"/>
  <c r="S2398" i="16"/>
  <c r="S2399" i="16"/>
  <c r="S2400" i="16"/>
  <c r="H2400" i="16"/>
  <c r="S2401" i="16"/>
  <c r="G2401" i="16"/>
  <c r="S2402" i="16"/>
  <c r="D2402" i="16"/>
  <c r="S2403" i="16"/>
  <c r="S2404" i="16"/>
  <c r="E2404" i="16" s="1"/>
  <c r="S2405" i="16"/>
  <c r="F2405" i="16" s="1"/>
  <c r="S2406" i="16"/>
  <c r="E2406" i="16" s="1"/>
  <c r="S2407" i="16"/>
  <c r="F2407" i="16" s="1"/>
  <c r="S2408" i="16"/>
  <c r="F2408" i="16" s="1"/>
  <c r="S2409" i="16"/>
  <c r="S2410" i="16"/>
  <c r="S2411" i="16"/>
  <c r="H2411" i="16" s="1"/>
  <c r="S2412" i="16"/>
  <c r="S2413" i="16"/>
  <c r="S2414" i="16"/>
  <c r="S2415" i="16"/>
  <c r="S2416" i="16"/>
  <c r="S2417" i="16"/>
  <c r="F2417" i="16"/>
  <c r="S2418" i="16"/>
  <c r="E2418" i="16"/>
  <c r="S2419" i="16"/>
  <c r="S2420" i="16"/>
  <c r="S2421" i="16"/>
  <c r="S2422" i="16"/>
  <c r="S2423" i="16"/>
  <c r="E2423" i="16"/>
  <c r="S2424" i="16"/>
  <c r="E2424" i="16"/>
  <c r="S2425" i="16"/>
  <c r="S2426" i="16"/>
  <c r="S2427" i="16"/>
  <c r="S2428" i="16"/>
  <c r="G2428" i="16" s="1"/>
  <c r="S2429" i="16"/>
  <c r="S2430" i="16"/>
  <c r="S2431" i="16"/>
  <c r="I2431" i="16" s="1"/>
  <c r="S2432" i="16"/>
  <c r="F2432" i="16" s="1"/>
  <c r="S2433" i="16"/>
  <c r="E2433" i="16" s="1"/>
  <c r="S2434" i="16"/>
  <c r="S2435" i="16"/>
  <c r="I2435" i="16"/>
  <c r="S2436" i="16"/>
  <c r="H2436" i="16"/>
  <c r="S2437" i="16"/>
  <c r="F2437" i="16"/>
  <c r="S2438" i="16"/>
  <c r="S2439" i="16"/>
  <c r="J2439" i="16" s="1"/>
  <c r="S2440" i="16"/>
  <c r="S2441" i="16"/>
  <c r="S2442" i="16"/>
  <c r="J2442" i="16" s="1"/>
  <c r="S2443" i="16"/>
  <c r="J2443" i="16" s="1"/>
  <c r="S2444" i="16"/>
  <c r="E2444" i="16" s="1"/>
  <c r="S2445" i="16"/>
  <c r="S2446" i="16"/>
  <c r="S2447" i="16"/>
  <c r="H2447" i="16" s="1"/>
  <c r="S2448" i="16"/>
  <c r="S2449" i="16"/>
  <c r="F2449" i="16"/>
  <c r="S2450" i="16"/>
  <c r="S2451" i="16"/>
  <c r="G2451" i="16" s="1"/>
  <c r="S2452" i="16"/>
  <c r="H2452" i="16" s="1"/>
  <c r="S2453" i="16"/>
  <c r="S2454" i="16"/>
  <c r="S2455" i="16"/>
  <c r="S2456" i="16"/>
  <c r="J2456" i="16"/>
  <c r="S2457" i="16"/>
  <c r="D2457" i="16"/>
  <c r="S2458" i="16"/>
  <c r="S2459" i="16"/>
  <c r="I2459" i="16" s="1"/>
  <c r="S2460" i="16"/>
  <c r="S2461" i="16"/>
  <c r="S2462" i="16"/>
  <c r="S2463" i="16"/>
  <c r="S2464" i="16"/>
  <c r="S2465" i="16"/>
  <c r="E2465" i="16"/>
  <c r="S2466" i="16"/>
  <c r="S2467" i="16"/>
  <c r="D2467" i="16" s="1"/>
  <c r="S2468" i="16"/>
  <c r="S2469" i="16"/>
  <c r="S2470" i="16"/>
  <c r="S2471" i="16"/>
  <c r="E2471" i="16"/>
  <c r="S2472" i="16"/>
  <c r="J2472" i="16"/>
  <c r="S2473" i="16"/>
  <c r="G2473" i="16"/>
  <c r="S2474" i="16"/>
  <c r="S2475" i="16"/>
  <c r="E2475" i="16" s="1"/>
  <c r="S2476" i="16"/>
  <c r="S2477" i="16"/>
  <c r="E2477" i="16"/>
  <c r="S2478" i="16"/>
  <c r="S2479" i="16"/>
  <c r="I2479" i="16" s="1"/>
  <c r="S2480" i="16"/>
  <c r="E2480" i="16" s="1"/>
  <c r="S2481" i="16"/>
  <c r="H2481" i="16" s="1"/>
  <c r="S2482" i="16"/>
  <c r="I2482" i="16" s="1"/>
  <c r="S2483" i="16"/>
  <c r="G2483" i="16" s="1"/>
  <c r="S2484" i="16"/>
  <c r="J2484" i="16" s="1"/>
  <c r="S2485" i="16"/>
  <c r="H2485" i="16" s="1"/>
  <c r="S2486" i="16"/>
  <c r="S2487" i="16"/>
  <c r="S2488" i="16"/>
  <c r="F2488" i="16" s="1"/>
  <c r="S2489" i="16"/>
  <c r="D2489" i="16" s="1"/>
  <c r="S2490" i="16"/>
  <c r="S2491" i="16"/>
  <c r="S2492" i="16"/>
  <c r="S2493" i="16"/>
  <c r="J2493" i="16"/>
  <c r="S2494" i="16"/>
  <c r="S2495" i="16"/>
  <c r="S2496" i="16"/>
  <c r="I2496" i="16"/>
  <c r="S2497" i="16"/>
  <c r="D2497" i="16"/>
  <c r="S2498" i="16"/>
  <c r="G2498" i="16"/>
  <c r="S2499" i="16"/>
  <c r="S2500" i="16"/>
  <c r="S2501" i="16"/>
  <c r="S2502" i="16"/>
  <c r="S2503" i="16"/>
  <c r="S2504" i="16"/>
  <c r="I2504" i="16" s="1"/>
  <c r="B20" i="10"/>
  <c r="B21" i="10"/>
  <c r="B22" i="10"/>
  <c r="F27" i="10"/>
  <c r="G22" i="10"/>
  <c r="H22" i="10" s="1"/>
  <c r="B23" i="10"/>
  <c r="G23" i="10"/>
  <c r="H23" i="10" s="1"/>
  <c r="D23" i="10" s="1"/>
  <c r="F28" i="10"/>
  <c r="B28" i="10"/>
  <c r="G28" i="10" s="1"/>
  <c r="H28" i="10" s="1"/>
  <c r="B9" i="10"/>
  <c r="G9" i="10" s="1"/>
  <c r="H9" i="10"/>
  <c r="B8" i="10"/>
  <c r="G8" i="10" s="1"/>
  <c r="H8" i="10" s="1"/>
  <c r="B7" i="10"/>
  <c r="G7" i="10" s="1"/>
  <c r="H7" i="10" s="1"/>
  <c r="B13" i="10"/>
  <c r="G13" i="10" s="1"/>
  <c r="H13" i="10" s="1"/>
  <c r="P39" i="4"/>
  <c r="B39" i="4" s="1"/>
  <c r="B45" i="4" s="1"/>
  <c r="A31" i="10" s="1"/>
  <c r="P40" i="4"/>
  <c r="P41" i="4"/>
  <c r="P38" i="4"/>
  <c r="B12" i="10"/>
  <c r="G12" i="10" s="1"/>
  <c r="H12" i="10" s="1"/>
  <c r="D12" i="10" s="1"/>
  <c r="G62" i="10"/>
  <c r="G61" i="10"/>
  <c r="B31" i="10"/>
  <c r="G31" i="10" s="1"/>
  <c r="B32" i="10"/>
  <c r="G32" i="10" s="1"/>
  <c r="B33" i="10"/>
  <c r="G33" i="10" s="1"/>
  <c r="B30" i="10"/>
  <c r="G30" i="10" s="1"/>
  <c r="H30" i="10" s="1"/>
  <c r="B11" i="10"/>
  <c r="G11" i="10" s="1"/>
  <c r="H11" i="10"/>
  <c r="D11" i="10" s="1"/>
  <c r="B10" i="10"/>
  <c r="G10" i="10" s="1"/>
  <c r="H10" i="10" s="1"/>
  <c r="A225" i="13"/>
  <c r="P3" i="4"/>
  <c r="A2" i="13"/>
  <c r="A3" i="13"/>
  <c r="A6" i="13"/>
  <c r="A224" i="13"/>
  <c r="A5" i="13"/>
  <c r="A177" i="13"/>
  <c r="A179" i="13"/>
  <c r="A183" i="13"/>
  <c r="A182" i="13"/>
  <c r="A181" i="13"/>
  <c r="A180" i="13"/>
  <c r="A4" i="13"/>
  <c r="A145" i="13"/>
  <c r="A144" i="13"/>
  <c r="A143" i="13"/>
  <c r="A5" i="4"/>
  <c r="A142" i="13"/>
  <c r="A184" i="13"/>
  <c r="A185" i="13"/>
  <c r="A186" i="13"/>
  <c r="A187" i="13"/>
  <c r="A222" i="13"/>
  <c r="A227" i="13"/>
  <c r="A302" i="13"/>
  <c r="A159" i="13"/>
  <c r="A157" i="13"/>
  <c r="A153" i="13"/>
  <c r="A154" i="13"/>
  <c r="A155" i="13"/>
  <c r="A156" i="13"/>
  <c r="A148" i="13"/>
  <c r="B60" i="10"/>
  <c r="G60" i="10" s="1"/>
  <c r="B59" i="10"/>
  <c r="G59" i="10" s="1"/>
  <c r="B58" i="10"/>
  <c r="G58" i="10" s="1"/>
  <c r="B57" i="10"/>
  <c r="G57" i="10" s="1"/>
  <c r="B56" i="10"/>
  <c r="G56" i="10" s="1"/>
  <c r="B55" i="10"/>
  <c r="G55" i="10" s="1"/>
  <c r="B54" i="10"/>
  <c r="G54" i="10" s="1"/>
  <c r="B53" i="10"/>
  <c r="G53" i="10" s="1"/>
  <c r="B50" i="10"/>
  <c r="G50" i="10" s="1"/>
  <c r="B48" i="10"/>
  <c r="G48" i="10" s="1"/>
  <c r="B47" i="10"/>
  <c r="G47" i="10" s="1"/>
  <c r="B46" i="10"/>
  <c r="G46" i="10" s="1"/>
  <c r="B45" i="10"/>
  <c r="G45" i="10" s="1"/>
  <c r="H45" i="10" s="1"/>
  <c r="C45" i="10" s="1"/>
  <c r="B43" i="10"/>
  <c r="G43" i="10" s="1"/>
  <c r="B42" i="10"/>
  <c r="G42" i="10" s="1"/>
  <c r="B41" i="10"/>
  <c r="G41" i="10" s="1"/>
  <c r="B40" i="10"/>
  <c r="G40" i="10" s="1"/>
  <c r="H40" i="10" s="1"/>
  <c r="B38" i="10"/>
  <c r="G38" i="10" s="1"/>
  <c r="B37" i="10"/>
  <c r="G37" i="10" s="1"/>
  <c r="B36" i="10"/>
  <c r="G36" i="10" s="1"/>
  <c r="B35" i="10"/>
  <c r="G35" i="10" s="1"/>
  <c r="B27" i="10"/>
  <c r="G27" i="10" s="1"/>
  <c r="B26" i="10"/>
  <c r="G26" i="10" s="1"/>
  <c r="B25" i="10"/>
  <c r="G25" i="10"/>
  <c r="H14" i="10"/>
  <c r="A301" i="13"/>
  <c r="A300" i="13"/>
  <c r="A299" i="13"/>
  <c r="A298" i="13"/>
  <c r="A233" i="13"/>
  <c r="A232" i="13"/>
  <c r="A231" i="13"/>
  <c r="A230" i="13"/>
  <c r="A229" i="13"/>
  <c r="A228" i="13"/>
  <c r="A226" i="13"/>
  <c r="A223" i="13"/>
  <c r="A221" i="13"/>
  <c r="A220" i="13"/>
  <c r="A219" i="13"/>
  <c r="A218" i="13"/>
  <c r="A217" i="13"/>
  <c r="A216" i="13"/>
  <c r="A215" i="13"/>
  <c r="A214" i="13"/>
  <c r="A213" i="13"/>
  <c r="A212" i="13"/>
  <c r="A211" i="13"/>
  <c r="A210" i="13"/>
  <c r="A203" i="13"/>
  <c r="A201" i="13"/>
  <c r="A202" i="13"/>
  <c r="A199" i="13"/>
  <c r="A204" i="13"/>
  <c r="A198" i="13"/>
  <c r="A188" i="13"/>
  <c r="A178" i="13"/>
  <c r="A176" i="13"/>
  <c r="A175" i="13"/>
  <c r="A174" i="13"/>
  <c r="A173" i="13"/>
  <c r="A172" i="13"/>
  <c r="A171" i="13"/>
  <c r="A170" i="13"/>
  <c r="A169" i="13"/>
  <c r="A168" i="13"/>
  <c r="A167" i="13"/>
  <c r="A166" i="13"/>
  <c r="A165" i="13"/>
  <c r="A164" i="13"/>
  <c r="A163" i="13"/>
  <c r="A162" i="13"/>
  <c r="A161" i="13"/>
  <c r="A160" i="13"/>
  <c r="A158" i="13"/>
  <c r="A152" i="13"/>
  <c r="A151" i="13"/>
  <c r="A150" i="13"/>
  <c r="A149" i="13"/>
  <c r="A147" i="13"/>
  <c r="A141" i="13"/>
  <c r="A140" i="13"/>
  <c r="A139" i="13"/>
  <c r="A138" i="13"/>
  <c r="A137" i="13"/>
  <c r="A133" i="13"/>
  <c r="A132" i="13"/>
  <c r="A131" i="13"/>
  <c r="A130" i="13"/>
  <c r="A128" i="13"/>
  <c r="A127" i="13"/>
  <c r="A126" i="13"/>
  <c r="A125" i="13"/>
  <c r="A124" i="13"/>
  <c r="A117" i="13"/>
  <c r="A116" i="13"/>
  <c r="A115" i="13"/>
  <c r="A114" i="13"/>
  <c r="A113" i="13"/>
  <c r="A112" i="13"/>
  <c r="A111" i="13"/>
  <c r="A109" i="13"/>
  <c r="A107" i="13"/>
  <c r="A106" i="13"/>
  <c r="A105" i="13"/>
  <c r="A103" i="13"/>
  <c r="A102" i="13"/>
  <c r="A101" i="13"/>
  <c r="A100" i="13"/>
  <c r="A98" i="13"/>
  <c r="A97" i="13"/>
  <c r="A96" i="13"/>
  <c r="A95" i="13"/>
  <c r="A94" i="13"/>
  <c r="A87" i="13"/>
  <c r="A86" i="13"/>
  <c r="A85" i="13"/>
  <c r="A84" i="13"/>
  <c r="A83" i="13"/>
  <c r="A82" i="13"/>
  <c r="A81" i="13"/>
  <c r="A79"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A9" i="13"/>
  <c r="A8" i="13"/>
  <c r="A7" i="13"/>
  <c r="S8" i="16"/>
  <c r="I8" i="16" s="1"/>
  <c r="S6" i="16"/>
  <c r="H61" i="4"/>
  <c r="G16" i="10"/>
  <c r="H16" i="10" s="1"/>
  <c r="D16" i="10" s="1"/>
  <c r="D4" i="10"/>
  <c r="D15" i="10"/>
  <c r="F33" i="10"/>
  <c r="H33" i="10"/>
  <c r="A2" i="2"/>
  <c r="A4" i="2"/>
  <c r="F6" i="10"/>
  <c r="H6" i="10"/>
  <c r="D6" i="10" s="1"/>
  <c r="G5" i="10"/>
  <c r="H5" i="10"/>
  <c r="F61" i="10"/>
  <c r="F25" i="10"/>
  <c r="C24" i="3"/>
  <c r="F38" i="10"/>
  <c r="H38" i="10" s="1"/>
  <c r="B13" i="4"/>
  <c r="B3" i="3"/>
  <c r="I36" i="10"/>
  <c r="D5" i="10"/>
  <c r="D1600" i="16"/>
  <c r="E2320" i="16"/>
  <c r="H2256" i="16"/>
  <c r="F1616" i="16"/>
  <c r="H1652" i="16"/>
  <c r="H2312" i="16"/>
  <c r="E3" i="16"/>
  <c r="I4" i="10"/>
  <c r="I28" i="10"/>
  <c r="F42" i="10"/>
  <c r="H42" i="10" s="1"/>
  <c r="I45" i="10"/>
  <c r="A30" i="2"/>
  <c r="B29" i="3"/>
  <c r="A71" i="2"/>
  <c r="J45" i="10"/>
  <c r="F45" i="10"/>
  <c r="C3" i="3"/>
  <c r="B6" i="3"/>
  <c r="J20" i="10"/>
  <c r="G20" i="10"/>
  <c r="H20" i="10"/>
  <c r="D2" i="4"/>
  <c r="K4" i="16"/>
  <c r="F35" i="10"/>
  <c r="A16" i="2"/>
  <c r="J10" i="10"/>
  <c r="F40" i="10"/>
  <c r="E4" i="16"/>
  <c r="B10" i="4"/>
  <c r="A6" i="10" s="1"/>
  <c r="B14" i="3"/>
  <c r="B5" i="3"/>
  <c r="A63" i="2"/>
  <c r="A64" i="2"/>
  <c r="A28" i="2"/>
  <c r="I54" i="10"/>
  <c r="I50" i="10"/>
  <c r="B11" i="3"/>
  <c r="C23" i="3"/>
  <c r="B9" i="3"/>
  <c r="A23" i="2"/>
  <c r="F32" i="10"/>
  <c r="J36" i="10"/>
  <c r="J64" i="10"/>
  <c r="A25" i="2"/>
  <c r="B19" i="3"/>
  <c r="F48" i="10"/>
  <c r="H48" i="10" s="1"/>
  <c r="C2" i="10"/>
  <c r="F43" i="10"/>
  <c r="H43" i="10" s="1"/>
  <c r="I18" i="10"/>
  <c r="C18" i="10" s="1"/>
  <c r="C5" i="11"/>
  <c r="C2" i="3"/>
  <c r="C4" i="3"/>
  <c r="B3" i="10"/>
  <c r="O4" i="16"/>
  <c r="C31" i="3"/>
  <c r="B26" i="3"/>
  <c r="B15" i="3"/>
  <c r="A54" i="2"/>
  <c r="B12" i="4"/>
  <c r="B18" i="3"/>
  <c r="J30" i="10"/>
  <c r="F30" i="10"/>
  <c r="J41" i="10"/>
  <c r="I55" i="10"/>
  <c r="H4" i="16"/>
  <c r="A58" i="2"/>
  <c r="I56" i="10"/>
  <c r="A38" i="2"/>
  <c r="C12" i="3"/>
  <c r="A1" i="2"/>
  <c r="I61" i="10"/>
  <c r="J28" i="10"/>
  <c r="A89" i="4"/>
  <c r="A11" i="2"/>
  <c r="A4" i="14"/>
  <c r="E4" i="14"/>
  <c r="I4" i="14"/>
  <c r="B4" i="14"/>
  <c r="F4" i="14"/>
  <c r="C4" i="14"/>
  <c r="D4" i="14"/>
  <c r="G4" i="14"/>
  <c r="B13" i="3"/>
  <c r="H4" i="14"/>
  <c r="H68" i="4"/>
  <c r="I68" i="4"/>
  <c r="A19" i="2"/>
  <c r="B6" i="4"/>
  <c r="I16" i="10"/>
  <c r="A15" i="2"/>
  <c r="A8" i="2"/>
  <c r="J60" i="10"/>
  <c r="B21" i="4"/>
  <c r="A12" i="10"/>
  <c r="A74" i="2"/>
  <c r="I42" i="10"/>
  <c r="I41" i="10"/>
  <c r="B8" i="4"/>
  <c r="A4" i="10" s="1"/>
  <c r="J54" i="10"/>
  <c r="B2" i="16"/>
  <c r="I60" i="10"/>
  <c r="B27" i="3"/>
  <c r="A59" i="2"/>
  <c r="J46" i="10"/>
  <c r="P4" i="16"/>
  <c r="A55" i="2"/>
  <c r="I5" i="10"/>
  <c r="J5" i="10"/>
  <c r="C5" i="10"/>
  <c r="B27" i="4"/>
  <c r="A16" i="10"/>
  <c r="A66" i="2"/>
  <c r="D25" i="4"/>
  <c r="D55" i="4" s="1"/>
  <c r="I37" i="10"/>
  <c r="C26" i="3"/>
  <c r="C27" i="3"/>
  <c r="B30" i="3"/>
  <c r="M4" i="16"/>
  <c r="F4" i="16"/>
  <c r="A32" i="2"/>
  <c r="A57" i="2"/>
  <c r="A47" i="2"/>
  <c r="A26" i="2"/>
  <c r="B21" i="3"/>
  <c r="I43" i="10"/>
  <c r="D1" i="10"/>
  <c r="I8" i="10"/>
  <c r="B67" i="4"/>
  <c r="B22" i="4"/>
  <c r="A13" i="10"/>
  <c r="J32" i="10"/>
  <c r="A21" i="2"/>
  <c r="A75" i="2"/>
  <c r="I6" i="10"/>
  <c r="C6" i="10"/>
  <c r="B19" i="4"/>
  <c r="C21" i="3"/>
  <c r="B7" i="4"/>
  <c r="B26" i="4"/>
  <c r="A15" i="10" s="1"/>
  <c r="C8" i="3"/>
  <c r="L62" i="10"/>
  <c r="C62" i="10"/>
  <c r="B14" i="4"/>
  <c r="I23" i="10"/>
  <c r="J11" i="10"/>
  <c r="L63" i="10"/>
  <c r="L64" i="10"/>
  <c r="C64" i="10"/>
  <c r="A56" i="2"/>
  <c r="I51" i="10"/>
  <c r="B4" i="3"/>
  <c r="I59" i="10"/>
  <c r="J21" i="10"/>
  <c r="A40" i="2"/>
  <c r="B32" i="3"/>
  <c r="I64" i="10"/>
  <c r="I52" i="10"/>
  <c r="B8" i="3"/>
  <c r="J25" i="10"/>
  <c r="H25" i="10"/>
  <c r="D25" i="10" s="1"/>
  <c r="B15" i="4"/>
  <c r="A7" i="10" s="1"/>
  <c r="J23" i="10"/>
  <c r="C23" i="10"/>
  <c r="A10" i="2"/>
  <c r="I10" i="10"/>
  <c r="I4" i="16"/>
  <c r="A72" i="2"/>
  <c r="C16" i="3"/>
  <c r="G4" i="16"/>
  <c r="I25" i="10"/>
  <c r="L65" i="10"/>
  <c r="C65" i="10"/>
  <c r="C9" i="3"/>
  <c r="B22" i="3"/>
  <c r="J4" i="10"/>
  <c r="C4" i="10"/>
  <c r="J31" i="10"/>
  <c r="C3" i="10"/>
  <c r="D48" i="10"/>
  <c r="D20" i="10"/>
  <c r="D38" i="10"/>
  <c r="D43" i="10"/>
  <c r="D42" i="10"/>
  <c r="D30" i="10"/>
  <c r="E2276" i="16"/>
  <c r="H2020" i="16"/>
  <c r="F1764" i="16"/>
  <c r="D1764" i="16"/>
  <c r="H1640" i="16"/>
  <c r="J1636" i="16"/>
  <c r="E1764" i="16"/>
  <c r="H2160" i="16"/>
  <c r="G1744" i="16"/>
  <c r="H1656" i="16"/>
  <c r="E1570" i="16"/>
  <c r="G1421" i="16"/>
  <c r="F1338" i="16"/>
  <c r="H910" i="16"/>
  <c r="J100" i="16"/>
  <c r="D1640" i="16"/>
  <c r="H1593" i="16"/>
  <c r="J2144" i="16"/>
  <c r="G1842" i="16"/>
  <c r="D580" i="16"/>
  <c r="J2288" i="16"/>
  <c r="D2280" i="16"/>
  <c r="D2248" i="16"/>
  <c r="E1808" i="16"/>
  <c r="H144" i="16"/>
  <c r="F2300" i="16"/>
  <c r="J2248" i="16"/>
  <c r="F940" i="16"/>
  <c r="F2102" i="16"/>
  <c r="H2280" i="16"/>
  <c r="I932" i="16"/>
  <c r="I1566" i="16"/>
  <c r="D736" i="16"/>
  <c r="H2038" i="16"/>
  <c r="F1925" i="16"/>
  <c r="E884" i="16"/>
  <c r="E840" i="16"/>
  <c r="F154" i="16"/>
  <c r="J48" i="16"/>
  <c r="F138" i="16"/>
  <c r="I328" i="16"/>
  <c r="I1605" i="16"/>
  <c r="E1660" i="16"/>
  <c r="E1632" i="16"/>
  <c r="F1620" i="16"/>
  <c r="J1600" i="16"/>
  <c r="E1592" i="16"/>
  <c r="H2090" i="16"/>
  <c r="J1072" i="16"/>
  <c r="I905" i="16"/>
  <c r="G256" i="16"/>
  <c r="J2252" i="16"/>
  <c r="I2268" i="16"/>
  <c r="G2070" i="16"/>
  <c r="F1768" i="16"/>
  <c r="J1022" i="16"/>
  <c r="I976" i="16"/>
  <c r="F2304" i="16"/>
  <c r="E2304" i="16"/>
  <c r="H1589" i="16"/>
  <c r="I1986" i="16"/>
  <c r="E1946" i="16"/>
  <c r="I1880" i="16"/>
  <c r="J1612" i="16"/>
  <c r="E1609" i="16"/>
  <c r="D1592" i="16"/>
  <c r="G1592" i="16"/>
  <c r="E1562" i="16"/>
  <c r="D433" i="16"/>
  <c r="D218" i="16"/>
  <c r="J1562" i="16"/>
  <c r="I1588" i="16"/>
  <c r="F1588" i="16"/>
  <c r="J1286" i="16"/>
  <c r="F2260" i="16"/>
  <c r="I956" i="16"/>
  <c r="E934" i="16"/>
  <c r="D1320" i="16"/>
  <c r="G1246" i="16"/>
  <c r="I912" i="16"/>
  <c r="I2272" i="16"/>
  <c r="D1597" i="16"/>
  <c r="E956" i="16"/>
  <c r="H2188" i="16"/>
  <c r="J1585" i="16"/>
  <c r="E88" i="16"/>
  <c r="E1596" i="16"/>
  <c r="E1612" i="16"/>
  <c r="J2256" i="16"/>
  <c r="E1768" i="16"/>
  <c r="H2272" i="16"/>
  <c r="G1593" i="16"/>
  <c r="J2296" i="16"/>
  <c r="D892" i="16"/>
  <c r="I1613" i="16"/>
  <c r="F2132" i="16"/>
  <c r="F1752" i="16"/>
  <c r="G2300" i="16"/>
  <c r="F2276" i="16"/>
  <c r="I1237" i="16"/>
  <c r="G1748" i="16"/>
  <c r="H1636" i="16"/>
  <c r="E1640" i="16"/>
  <c r="G1772" i="16"/>
  <c r="F1601" i="16"/>
  <c r="F1593" i="16"/>
  <c r="J2308" i="16"/>
  <c r="H65" i="16"/>
  <c r="J1609" i="16"/>
  <c r="J1589" i="16"/>
  <c r="F1861" i="16"/>
  <c r="E1589" i="16"/>
  <c r="I1609" i="16"/>
  <c r="D1953" i="16"/>
  <c r="I201" i="16"/>
  <c r="J1596" i="16"/>
  <c r="F1609" i="16"/>
  <c r="F1596" i="16"/>
  <c r="F1612" i="16"/>
  <c r="E2296" i="16"/>
  <c r="F2268" i="16"/>
  <c r="J1768" i="16"/>
  <c r="G1620" i="16"/>
  <c r="F1652" i="16"/>
  <c r="J1601" i="16"/>
  <c r="I1672" i="16"/>
  <c r="D2188" i="16"/>
  <c r="J2300" i="16"/>
  <c r="H1597" i="16"/>
  <c r="I1585" i="16"/>
  <c r="I1748" i="16"/>
  <c r="G1597" i="16"/>
  <c r="F1760" i="16"/>
  <c r="J1772" i="16"/>
  <c r="D2292" i="16"/>
  <c r="G1601" i="16"/>
  <c r="F2237" i="16"/>
  <c r="D1286" i="16"/>
  <c r="E13" i="16"/>
  <c r="D642" i="16"/>
  <c r="E1402" i="16"/>
  <c r="E1282" i="16"/>
  <c r="E1850" i="16"/>
  <c r="H2102" i="16"/>
  <c r="F2062" i="16"/>
  <c r="D1834" i="16"/>
  <c r="E2074" i="16"/>
  <c r="J1294" i="16"/>
  <c r="F2066" i="16"/>
  <c r="E959" i="16"/>
  <c r="F930" i="16"/>
  <c r="G650" i="16"/>
  <c r="G446" i="16"/>
  <c r="J574" i="16"/>
  <c r="D1627" i="16"/>
  <c r="J1402" i="16"/>
  <c r="G1286" i="16"/>
  <c r="H474" i="16"/>
  <c r="E747" i="16"/>
  <c r="H1674" i="16"/>
  <c r="I2467" i="16"/>
  <c r="H2431" i="16"/>
  <c r="G2431" i="16"/>
  <c r="D675" i="16"/>
  <c r="G2363" i="16"/>
  <c r="H1707" i="16"/>
  <c r="H1787" i="16"/>
  <c r="F2343" i="16"/>
  <c r="E1694" i="16"/>
  <c r="D2051" i="16"/>
  <c r="I2347" i="16"/>
  <c r="D2383" i="16"/>
  <c r="I1675" i="16"/>
  <c r="H2423" i="16"/>
  <c r="J2431" i="16"/>
  <c r="I2407" i="16"/>
  <c r="D938" i="16"/>
  <c r="I58" i="16"/>
  <c r="H1999" i="16"/>
  <c r="F2042" i="16"/>
  <c r="E742" i="16"/>
  <c r="J2174" i="16"/>
  <c r="J470" i="16"/>
  <c r="E1270" i="16"/>
  <c r="E2331" i="16"/>
  <c r="I2439" i="16"/>
  <c r="J2234" i="16"/>
  <c r="J2166" i="16"/>
  <c r="I51" i="16"/>
  <c r="D2339" i="16"/>
  <c r="E1606" i="16"/>
  <c r="G238" i="16"/>
  <c r="I810" i="16"/>
  <c r="D1655" i="16"/>
  <c r="E1779" i="16"/>
  <c r="D2411" i="16"/>
  <c r="I2150" i="16"/>
  <c r="H1679" i="16"/>
  <c r="G2063" i="16"/>
  <c r="J2090" i="16"/>
  <c r="E126" i="16"/>
  <c r="J1390" i="16"/>
  <c r="G1310" i="16"/>
  <c r="I1127" i="16"/>
  <c r="G667" i="16"/>
  <c r="J2182" i="16"/>
  <c r="F2467" i="16"/>
  <c r="H1498" i="16"/>
  <c r="G730" i="16"/>
  <c r="F2014" i="16"/>
  <c r="I1290" i="16"/>
  <c r="F1862" i="16"/>
  <c r="J2451" i="16"/>
  <c r="D2075" i="16"/>
  <c r="E994" i="16"/>
  <c r="E98" i="16"/>
  <c r="I939" i="16"/>
  <c r="G2174" i="16"/>
  <c r="E2023" i="16"/>
  <c r="H470" i="16"/>
  <c r="J2223" i="16"/>
  <c r="F710" i="16"/>
  <c r="E1378" i="16"/>
  <c r="H907" i="16"/>
  <c r="E142" i="16"/>
  <c r="G1282" i="16"/>
  <c r="D1954" i="16"/>
  <c r="F2138" i="16"/>
  <c r="E2355" i="16"/>
  <c r="F1038" i="16"/>
  <c r="G1854" i="16"/>
  <c r="H1506" i="16"/>
  <c r="G2099" i="16"/>
  <c r="D1970" i="16"/>
  <c r="J2335" i="16"/>
  <c r="J1775" i="16"/>
  <c r="H1554" i="16"/>
  <c r="D1723" i="16"/>
  <c r="G1862" i="16"/>
  <c r="G2237" i="16"/>
  <c r="H2237" i="16"/>
  <c r="G2095" i="16"/>
  <c r="E1873" i="16"/>
  <c r="G1585" i="16"/>
  <c r="H1609" i="16"/>
  <c r="G1571" i="16"/>
  <c r="J2347" i="16"/>
  <c r="E1163" i="16"/>
  <c r="E2059" i="16"/>
  <c r="G1679" i="16"/>
  <c r="I1589" i="16"/>
  <c r="D1601" i="16"/>
  <c r="E911" i="16"/>
  <c r="H1743" i="16"/>
  <c r="I1763" i="16"/>
  <c r="D2423" i="16"/>
  <c r="H2099" i="16"/>
  <c r="I1593" i="16"/>
  <c r="G2111" i="16"/>
  <c r="E839" i="16"/>
  <c r="E1727" i="16"/>
  <c r="H1557" i="16"/>
  <c r="G1643" i="16"/>
  <c r="E1735" i="16"/>
  <c r="J2237" i="16"/>
  <c r="E1597" i="16"/>
  <c r="I2237" i="16"/>
  <c r="G2075" i="16"/>
  <c r="G465" i="16"/>
  <c r="J2095" i="16"/>
  <c r="G1609" i="16"/>
  <c r="D2023" i="16"/>
  <c r="H1581" i="16"/>
  <c r="G967" i="16"/>
  <c r="J269" i="16"/>
  <c r="G827" i="16"/>
  <c r="F1613" i="16"/>
  <c r="J1741" i="16"/>
  <c r="J2483" i="16"/>
  <c r="D2331" i="16"/>
  <c r="E2467" i="16"/>
  <c r="F1711" i="16"/>
  <c r="E2417" i="16"/>
  <c r="J1597" i="16"/>
  <c r="F1477" i="16"/>
  <c r="I1597" i="16"/>
  <c r="E2237" i="16"/>
  <c r="J2492" i="16"/>
  <c r="H2492" i="16"/>
  <c r="J2364" i="16"/>
  <c r="H2364" i="16"/>
  <c r="H2320" i="16"/>
  <c r="D2320" i="16"/>
  <c r="J2320" i="16"/>
  <c r="F2320" i="16"/>
  <c r="J2316" i="16"/>
  <c r="G2316" i="16"/>
  <c r="F2316" i="16"/>
  <c r="E2316" i="16"/>
  <c r="I2312" i="16"/>
  <c r="F2312" i="16"/>
  <c r="D2312" i="16"/>
  <c r="G2312" i="16"/>
  <c r="I2308" i="16"/>
  <c r="H2308" i="16"/>
  <c r="F2308" i="16"/>
  <c r="J2304" i="16"/>
  <c r="D2304" i="16"/>
  <c r="G2288" i="16"/>
  <c r="F2288" i="16"/>
  <c r="I2288" i="16"/>
  <c r="H2288" i="16"/>
  <c r="I2284" i="16"/>
  <c r="F2284" i="16"/>
  <c r="H2284" i="16"/>
  <c r="I2280" i="16"/>
  <c r="G2280" i="16"/>
  <c r="I2276" i="16"/>
  <c r="H2276" i="16"/>
  <c r="E2268" i="16"/>
  <c r="G2268" i="16"/>
  <c r="F2256" i="16"/>
  <c r="I2256" i="16"/>
  <c r="E1680" i="16"/>
  <c r="J1680" i="16"/>
  <c r="E1648" i="16"/>
  <c r="I1648" i="16"/>
  <c r="F1648" i="16"/>
  <c r="I1644" i="16"/>
  <c r="E1644" i="16"/>
  <c r="G1628" i="16"/>
  <c r="F1628" i="16"/>
  <c r="D1616" i="16"/>
  <c r="E1616" i="16"/>
  <c r="G1616" i="16"/>
  <c r="J1616" i="16"/>
  <c r="F1608" i="16"/>
  <c r="J1608" i="16"/>
  <c r="H1600" i="16"/>
  <c r="F1600" i="16"/>
  <c r="I1600" i="16"/>
  <c r="G872" i="16"/>
  <c r="H872" i="16"/>
  <c r="J116" i="16"/>
  <c r="E116" i="16"/>
  <c r="I40" i="16"/>
  <c r="H40" i="16"/>
  <c r="E2272" i="16"/>
  <c r="G2408" i="16"/>
  <c r="H1592" i="16"/>
  <c r="I436" i="16"/>
  <c r="F1592" i="16"/>
  <c r="I1596" i="16"/>
  <c r="G1612" i="16"/>
  <c r="D2256" i="16"/>
  <c r="G2212" i="16"/>
  <c r="H2268" i="16"/>
  <c r="I1768" i="16"/>
  <c r="G1608" i="16"/>
  <c r="I1620" i="16"/>
  <c r="F1644" i="16"/>
  <c r="J1652" i="16"/>
  <c r="J32" i="16"/>
  <c r="E448" i="16"/>
  <c r="I852" i="16"/>
  <c r="J2140" i="16"/>
  <c r="H712" i="16"/>
  <c r="J2264" i="16"/>
  <c r="F2280" i="16"/>
  <c r="H2300" i="16"/>
  <c r="D1588" i="16"/>
  <c r="H1744" i="16"/>
  <c r="H1748" i="16"/>
  <c r="H2196" i="16"/>
  <c r="H1760" i="16"/>
  <c r="E1636" i="16"/>
  <c r="G1640" i="16"/>
  <c r="E1760" i="16"/>
  <c r="F1772" i="16"/>
  <c r="G2276" i="16"/>
  <c r="E1740" i="16"/>
  <c r="J2312" i="16"/>
  <c r="H1612" i="16"/>
  <c r="I2316" i="16"/>
  <c r="H1616" i="16"/>
  <c r="J1604" i="16"/>
  <c r="E1600" i="16"/>
  <c r="H2427" i="16"/>
  <c r="E2427" i="16"/>
  <c r="D2131" i="16"/>
  <c r="F2131" i="16"/>
  <c r="G2131" i="16"/>
  <c r="E2047" i="16"/>
  <c r="J2047" i="16"/>
  <c r="J2039" i="16"/>
  <c r="E2039" i="16"/>
  <c r="G2035" i="16"/>
  <c r="I2035" i="16"/>
  <c r="H1815" i="16"/>
  <c r="E1815" i="16"/>
  <c r="G1771" i="16"/>
  <c r="D1771" i="16"/>
  <c r="G1691" i="16"/>
  <c r="D1691" i="16"/>
  <c r="E1619" i="16"/>
  <c r="D1619" i="16"/>
  <c r="I931" i="16"/>
  <c r="G931" i="16"/>
  <c r="I751" i="16"/>
  <c r="G751" i="16"/>
  <c r="F235" i="16"/>
  <c r="E235" i="16"/>
  <c r="D2288" i="16"/>
  <c r="H2316" i="16"/>
  <c r="E2312" i="16"/>
  <c r="I1760" i="16"/>
  <c r="I1616" i="16"/>
  <c r="I2320" i="16"/>
  <c r="E1604" i="16"/>
  <c r="D2272" i="16"/>
  <c r="G2256" i="16"/>
  <c r="D2432" i="16"/>
  <c r="I1592" i="16"/>
  <c r="F88" i="16"/>
  <c r="D1420" i="16"/>
  <c r="G1596" i="16"/>
  <c r="I1612" i="16"/>
  <c r="F2296" i="16"/>
  <c r="H2304" i="16"/>
  <c r="G2176" i="16"/>
  <c r="H200" i="16"/>
  <c r="I1732" i="16"/>
  <c r="D2140" i="16"/>
  <c r="J2268" i="16"/>
  <c r="J84" i="16"/>
  <c r="G2400" i="16"/>
  <c r="G1600" i="16"/>
  <c r="H1608" i="16"/>
  <c r="D1648" i="16"/>
  <c r="D2296" i="16"/>
  <c r="D300" i="16"/>
  <c r="G336" i="16"/>
  <c r="D1596" i="16"/>
  <c r="I2300" i="16"/>
  <c r="J2276" i="16"/>
  <c r="J2280" i="16"/>
  <c r="D2300" i="16"/>
  <c r="E1744" i="16"/>
  <c r="I2156" i="16"/>
  <c r="G1636" i="16"/>
  <c r="J1764" i="16"/>
  <c r="H1772" i="16"/>
  <c r="F2264" i="16"/>
  <c r="D2316" i="16"/>
  <c r="I2223" i="16"/>
  <c r="E2308" i="16"/>
  <c r="E2284" i="16"/>
  <c r="D2284" i="16"/>
  <c r="D2308" i="16"/>
  <c r="I2304" i="16"/>
  <c r="G2320" i="16"/>
  <c r="D2503" i="16"/>
  <c r="H2503" i="16"/>
  <c r="J2503" i="16"/>
  <c r="F2503" i="16"/>
  <c r="E2503" i="16"/>
  <c r="F2499" i="16"/>
  <c r="D2499" i="16"/>
  <c r="J2499" i="16"/>
  <c r="I2499" i="16"/>
  <c r="D2495" i="16"/>
  <c r="E2495" i="16"/>
  <c r="D2487" i="16"/>
  <c r="I2487" i="16"/>
  <c r="J2487" i="16"/>
  <c r="E2487" i="16"/>
  <c r="H2487" i="16"/>
  <c r="G2487" i="16"/>
  <c r="D2483" i="16"/>
  <c r="I2483" i="16"/>
  <c r="H2483" i="16"/>
  <c r="H2479" i="16"/>
  <c r="G2479" i="16"/>
  <c r="J2479" i="16"/>
  <c r="D2479" i="16"/>
  <c r="I2475" i="16"/>
  <c r="H2475" i="16"/>
  <c r="H2471" i="16"/>
  <c r="D2471" i="16"/>
  <c r="I2471" i="16"/>
  <c r="J2467" i="16"/>
  <c r="G2467" i="16"/>
  <c r="D2463" i="16"/>
  <c r="E2463" i="16"/>
  <c r="G2459" i="16"/>
  <c r="D2459" i="16"/>
  <c r="F2459" i="16"/>
  <c r="J2459" i="16"/>
  <c r="D2455" i="16"/>
  <c r="E2455" i="16"/>
  <c r="H2455" i="16"/>
  <c r="J2455" i="16"/>
  <c r="F2451" i="16"/>
  <c r="I2451" i="16"/>
  <c r="H2451" i="16"/>
  <c r="I2447" i="16"/>
  <c r="J2447" i="16"/>
  <c r="D2443" i="16"/>
  <c r="I2443" i="16"/>
  <c r="E2443" i="16"/>
  <c r="D2439" i="16"/>
  <c r="G2439" i="16"/>
  <c r="F2439" i="16"/>
  <c r="E2439" i="16"/>
  <c r="H2435" i="16"/>
  <c r="F2435" i="16"/>
  <c r="D2435" i="16"/>
  <c r="E2431" i="16"/>
  <c r="F2431" i="16"/>
  <c r="D2431" i="16"/>
  <c r="D2427" i="16"/>
  <c r="F2427" i="16"/>
  <c r="J2427" i="16"/>
  <c r="G2423" i="16"/>
  <c r="I2423" i="16"/>
  <c r="D2419" i="16"/>
  <c r="G2419" i="16"/>
  <c r="H2419" i="16"/>
  <c r="J2419" i="16"/>
  <c r="E2415" i="16"/>
  <c r="J2415" i="16"/>
  <c r="G2415" i="16"/>
  <c r="F2415" i="16"/>
  <c r="J2411" i="16"/>
  <c r="F2411" i="16"/>
  <c r="E2411" i="16"/>
  <c r="G2411" i="16"/>
  <c r="E2407" i="16"/>
  <c r="H2407" i="16"/>
  <c r="D2407" i="16"/>
  <c r="D2391" i="16"/>
  <c r="J2391" i="16"/>
  <c r="H2391" i="16"/>
  <c r="E2391" i="16"/>
  <c r="G2391" i="16"/>
  <c r="F2391" i="16"/>
  <c r="G2387" i="16"/>
  <c r="D2387" i="16"/>
  <c r="F2379" i="16"/>
  <c r="J2379" i="16"/>
  <c r="J2375" i="16"/>
  <c r="D2375" i="16"/>
  <c r="H2375" i="16"/>
  <c r="E2375" i="16"/>
  <c r="F2375" i="16"/>
  <c r="I2375" i="16"/>
  <c r="G2375" i="16"/>
  <c r="G2371" i="16"/>
  <c r="H2371" i="16"/>
  <c r="D2367" i="16"/>
  <c r="E2367" i="16"/>
  <c r="G2367" i="16"/>
  <c r="I2363" i="16"/>
  <c r="D2363" i="16"/>
  <c r="H2363" i="16"/>
  <c r="E2363" i="16"/>
  <c r="H2359" i="16"/>
  <c r="G2359" i="16"/>
  <c r="I2359" i="16"/>
  <c r="E2359" i="16"/>
  <c r="F2359" i="16"/>
  <c r="D2359" i="16"/>
  <c r="H2351" i="16"/>
  <c r="I2351" i="16"/>
  <c r="F2351" i="16"/>
  <c r="G2347" i="16"/>
  <c r="F2347" i="16"/>
  <c r="E2347" i="16"/>
  <c r="E2343" i="16"/>
  <c r="G2343" i="16"/>
  <c r="I2343" i="16"/>
  <c r="E2339" i="16"/>
  <c r="F2339" i="16"/>
  <c r="G2339" i="16"/>
  <c r="E2335" i="16"/>
  <c r="G2335" i="16"/>
  <c r="I2335" i="16"/>
  <c r="I2331" i="16"/>
  <c r="F2331" i="16"/>
  <c r="H2327" i="16"/>
  <c r="I2327" i="16"/>
  <c r="D2323" i="16"/>
  <c r="I2323" i="16"/>
  <c r="I2231" i="16"/>
  <c r="H2231" i="16"/>
  <c r="E2231" i="16"/>
  <c r="G2231" i="16"/>
  <c r="D2231" i="16"/>
  <c r="F2231" i="16"/>
  <c r="G2227" i="16"/>
  <c r="F2227" i="16"/>
  <c r="E2227" i="16"/>
  <c r="I2227" i="16"/>
  <c r="J2227" i="16"/>
  <c r="D2227" i="16"/>
  <c r="E2223" i="16"/>
  <c r="H2223" i="16"/>
  <c r="F2223" i="16"/>
  <c r="G2211" i="16"/>
  <c r="D2211" i="16"/>
  <c r="J2207" i="16"/>
  <c r="E2207" i="16"/>
  <c r="F2119" i="16"/>
  <c r="I2119" i="16"/>
  <c r="E2083" i="16"/>
  <c r="F2083" i="16"/>
  <c r="J2079" i="16"/>
  <c r="I2079" i="16"/>
  <c r="F2067" i="16"/>
  <c r="D2067" i="16"/>
  <c r="I2043" i="16"/>
  <c r="E2043" i="16"/>
  <c r="E2031" i="16"/>
  <c r="F2031" i="16"/>
  <c r="D2031" i="16"/>
  <c r="I2031" i="16"/>
  <c r="G2023" i="16"/>
  <c r="H2023" i="16"/>
  <c r="J2007" i="16"/>
  <c r="F2007" i="16"/>
  <c r="D2007" i="16"/>
  <c r="D1999" i="16"/>
  <c r="E1999" i="16"/>
  <c r="I1995" i="16"/>
  <c r="D1995" i="16"/>
  <c r="H1995" i="16"/>
  <c r="H1991" i="16"/>
  <c r="J1991" i="16"/>
  <c r="D1991" i="16"/>
  <c r="E1839" i="16"/>
  <c r="I1839" i="16"/>
  <c r="H1831" i="16"/>
  <c r="D1831" i="16"/>
  <c r="J1831" i="16"/>
  <c r="E1831" i="16"/>
  <c r="E1807" i="16"/>
  <c r="F1807" i="16"/>
  <c r="J1795" i="16"/>
  <c r="E1795" i="16"/>
  <c r="J1787" i="16"/>
  <c r="D1787" i="16"/>
  <c r="E1787" i="16"/>
  <c r="D1779" i="16"/>
  <c r="I1779" i="16"/>
  <c r="H1779" i="16"/>
  <c r="F1775" i="16"/>
  <c r="D1775" i="16"/>
  <c r="E1775" i="16"/>
  <c r="G1775" i="16"/>
  <c r="F1763" i="16"/>
  <c r="H1763" i="16"/>
  <c r="E1759" i="16"/>
  <c r="I1759" i="16"/>
  <c r="F1759" i="16"/>
  <c r="E1755" i="16"/>
  <c r="I1755" i="16"/>
  <c r="H1755" i="16"/>
  <c r="I1747" i="16"/>
  <c r="J1747" i="16"/>
  <c r="F1747" i="16"/>
  <c r="G1731" i="16"/>
  <c r="I1731" i="16"/>
  <c r="J1731" i="16"/>
  <c r="D1731" i="16"/>
  <c r="F1727" i="16"/>
  <c r="J1727" i="16"/>
  <c r="I1723" i="16"/>
  <c r="E1723" i="16"/>
  <c r="H1715" i="16"/>
  <c r="J1715" i="16"/>
  <c r="F1715" i="16"/>
  <c r="D1715" i="16"/>
  <c r="E1707" i="16"/>
  <c r="I1707" i="16"/>
  <c r="J1707" i="16"/>
  <c r="J1695" i="16"/>
  <c r="F1695" i="16"/>
  <c r="H1675" i="16"/>
  <c r="F1675" i="16"/>
  <c r="D1671" i="16"/>
  <c r="J1671" i="16"/>
  <c r="H1667" i="16"/>
  <c r="G1667" i="16"/>
  <c r="D1663" i="16"/>
  <c r="G1663" i="16"/>
  <c r="I1655" i="16"/>
  <c r="F1655" i="16"/>
  <c r="H1655" i="16"/>
  <c r="J1651" i="16"/>
  <c r="G1651" i="16"/>
  <c r="J1643" i="16"/>
  <c r="E1643" i="16"/>
  <c r="G1631" i="16"/>
  <c r="F1631" i="16"/>
  <c r="J1631" i="16"/>
  <c r="E1627" i="16"/>
  <c r="I1627" i="16"/>
  <c r="E1623" i="16"/>
  <c r="G1623" i="16"/>
  <c r="D1499" i="16"/>
  <c r="F1499" i="16"/>
  <c r="I1383" i="16"/>
  <c r="G1383" i="16"/>
  <c r="E1231" i="16"/>
  <c r="D1231" i="16"/>
  <c r="E1183" i="16"/>
  <c r="F1183" i="16"/>
  <c r="E1115" i="16"/>
  <c r="I1115" i="16"/>
  <c r="E963" i="16"/>
  <c r="G963" i="16"/>
  <c r="F947" i="16"/>
  <c r="D947" i="16"/>
  <c r="E923" i="16"/>
  <c r="J923" i="16"/>
  <c r="H903" i="16"/>
  <c r="D903" i="16"/>
  <c r="F867" i="16"/>
  <c r="J867" i="16"/>
  <c r="G775" i="16"/>
  <c r="I775" i="16"/>
  <c r="I767" i="16"/>
  <c r="G767" i="16"/>
  <c r="I743" i="16"/>
  <c r="G743" i="16"/>
  <c r="J735" i="16"/>
  <c r="G735" i="16"/>
  <c r="F215" i="16"/>
  <c r="H215" i="16"/>
  <c r="I163" i="16"/>
  <c r="E163" i="16"/>
  <c r="I79" i="16"/>
  <c r="F79" i="16"/>
  <c r="J55" i="16"/>
  <c r="H55" i="16"/>
  <c r="E2371" i="16"/>
  <c r="E2447" i="16"/>
  <c r="J2495" i="16"/>
  <c r="G2051" i="16"/>
  <c r="G1655" i="16"/>
  <c r="J1995" i="16"/>
  <c r="G1999" i="16"/>
  <c r="J2023" i="16"/>
  <c r="H2367" i="16"/>
  <c r="H943" i="16"/>
  <c r="I1783" i="16"/>
  <c r="G2031" i="16"/>
  <c r="F2487" i="16"/>
  <c r="F2383" i="16"/>
  <c r="I2371" i="16"/>
  <c r="G2455" i="16"/>
  <c r="D2223" i="16"/>
  <c r="H1623" i="16"/>
  <c r="J1675" i="16"/>
  <c r="F1679" i="16"/>
  <c r="D211" i="16"/>
  <c r="G251" i="16"/>
  <c r="J951" i="16"/>
  <c r="F971" i="16"/>
  <c r="F1743" i="16"/>
  <c r="H2499" i="16"/>
  <c r="J2355" i="16"/>
  <c r="H2079" i="16"/>
  <c r="H2467" i="16"/>
  <c r="H2039" i="16"/>
  <c r="F2079" i="16"/>
  <c r="F2423" i="16"/>
  <c r="I2427" i="16"/>
  <c r="H2439" i="16"/>
  <c r="E1691" i="16"/>
  <c r="H2331" i="16"/>
  <c r="H2339" i="16"/>
  <c r="F2443" i="16"/>
  <c r="J2471" i="16"/>
  <c r="D1643" i="16"/>
  <c r="D1707" i="16"/>
  <c r="H2415" i="16"/>
  <c r="D2071" i="16"/>
  <c r="G1707" i="16"/>
  <c r="J1755" i="16"/>
  <c r="F1791" i="16"/>
  <c r="F2335" i="16"/>
  <c r="D2343" i="16"/>
  <c r="F2479" i="16"/>
  <c r="I2415" i="16"/>
  <c r="G2207" i="16"/>
  <c r="H2443" i="16"/>
  <c r="H1643" i="16"/>
  <c r="F1723" i="16"/>
  <c r="J1735" i="16"/>
  <c r="G2119" i="16"/>
  <c r="G2407" i="16"/>
  <c r="J2435" i="16"/>
  <c r="D2451" i="16"/>
  <c r="D1747" i="16"/>
  <c r="F1783" i="16"/>
  <c r="J2231" i="16"/>
  <c r="H2355" i="16"/>
  <c r="G2495" i="16"/>
  <c r="F2483" i="16"/>
  <c r="H2463" i="16"/>
  <c r="G1659" i="16"/>
  <c r="G2475" i="16"/>
  <c r="I2234" i="16"/>
  <c r="F2234" i="16"/>
  <c r="E2234" i="16"/>
  <c r="D2234" i="16"/>
  <c r="E2194" i="16"/>
  <c r="F2194" i="16"/>
  <c r="D2194" i="16"/>
  <c r="G2186" i="16"/>
  <c r="I2186" i="16"/>
  <c r="H2186" i="16"/>
  <c r="G2122" i="16"/>
  <c r="H2122" i="16"/>
  <c r="H2106" i="16"/>
  <c r="G2106" i="16"/>
  <c r="D2086" i="16"/>
  <c r="G2086" i="16"/>
  <c r="G2078" i="16"/>
  <c r="D2078" i="16"/>
  <c r="D2070" i="16"/>
  <c r="F2070" i="16"/>
  <c r="I2050" i="16"/>
  <c r="G2050" i="16"/>
  <c r="E2026" i="16"/>
  <c r="G2026" i="16"/>
  <c r="I2026" i="16"/>
  <c r="J1990" i="16"/>
  <c r="I1990" i="16"/>
  <c r="D1986" i="16"/>
  <c r="G1986" i="16"/>
  <c r="F1958" i="16"/>
  <c r="H1958" i="16"/>
  <c r="I1814" i="16"/>
  <c r="J1814" i="16"/>
  <c r="J1810" i="16"/>
  <c r="D1810" i="16"/>
  <c r="G1698" i="16"/>
  <c r="J1698" i="16"/>
  <c r="D1562" i="16"/>
  <c r="F1562" i="16"/>
  <c r="H1562" i="16"/>
  <c r="E1526" i="16"/>
  <c r="H1526" i="16"/>
  <c r="I1526" i="16"/>
  <c r="H1402" i="16"/>
  <c r="I1402" i="16"/>
  <c r="D1322" i="16"/>
  <c r="G1322" i="16"/>
  <c r="I1314" i="16"/>
  <c r="H1314" i="16"/>
  <c r="J1270" i="16"/>
  <c r="D1270" i="16"/>
  <c r="E1246" i="16"/>
  <c r="J1246" i="16"/>
  <c r="D886" i="16"/>
  <c r="F886" i="16"/>
  <c r="D750" i="16"/>
  <c r="H750" i="16"/>
  <c r="J278" i="16"/>
  <c r="I278" i="16"/>
  <c r="J234" i="16"/>
  <c r="I234" i="16"/>
  <c r="H234" i="16"/>
  <c r="I138" i="16"/>
  <c r="H138" i="16"/>
  <c r="J2371" i="16"/>
  <c r="G2042" i="16"/>
  <c r="I2190" i="16"/>
  <c r="E1238" i="16"/>
  <c r="H1671" i="16"/>
  <c r="J2327" i="16"/>
  <c r="E2351" i="16"/>
  <c r="I2114" i="16"/>
  <c r="G2082" i="16"/>
  <c r="J1314" i="16"/>
  <c r="F758" i="16"/>
  <c r="G631" i="16"/>
  <c r="J242" i="16"/>
  <c r="E775" i="16"/>
  <c r="F1779" i="16"/>
  <c r="I770" i="16"/>
  <c r="I1562" i="16"/>
  <c r="E1655" i="16"/>
  <c r="F1995" i="16"/>
  <c r="F1999" i="16"/>
  <c r="D1314" i="16"/>
  <c r="D2042" i="16"/>
  <c r="D243" i="16"/>
  <c r="E735" i="16"/>
  <c r="I1698" i="16"/>
  <c r="J1779" i="16"/>
  <c r="D2059" i="16"/>
  <c r="H2070" i="16"/>
  <c r="D1783" i="16"/>
  <c r="D2371" i="16"/>
  <c r="G1562" i="16"/>
  <c r="D2347" i="16"/>
  <c r="F2371" i="16"/>
  <c r="I1619" i="16"/>
  <c r="H1627" i="16"/>
  <c r="G1675" i="16"/>
  <c r="J1679" i="16"/>
  <c r="I890" i="16"/>
  <c r="H1274" i="16"/>
  <c r="J2086" i="16"/>
  <c r="F1286" i="16"/>
  <c r="H1151" i="16"/>
  <c r="E78" i="16"/>
  <c r="J907" i="16"/>
  <c r="I963" i="16"/>
  <c r="J474" i="16"/>
  <c r="I903" i="16"/>
  <c r="J927" i="16"/>
  <c r="J1238" i="16"/>
  <c r="E1326" i="16"/>
  <c r="G1743" i="16"/>
  <c r="H1954" i="16"/>
  <c r="G2499" i="16"/>
  <c r="G1434" i="16"/>
  <c r="H1670" i="16"/>
  <c r="I2067" i="16"/>
  <c r="F2355" i="16"/>
  <c r="G2039" i="16"/>
  <c r="J658" i="16"/>
  <c r="E2090" i="16"/>
  <c r="J2423" i="16"/>
  <c r="G2427" i="16"/>
  <c r="I954" i="16"/>
  <c r="G2443" i="16"/>
  <c r="J995" i="16"/>
  <c r="J1782" i="16"/>
  <c r="G2331" i="16"/>
  <c r="I2339" i="16"/>
  <c r="G2471" i="16"/>
  <c r="D1755" i="16"/>
  <c r="G2435" i="16"/>
  <c r="G1978" i="16"/>
  <c r="D2415" i="16"/>
  <c r="G2234" i="16"/>
  <c r="F790" i="16"/>
  <c r="D1711" i="16"/>
  <c r="F1755" i="16"/>
  <c r="G1791" i="16"/>
  <c r="G2062" i="16"/>
  <c r="D2335" i="16"/>
  <c r="H2343" i="16"/>
  <c r="E2479" i="16"/>
  <c r="J2111" i="16"/>
  <c r="E2435" i="16"/>
  <c r="I1643" i="16"/>
  <c r="G1727" i="16"/>
  <c r="H1735" i="16"/>
  <c r="I1991" i="16"/>
  <c r="G2154" i="16"/>
  <c r="J2387" i="16"/>
  <c r="J2407" i="16"/>
  <c r="E2451" i="16"/>
  <c r="J1807" i="16"/>
  <c r="I1767" i="16"/>
  <c r="E2499" i="16"/>
  <c r="I2455" i="16"/>
  <c r="H2227" i="16"/>
  <c r="I2463" i="16"/>
  <c r="F2471" i="16"/>
  <c r="E2483" i="16"/>
  <c r="H1751" i="16"/>
  <c r="G2503" i="16"/>
  <c r="D2043" i="16"/>
  <c r="I1775" i="16"/>
  <c r="F2455" i="16"/>
  <c r="I2411" i="16"/>
  <c r="I2007" i="16"/>
  <c r="G2351" i="16"/>
  <c r="G2463" i="16"/>
  <c r="D1675" i="16"/>
  <c r="J2351" i="16"/>
  <c r="J2363" i="16"/>
  <c r="D2327" i="16"/>
  <c r="G2447" i="16"/>
  <c r="J1235" i="16"/>
  <c r="I1235" i="16"/>
  <c r="F1235" i="16"/>
  <c r="G1235" i="16"/>
  <c r="G1227" i="16"/>
  <c r="F1227" i="16"/>
  <c r="H1227" i="16"/>
  <c r="I1219" i="16"/>
  <c r="G1219" i="16"/>
  <c r="I1211" i="16"/>
  <c r="D1211" i="16"/>
  <c r="F1211" i="16"/>
  <c r="J1211" i="16"/>
  <c r="E1203" i="16"/>
  <c r="F1203" i="16"/>
  <c r="J1203" i="16"/>
  <c r="J1195" i="16"/>
  <c r="H1195" i="16"/>
  <c r="E1195" i="16"/>
  <c r="D1187" i="16"/>
  <c r="F1187" i="16"/>
  <c r="G1187" i="16"/>
  <c r="H1187" i="16"/>
  <c r="E1187" i="16"/>
  <c r="J1179" i="16"/>
  <c r="E1179" i="16"/>
  <c r="F1179" i="16"/>
  <c r="H1179" i="16"/>
  <c r="G1179" i="16"/>
  <c r="J1171" i="16"/>
  <c r="G1171" i="16"/>
  <c r="F1171" i="16"/>
  <c r="I1171" i="16"/>
  <c r="E1171" i="16"/>
  <c r="D1147" i="16"/>
  <c r="E1147" i="16"/>
  <c r="G1147" i="16"/>
  <c r="J1147" i="16"/>
  <c r="D1139" i="16"/>
  <c r="H1139" i="16"/>
  <c r="J1139" i="16"/>
  <c r="J1131" i="16"/>
  <c r="D1131" i="16"/>
  <c r="I1131" i="16"/>
  <c r="F1131" i="16"/>
  <c r="D1123" i="16"/>
  <c r="G1123" i="16"/>
  <c r="E1111" i="16"/>
  <c r="F1111" i="16"/>
  <c r="J1111" i="16"/>
  <c r="D1111" i="16"/>
  <c r="G1111" i="16"/>
  <c r="H1111" i="16"/>
  <c r="G1103" i="16"/>
  <c r="H1103" i="16"/>
  <c r="D1103" i="16"/>
  <c r="I1055" i="16"/>
  <c r="H1055" i="16"/>
  <c r="D1055" i="16"/>
  <c r="G1051" i="16"/>
  <c r="I1051" i="16"/>
  <c r="J1051" i="16"/>
  <c r="E1051" i="16"/>
  <c r="E1043" i="16"/>
  <c r="J1043" i="16"/>
  <c r="G1007" i="16"/>
  <c r="D1007" i="16"/>
  <c r="E1007" i="16"/>
  <c r="H1007" i="16"/>
  <c r="I1007" i="16"/>
  <c r="J1007" i="16"/>
  <c r="F1007" i="16"/>
  <c r="J999" i="16"/>
  <c r="E999" i="16"/>
  <c r="F999" i="16"/>
  <c r="H999" i="16"/>
  <c r="D991" i="16"/>
  <c r="F991" i="16"/>
  <c r="F975" i="16"/>
  <c r="J975" i="16"/>
  <c r="F955" i="16"/>
  <c r="G955" i="16"/>
  <c r="F935" i="16"/>
  <c r="I935" i="16"/>
  <c r="J919" i="16"/>
  <c r="F919" i="16"/>
  <c r="I915" i="16"/>
  <c r="F915" i="16"/>
  <c r="D891" i="16"/>
  <c r="J891" i="16"/>
  <c r="H883" i="16"/>
  <c r="J883" i="16"/>
  <c r="D851" i="16"/>
  <c r="G851" i="16"/>
  <c r="I843" i="16"/>
  <c r="F843" i="16"/>
  <c r="H843" i="16"/>
  <c r="J843" i="16"/>
  <c r="G835" i="16"/>
  <c r="J835" i="16"/>
  <c r="I747" i="16"/>
  <c r="F747" i="16"/>
  <c r="I723" i="16"/>
  <c r="D723" i="16"/>
  <c r="E723" i="16"/>
  <c r="G723" i="16"/>
  <c r="H723" i="16"/>
  <c r="H687" i="16"/>
  <c r="F687" i="16"/>
  <c r="I687" i="16"/>
  <c r="J687" i="16"/>
  <c r="E687" i="16"/>
  <c r="D687" i="16"/>
  <c r="J671" i="16"/>
  <c r="F671" i="16"/>
  <c r="E663" i="16"/>
  <c r="I663" i="16"/>
  <c r="H247" i="16"/>
  <c r="E247" i="16"/>
  <c r="E239" i="16"/>
  <c r="D239" i="16"/>
  <c r="E231" i="16"/>
  <c r="D231" i="16"/>
  <c r="F231" i="16"/>
  <c r="E223" i="16"/>
  <c r="F223" i="16"/>
  <c r="G51" i="16"/>
  <c r="D51" i="16"/>
  <c r="I47" i="16"/>
  <c r="H47" i="16"/>
  <c r="H43" i="16"/>
  <c r="F43" i="16"/>
  <c r="G1151" i="16"/>
  <c r="D775" i="16"/>
  <c r="H51" i="16"/>
  <c r="H775" i="16"/>
  <c r="D55" i="16"/>
  <c r="H987" i="16"/>
  <c r="H735" i="16"/>
  <c r="G943" i="16"/>
  <c r="E1143" i="16"/>
  <c r="D1155" i="16"/>
  <c r="D959" i="16"/>
  <c r="F931" i="16"/>
  <c r="I231" i="16"/>
  <c r="E751" i="16"/>
  <c r="J903" i="16"/>
  <c r="E915" i="16"/>
  <c r="I927" i="16"/>
  <c r="D931" i="16"/>
  <c r="I947" i="16"/>
  <c r="G959" i="16"/>
  <c r="D963" i="16"/>
  <c r="E975" i="16"/>
  <c r="I43" i="16"/>
  <c r="F775" i="16"/>
  <c r="F1051" i="16"/>
  <c r="G999" i="16"/>
  <c r="H1051" i="16"/>
  <c r="D771" i="16"/>
  <c r="H675" i="16"/>
  <c r="J767" i="16"/>
  <c r="I779" i="16"/>
  <c r="G831" i="16"/>
  <c r="D843" i="16"/>
  <c r="H1027" i="16"/>
  <c r="G1195" i="16"/>
  <c r="G1203" i="16"/>
  <c r="H1123" i="16"/>
  <c r="E1123" i="16"/>
  <c r="J675" i="16"/>
  <c r="I2170" i="16"/>
  <c r="H2170" i="16"/>
  <c r="D2162" i="16"/>
  <c r="J2162" i="16"/>
  <c r="I2102" i="16"/>
  <c r="G2102" i="16"/>
  <c r="I2094" i="16"/>
  <c r="G2094" i="16"/>
  <c r="H2074" i="16"/>
  <c r="F2074" i="16"/>
  <c r="J2074" i="16"/>
  <c r="D2074" i="16"/>
  <c r="E2066" i="16"/>
  <c r="D2066" i="16"/>
  <c r="G2066" i="16"/>
  <c r="J2046" i="16"/>
  <c r="H2046" i="16"/>
  <c r="E2046" i="16"/>
  <c r="G2046" i="16"/>
  <c r="D2046" i="16"/>
  <c r="H2014" i="16"/>
  <c r="J2014" i="16"/>
  <c r="G2014" i="16"/>
  <c r="D2014" i="16"/>
  <c r="F2002" i="16"/>
  <c r="D2002" i="16"/>
  <c r="G2002" i="16"/>
  <c r="F1998" i="16"/>
  <c r="D1998" i="16"/>
  <c r="G1994" i="16"/>
  <c r="F1994" i="16"/>
  <c r="D1994" i="16"/>
  <c r="F1982" i="16"/>
  <c r="I1982" i="16"/>
  <c r="G1962" i="16"/>
  <c r="F1962" i="16"/>
  <c r="G1902" i="16"/>
  <c r="D1902" i="16"/>
  <c r="I1902" i="16"/>
  <c r="F1902" i="16"/>
  <c r="E1894" i="16"/>
  <c r="I1894" i="16"/>
  <c r="I1862" i="16"/>
  <c r="J1862" i="16"/>
  <c r="H1854" i="16"/>
  <c r="D1854" i="16"/>
  <c r="E1854" i="16"/>
  <c r="H1850" i="16"/>
  <c r="I1850" i="16"/>
  <c r="J1850" i="16"/>
  <c r="D1850" i="16"/>
  <c r="F1850" i="16"/>
  <c r="I1846" i="16"/>
  <c r="J1846" i="16"/>
  <c r="E1846" i="16"/>
  <c r="I1842" i="16"/>
  <c r="H1842" i="16"/>
  <c r="D1842" i="16"/>
  <c r="J1838" i="16"/>
  <c r="I1838" i="16"/>
  <c r="D1830" i="16"/>
  <c r="F1830" i="16"/>
  <c r="E1822" i="16"/>
  <c r="D1822" i="16"/>
  <c r="G1822" i="16"/>
  <c r="D1814" i="16"/>
  <c r="H1814" i="16"/>
  <c r="E1814" i="16"/>
  <c r="F1806" i="16"/>
  <c r="G1806" i="16"/>
  <c r="D1782" i="16"/>
  <c r="E1782" i="16"/>
  <c r="F1734" i="16"/>
  <c r="J1734" i="16"/>
  <c r="G1734" i="16"/>
  <c r="E1734" i="16"/>
  <c r="I1734" i="16"/>
  <c r="H1734" i="16"/>
  <c r="D1734" i="16"/>
  <c r="G1730" i="16"/>
  <c r="E1730" i="16"/>
  <c r="D1730" i="16"/>
  <c r="J1730" i="16"/>
  <c r="I1730" i="16"/>
  <c r="H1730" i="16"/>
  <c r="G1726" i="16"/>
  <c r="H1726" i="16"/>
  <c r="D1726" i="16"/>
  <c r="F1726" i="16"/>
  <c r="J1726" i="16"/>
  <c r="E1726" i="16"/>
  <c r="E1722" i="16"/>
  <c r="D1722" i="16"/>
  <c r="I1722" i="16"/>
  <c r="G1722" i="16"/>
  <c r="H1722" i="16"/>
  <c r="F1722" i="16"/>
  <c r="J1722" i="16"/>
  <c r="F1718" i="16"/>
  <c r="D1718" i="16"/>
  <c r="G1718" i="16"/>
  <c r="I1714" i="16"/>
  <c r="H1714" i="16"/>
  <c r="D1714" i="16"/>
  <c r="E1714" i="16"/>
  <c r="G1714" i="16"/>
  <c r="J1710" i="16"/>
  <c r="G1710" i="16"/>
  <c r="J1706" i="16"/>
  <c r="G1706" i="16"/>
  <c r="E1706" i="16"/>
  <c r="H1702" i="16"/>
  <c r="J1702" i="16"/>
  <c r="G1702" i="16"/>
  <c r="D1702" i="16"/>
  <c r="F1694" i="16"/>
  <c r="G1694" i="16"/>
  <c r="H1694" i="16"/>
  <c r="I1694" i="16"/>
  <c r="D1694" i="16"/>
  <c r="H1690" i="16"/>
  <c r="G1690" i="16"/>
  <c r="D1690" i="16"/>
  <c r="F1686" i="16"/>
  <c r="E1686" i="16"/>
  <c r="F1682" i="16"/>
  <c r="E1682" i="16"/>
  <c r="J1682" i="16"/>
  <c r="D1682" i="16"/>
  <c r="G1682" i="16"/>
  <c r="G1678" i="16"/>
  <c r="J1678" i="16"/>
  <c r="I1678" i="16"/>
  <c r="H1678" i="16"/>
  <c r="E1670" i="16"/>
  <c r="F1670" i="16"/>
  <c r="J1670" i="16"/>
  <c r="I1670" i="16"/>
  <c r="E1666" i="16"/>
  <c r="I1666" i="16"/>
  <c r="D1666" i="16"/>
  <c r="J1666" i="16"/>
  <c r="F1666" i="16"/>
  <c r="H1666" i="16"/>
  <c r="G1666" i="16"/>
  <c r="G1582" i="16"/>
  <c r="F1582" i="16"/>
  <c r="H1582" i="16"/>
  <c r="J1582" i="16"/>
  <c r="I1582" i="16"/>
  <c r="F1578" i="16"/>
  <c r="D1578" i="16"/>
  <c r="G1578" i="16"/>
  <c r="H1570" i="16"/>
  <c r="F1570" i="16"/>
  <c r="G1570" i="16"/>
  <c r="D1566" i="16"/>
  <c r="E1566" i="16"/>
  <c r="H1566" i="16"/>
  <c r="G1566" i="16"/>
  <c r="J1566" i="16"/>
  <c r="E1554" i="16"/>
  <c r="I1554" i="16"/>
  <c r="G1554" i="16"/>
  <c r="D1554" i="16"/>
  <c r="H1534" i="16"/>
  <c r="E1534" i="16"/>
  <c r="J1534" i="16"/>
  <c r="D1534" i="16"/>
  <c r="I1534" i="16"/>
  <c r="E1530" i="16"/>
  <c r="G1530" i="16"/>
  <c r="G1526" i="16"/>
  <c r="J1526" i="16"/>
  <c r="J1522" i="16"/>
  <c r="F1522" i="16"/>
  <c r="D1522" i="16"/>
  <c r="E1522" i="16"/>
  <c r="H1522" i="16"/>
  <c r="I1522" i="16"/>
  <c r="I1514" i="16"/>
  <c r="F1514" i="16"/>
  <c r="G1514" i="16"/>
  <c r="H1514" i="16"/>
  <c r="E1514" i="16"/>
  <c r="J1514" i="16"/>
  <c r="D1514" i="16"/>
  <c r="F1510" i="16"/>
  <c r="G1510" i="16"/>
  <c r="I1510" i="16"/>
  <c r="D1510" i="16"/>
  <c r="E1510" i="16"/>
  <c r="H1510" i="16"/>
  <c r="J1510" i="16"/>
  <c r="J1506" i="16"/>
  <c r="E1506" i="16"/>
  <c r="F1506" i="16"/>
  <c r="I1502" i="16"/>
  <c r="J1502" i="16"/>
  <c r="G1502" i="16"/>
  <c r="E1502" i="16"/>
  <c r="D1502" i="16"/>
  <c r="D1498" i="16"/>
  <c r="I1498" i="16"/>
  <c r="F1498" i="16"/>
  <c r="E1498" i="16"/>
  <c r="J1498" i="16"/>
  <c r="E1494" i="16"/>
  <c r="J1494" i="16"/>
  <c r="H1494" i="16"/>
  <c r="D1494" i="16"/>
  <c r="F1494" i="16"/>
  <c r="G1494" i="16"/>
  <c r="I1494" i="16"/>
  <c r="H1490" i="16"/>
  <c r="J1490" i="16"/>
  <c r="G1490" i="16"/>
  <c r="F1490" i="16"/>
  <c r="E1490" i="16"/>
  <c r="D1490" i="16"/>
  <c r="I1490" i="16"/>
  <c r="D1486" i="16"/>
  <c r="E1486" i="16"/>
  <c r="G1486" i="16"/>
  <c r="H1486" i="16"/>
  <c r="I1486" i="16"/>
  <c r="F1478" i="16"/>
  <c r="G1478" i="16"/>
  <c r="I1478" i="16"/>
  <c r="H1478" i="16"/>
  <c r="E1478" i="16"/>
  <c r="D1474" i="16"/>
  <c r="F1474" i="16"/>
  <c r="G1474" i="16"/>
  <c r="H1474" i="16"/>
  <c r="H1438" i="16"/>
  <c r="J1438" i="16"/>
  <c r="E1438" i="16"/>
  <c r="D1438" i="16"/>
  <c r="G1438" i="16"/>
  <c r="F1434" i="16"/>
  <c r="D1434" i="16"/>
  <c r="J1434" i="16"/>
  <c r="D1430" i="16"/>
  <c r="F1430" i="16"/>
  <c r="E1426" i="16"/>
  <c r="H1426" i="16"/>
  <c r="D1410" i="16"/>
  <c r="H1410" i="16"/>
  <c r="I1410" i="16"/>
  <c r="J1410" i="16"/>
  <c r="F1410" i="16"/>
  <c r="G1406" i="16"/>
  <c r="E1406" i="16"/>
  <c r="D1406" i="16"/>
  <c r="H1406" i="16"/>
  <c r="D1398" i="16"/>
  <c r="H1398" i="16"/>
  <c r="F1398" i="16"/>
  <c r="G1398" i="16"/>
  <c r="E1398" i="16"/>
  <c r="E1394" i="16"/>
  <c r="J1394" i="16"/>
  <c r="F1394" i="16"/>
  <c r="D1394" i="16"/>
  <c r="D1390" i="16"/>
  <c r="G1390" i="16"/>
  <c r="E1386" i="16"/>
  <c r="F1386" i="16"/>
  <c r="I1386" i="16"/>
  <c r="J1378" i="16"/>
  <c r="I1378" i="16"/>
  <c r="G1374" i="16"/>
  <c r="F1374" i="16"/>
  <c r="E1374" i="16"/>
  <c r="I1374" i="16"/>
  <c r="H1374" i="16"/>
  <c r="D1370" i="16"/>
  <c r="G1370" i="16"/>
  <c r="F1370" i="16"/>
  <c r="E1370" i="16"/>
  <c r="J1370" i="16"/>
  <c r="H1370" i="16"/>
  <c r="I1370" i="16"/>
  <c r="H1366" i="16"/>
  <c r="F1366" i="16"/>
  <c r="I1366" i="16"/>
  <c r="D1366" i="16"/>
  <c r="G1366" i="16"/>
  <c r="J1366" i="16"/>
  <c r="I1334" i="16"/>
  <c r="E1334" i="16"/>
  <c r="I1330" i="16"/>
  <c r="H1330" i="16"/>
  <c r="F1318" i="16"/>
  <c r="I1318" i="16"/>
  <c r="J1318" i="16"/>
  <c r="G1318" i="16"/>
  <c r="E1306" i="16"/>
  <c r="F1306" i="16"/>
  <c r="I1302" i="16"/>
  <c r="D1302" i="16"/>
  <c r="G1298" i="16"/>
  <c r="I1298" i="16"/>
  <c r="I1294" i="16"/>
  <c r="G1294" i="16"/>
  <c r="E1294" i="16"/>
  <c r="D1294" i="16"/>
  <c r="G1290" i="16"/>
  <c r="H1290" i="16"/>
  <c r="F1290" i="16"/>
  <c r="I1282" i="16"/>
  <c r="H1282" i="16"/>
  <c r="J1278" i="16"/>
  <c r="E1278" i="16"/>
  <c r="F1278" i="16"/>
  <c r="G1278" i="16"/>
  <c r="D1278" i="16"/>
  <c r="H1278" i="16"/>
  <c r="I1278" i="16"/>
  <c r="J1274" i="16"/>
  <c r="G1274" i="16"/>
  <c r="I1274" i="16"/>
  <c r="H1270" i="16"/>
  <c r="F1270" i="16"/>
  <c r="G1270" i="16"/>
  <c r="H1266" i="16"/>
  <c r="I1266" i="16"/>
  <c r="F1266" i="16"/>
  <c r="G1266" i="16"/>
  <c r="D1266" i="16"/>
  <c r="E1266" i="16"/>
  <c r="I1262" i="16"/>
  <c r="J1262" i="16"/>
  <c r="E1262" i="16"/>
  <c r="E1258" i="16"/>
  <c r="F1258" i="16"/>
  <c r="J1258" i="16"/>
  <c r="J1254" i="16"/>
  <c r="E1254" i="16"/>
  <c r="D1254" i="16"/>
  <c r="G1254" i="16"/>
  <c r="I1250" i="16"/>
  <c r="D1250" i="16"/>
  <c r="E1250" i="16"/>
  <c r="J1010" i="16"/>
  <c r="G1010" i="16"/>
  <c r="G894" i="16"/>
  <c r="J894" i="16"/>
  <c r="E562" i="16"/>
  <c r="D562" i="16"/>
  <c r="J526" i="16"/>
  <c r="F526" i="16"/>
  <c r="F454" i="16"/>
  <c r="G454" i="16"/>
  <c r="G410" i="16"/>
  <c r="H410" i="16"/>
  <c r="F322" i="16"/>
  <c r="H322" i="16"/>
  <c r="E302" i="16"/>
  <c r="I302" i="16"/>
  <c r="I254" i="16"/>
  <c r="H254" i="16"/>
  <c r="D246" i="16"/>
  <c r="E246" i="16"/>
  <c r="F246" i="16"/>
  <c r="I146" i="16"/>
  <c r="F146" i="16"/>
  <c r="J94" i="16"/>
  <c r="I94" i="16"/>
  <c r="I738" i="16"/>
  <c r="D2114" i="16"/>
  <c r="H2082" i="16"/>
  <c r="E2190" i="16"/>
  <c r="H1798" i="16"/>
  <c r="J2114" i="16"/>
  <c r="H1326" i="16"/>
  <c r="I2082" i="16"/>
  <c r="E1314" i="16"/>
  <c r="J863" i="16"/>
  <c r="G1918" i="16"/>
  <c r="E814" i="16"/>
  <c r="E790" i="16"/>
  <c r="G31" i="16"/>
  <c r="G215" i="16"/>
  <c r="G34" i="16"/>
  <c r="E242" i="16"/>
  <c r="I790" i="16"/>
  <c r="G1606" i="16"/>
  <c r="F1986" i="16"/>
  <c r="G1314" i="16"/>
  <c r="E2070" i="16"/>
  <c r="F222" i="16"/>
  <c r="I295" i="16"/>
  <c r="I735" i="16"/>
  <c r="J939" i="16"/>
  <c r="E1698" i="16"/>
  <c r="I2070" i="16"/>
  <c r="H2174" i="16"/>
  <c r="E2170" i="16"/>
  <c r="D743" i="16"/>
  <c r="I882" i="16"/>
  <c r="F1274" i="16"/>
  <c r="I1390" i="16"/>
  <c r="F1406" i="16"/>
  <c r="E1410" i="16"/>
  <c r="G2074" i="16"/>
  <c r="H2086" i="16"/>
  <c r="E907" i="16"/>
  <c r="F911" i="16"/>
  <c r="G1155" i="16"/>
  <c r="E762" i="16"/>
  <c r="E931" i="16"/>
  <c r="J251" i="16"/>
  <c r="D915" i="16"/>
  <c r="G923" i="16"/>
  <c r="G919" i="16"/>
  <c r="E219" i="16"/>
  <c r="H239" i="16"/>
  <c r="E251" i="16"/>
  <c r="H747" i="16"/>
  <c r="D751" i="16"/>
  <c r="F751" i="16"/>
  <c r="E903" i="16"/>
  <c r="D907" i="16"/>
  <c r="J911" i="16"/>
  <c r="E919" i="16"/>
  <c r="E927" i="16"/>
  <c r="J931" i="16"/>
  <c r="D935" i="16"/>
  <c r="E935" i="16"/>
  <c r="J955" i="16"/>
  <c r="J963" i="16"/>
  <c r="H975" i="16"/>
  <c r="G1238" i="16"/>
  <c r="F1282" i="16"/>
  <c r="H1318" i="16"/>
  <c r="F1322" i="16"/>
  <c r="F1390" i="16"/>
  <c r="D1402" i="16"/>
  <c r="H1710" i="16"/>
  <c r="D1942" i="16"/>
  <c r="J1954" i="16"/>
  <c r="F2038" i="16"/>
  <c r="H1310" i="16"/>
  <c r="G1378" i="16"/>
  <c r="J1474" i="16"/>
  <c r="I1674" i="16"/>
  <c r="F2170" i="16"/>
  <c r="D43" i="16"/>
  <c r="E1131" i="16"/>
  <c r="I1854" i="16"/>
  <c r="D1526" i="16"/>
  <c r="I999" i="16"/>
  <c r="I1506" i="16"/>
  <c r="F1526" i="16"/>
  <c r="H1782" i="16"/>
  <c r="G1814" i="16"/>
  <c r="D1862" i="16"/>
  <c r="D2102" i="16"/>
  <c r="I2154" i="16"/>
  <c r="D1203" i="16"/>
  <c r="E1227" i="16"/>
  <c r="E1366" i="16"/>
  <c r="E1966" i="16"/>
  <c r="J1486" i="16"/>
  <c r="F47" i="16"/>
  <c r="I1195" i="16"/>
  <c r="H1203" i="16"/>
  <c r="D1570" i="16"/>
  <c r="I2014" i="16"/>
  <c r="G2034" i="16"/>
  <c r="J2066" i="16"/>
  <c r="I1111" i="16"/>
  <c r="H394" i="16"/>
  <c r="F1103" i="16"/>
  <c r="H1131" i="16"/>
  <c r="D1227" i="16"/>
  <c r="E1290" i="16"/>
  <c r="F1554" i="16"/>
  <c r="E1678" i="16"/>
  <c r="F1822" i="16"/>
  <c r="E1902" i="16"/>
  <c r="H2154" i="16"/>
  <c r="H2166" i="16"/>
  <c r="J1398" i="16"/>
  <c r="E1274" i="16"/>
  <c r="E1474" i="16"/>
  <c r="F1502" i="16"/>
  <c r="G1211" i="16"/>
  <c r="E1842" i="16"/>
  <c r="E1139" i="16"/>
  <c r="H1254" i="16"/>
  <c r="H1231" i="16"/>
  <c r="F1231" i="16"/>
  <c r="G1231" i="16"/>
  <c r="J1231" i="16"/>
  <c r="F1223" i="16"/>
  <c r="E1223" i="16"/>
  <c r="G1223" i="16"/>
  <c r="D1223" i="16"/>
  <c r="H1223" i="16"/>
  <c r="G1215" i="16"/>
  <c r="H1215" i="16"/>
  <c r="D1215" i="16"/>
  <c r="I1215" i="16"/>
  <c r="E1215" i="16"/>
  <c r="J1215" i="16"/>
  <c r="H1199" i="16"/>
  <c r="E1199" i="16"/>
  <c r="F1199" i="16"/>
  <c r="J1191" i="16"/>
  <c r="D1191" i="16"/>
  <c r="I1191" i="16"/>
  <c r="G1191" i="16"/>
  <c r="E1191" i="16"/>
  <c r="F1191" i="16"/>
  <c r="D1183" i="16"/>
  <c r="I1183" i="16"/>
  <c r="H1183" i="16"/>
  <c r="G1183" i="16"/>
  <c r="J1183" i="16"/>
  <c r="D1175" i="16"/>
  <c r="E1175" i="16"/>
  <c r="I1175" i="16"/>
  <c r="F1175" i="16"/>
  <c r="J1175" i="16"/>
  <c r="H1175" i="16"/>
  <c r="G1167" i="16"/>
  <c r="I1167" i="16"/>
  <c r="H1167" i="16"/>
  <c r="J1167" i="16"/>
  <c r="F1167" i="16"/>
  <c r="D1163" i="16"/>
  <c r="J1163" i="16"/>
  <c r="F1163" i="16"/>
  <c r="G1163" i="16"/>
  <c r="E1159" i="16"/>
  <c r="D1159" i="16"/>
  <c r="J1151" i="16"/>
  <c r="E1151" i="16"/>
  <c r="D1143" i="16"/>
  <c r="F1143" i="16"/>
  <c r="H1143" i="16"/>
  <c r="I1143" i="16"/>
  <c r="J1143" i="16"/>
  <c r="D1135" i="16"/>
  <c r="E1135" i="16"/>
  <c r="J1135" i="16"/>
  <c r="H1127" i="16"/>
  <c r="G1127" i="16"/>
  <c r="D1127" i="16"/>
  <c r="J1127" i="16"/>
  <c r="F1127" i="16"/>
  <c r="I1119" i="16"/>
  <c r="E1119" i="16"/>
  <c r="G1119" i="16"/>
  <c r="H1119" i="16"/>
  <c r="F1119" i="16"/>
  <c r="J1115" i="16"/>
  <c r="D1115" i="16"/>
  <c r="G1115" i="16"/>
  <c r="H1115" i="16"/>
  <c r="G1107" i="16"/>
  <c r="J1107" i="16"/>
  <c r="H1107" i="16"/>
  <c r="D1107" i="16"/>
  <c r="I1107" i="16"/>
  <c r="D1067" i="16"/>
  <c r="G1067" i="16"/>
  <c r="F1039" i="16"/>
  <c r="I1039" i="16"/>
  <c r="G1039" i="16"/>
  <c r="E1039" i="16"/>
  <c r="G1035" i="16"/>
  <c r="I1035" i="16"/>
  <c r="J1035" i="16"/>
  <c r="H1035" i="16"/>
  <c r="F1035" i="16"/>
  <c r="I1027" i="16"/>
  <c r="J1027" i="16"/>
  <c r="G1027" i="16"/>
  <c r="F1027" i="16"/>
  <c r="E1003" i="16"/>
  <c r="D1003" i="16"/>
  <c r="G1003" i="16"/>
  <c r="F1003" i="16"/>
  <c r="H1003" i="16"/>
  <c r="E995" i="16"/>
  <c r="D995" i="16"/>
  <c r="F995" i="16"/>
  <c r="I995" i="16"/>
  <c r="F987" i="16"/>
  <c r="J987" i="16"/>
  <c r="E967" i="16"/>
  <c r="J967" i="16"/>
  <c r="F967" i="16"/>
  <c r="H959" i="16"/>
  <c r="F959" i="16"/>
  <c r="F951" i="16"/>
  <c r="H951" i="16"/>
  <c r="H947" i="16"/>
  <c r="J947" i="16"/>
  <c r="G947" i="16"/>
  <c r="E947" i="16"/>
  <c r="I923" i="16"/>
  <c r="H923" i="16"/>
  <c r="D895" i="16"/>
  <c r="H895" i="16"/>
  <c r="E895" i="16"/>
  <c r="G895" i="16"/>
  <c r="H887" i="16"/>
  <c r="D887" i="16"/>
  <c r="J887" i="16"/>
  <c r="H871" i="16"/>
  <c r="F871" i="16"/>
  <c r="I839" i="16"/>
  <c r="D839" i="16"/>
  <c r="G839" i="16"/>
  <c r="I831" i="16"/>
  <c r="J831" i="16"/>
  <c r="H799" i="16"/>
  <c r="I799" i="16"/>
  <c r="J795" i="16"/>
  <c r="D795" i="16"/>
  <c r="E795" i="16"/>
  <c r="E783" i="16"/>
  <c r="F783" i="16"/>
  <c r="D783" i="16"/>
  <c r="J783" i="16"/>
  <c r="F779" i="16"/>
  <c r="E779" i="16"/>
  <c r="J779" i="16"/>
  <c r="G779" i="16"/>
  <c r="I771" i="16"/>
  <c r="H771" i="16"/>
  <c r="E767" i="16"/>
  <c r="F767" i="16"/>
  <c r="H767" i="16"/>
  <c r="E755" i="16"/>
  <c r="J755" i="16"/>
  <c r="G755" i="16"/>
  <c r="D739" i="16"/>
  <c r="E739" i="16"/>
  <c r="I739" i="16"/>
  <c r="H731" i="16"/>
  <c r="J731" i="16"/>
  <c r="D727" i="16"/>
  <c r="H727" i="16"/>
  <c r="I727" i="16"/>
  <c r="F727" i="16"/>
  <c r="J727" i="16"/>
  <c r="E727" i="16"/>
  <c r="E691" i="16"/>
  <c r="I691" i="16"/>
  <c r="G691" i="16"/>
  <c r="D691" i="16"/>
  <c r="J691" i="16"/>
  <c r="F691" i="16"/>
  <c r="H691" i="16"/>
  <c r="G683" i="16"/>
  <c r="F683" i="16"/>
  <c r="D683" i="16"/>
  <c r="H683" i="16"/>
  <c r="I683" i="16"/>
  <c r="E683" i="16"/>
  <c r="J683" i="16"/>
  <c r="I675" i="16"/>
  <c r="F675" i="16"/>
  <c r="G675" i="16"/>
  <c r="J667" i="16"/>
  <c r="F667" i="16"/>
  <c r="E667" i="16"/>
  <c r="H667" i="16"/>
  <c r="I667" i="16"/>
  <c r="F659" i="16"/>
  <c r="H659" i="16"/>
  <c r="G659" i="16"/>
  <c r="D659" i="16"/>
  <c r="E659" i="16"/>
  <c r="I659" i="16"/>
  <c r="J659" i="16"/>
  <c r="I271" i="16"/>
  <c r="J271" i="16"/>
  <c r="J235" i="16"/>
  <c r="D235" i="16"/>
  <c r="H227" i="16"/>
  <c r="G227" i="16"/>
  <c r="E211" i="16"/>
  <c r="J211" i="16"/>
  <c r="G207" i="16"/>
  <c r="J207" i="16"/>
  <c r="G155" i="16"/>
  <c r="F155" i="16"/>
  <c r="I151" i="16"/>
  <c r="J151" i="16"/>
  <c r="G151" i="16"/>
  <c r="D99" i="16"/>
  <c r="J99" i="16"/>
  <c r="J215" i="16"/>
  <c r="H243" i="16"/>
  <c r="D735" i="16"/>
  <c r="E939" i="16"/>
  <c r="I1163" i="16"/>
  <c r="I763" i="16"/>
  <c r="I911" i="16"/>
  <c r="F923" i="16"/>
  <c r="H219" i="16"/>
  <c r="H223" i="16"/>
  <c r="I239" i="16"/>
  <c r="D247" i="16"/>
  <c r="J747" i="16"/>
  <c r="H751" i="16"/>
  <c r="G903" i="16"/>
  <c r="G911" i="16"/>
  <c r="H919" i="16"/>
  <c r="G927" i="16"/>
  <c r="J935" i="16"/>
  <c r="I951" i="16"/>
  <c r="H955" i="16"/>
  <c r="H967" i="16"/>
  <c r="G1131" i="16"/>
  <c r="E1103" i="16"/>
  <c r="I1223" i="16"/>
  <c r="I1231" i="16"/>
  <c r="D1179" i="16"/>
  <c r="I1003" i="16"/>
  <c r="G1159" i="16"/>
  <c r="G727" i="16"/>
  <c r="D2198" i="16"/>
  <c r="G2198" i="16"/>
  <c r="E2186" i="16"/>
  <c r="J2186" i="16"/>
  <c r="F2186" i="16"/>
  <c r="F2182" i="16"/>
  <c r="I2182" i="16"/>
  <c r="D2090" i="16"/>
  <c r="I2090" i="16"/>
  <c r="D2062" i="16"/>
  <c r="I2062" i="16"/>
  <c r="H2062" i="16"/>
  <c r="E2062" i="16"/>
  <c r="F2050" i="16"/>
  <c r="D2050" i="16"/>
  <c r="H2050" i="16"/>
  <c r="F2030" i="16"/>
  <c r="H2030" i="16"/>
  <c r="J2030" i="16"/>
  <c r="F1978" i="16"/>
  <c r="E1978" i="16"/>
  <c r="H1978" i="16"/>
  <c r="J1978" i="16"/>
  <c r="I1738" i="16"/>
  <c r="E1738" i="16"/>
  <c r="H1738" i="16"/>
  <c r="G1922" i="16"/>
  <c r="I1151" i="16"/>
  <c r="J1986" i="16"/>
  <c r="I215" i="16"/>
  <c r="J775" i="16"/>
  <c r="F55" i="16"/>
  <c r="H1986" i="16"/>
  <c r="G211" i="16"/>
  <c r="E1986" i="16"/>
  <c r="D1838" i="16"/>
  <c r="F735" i="16"/>
  <c r="J943" i="16"/>
  <c r="D1698" i="16"/>
  <c r="F1698" i="16"/>
  <c r="J2070" i="16"/>
  <c r="J1674" i="16"/>
  <c r="H743" i="16"/>
  <c r="F1378" i="16"/>
  <c r="F1402" i="16"/>
  <c r="J1406" i="16"/>
  <c r="E2086" i="16"/>
  <c r="G907" i="16"/>
  <c r="D911" i="16"/>
  <c r="D1151" i="16"/>
  <c r="H2418" i="16"/>
  <c r="H99" i="16"/>
  <c r="F927" i="16"/>
  <c r="D955" i="16"/>
  <c r="G975" i="16"/>
  <c r="J915" i="16"/>
  <c r="H207" i="16"/>
  <c r="D223" i="16"/>
  <c r="F227" i="16"/>
  <c r="G235" i="16"/>
  <c r="E243" i="16"/>
  <c r="D251" i="16"/>
  <c r="D747" i="16"/>
  <c r="J751" i="16"/>
  <c r="F903" i="16"/>
  <c r="I907" i="16"/>
  <c r="G915" i="16"/>
  <c r="D919" i="16"/>
  <c r="D923" i="16"/>
  <c r="H927" i="16"/>
  <c r="H931" i="16"/>
  <c r="G935" i="16"/>
  <c r="D943" i="16"/>
  <c r="E951" i="16"/>
  <c r="D951" i="16"/>
  <c r="E955" i="16"/>
  <c r="I959" i="16"/>
  <c r="F963" i="16"/>
  <c r="I967" i="16"/>
  <c r="D975" i="16"/>
  <c r="I1238" i="16"/>
  <c r="D1282" i="16"/>
  <c r="D1318" i="16"/>
  <c r="G1326" i="16"/>
  <c r="H1390" i="16"/>
  <c r="E1710" i="16"/>
  <c r="E1954" i="16"/>
  <c r="I2038" i="16"/>
  <c r="H1378" i="16"/>
  <c r="F1566" i="16"/>
  <c r="G1670" i="16"/>
  <c r="E1674" i="16"/>
  <c r="J2170" i="16"/>
  <c r="D755" i="16"/>
  <c r="J1806" i="16"/>
  <c r="J47" i="16"/>
  <c r="D767" i="16"/>
  <c r="J1119" i="16"/>
  <c r="F1294" i="16"/>
  <c r="F1854" i="16"/>
  <c r="F2090" i="16"/>
  <c r="E2182" i="16"/>
  <c r="I1782" i="16"/>
  <c r="G1047" i="16"/>
  <c r="D1506" i="16"/>
  <c r="F1530" i="16"/>
  <c r="F1782" i="16"/>
  <c r="F1814" i="16"/>
  <c r="H1862" i="16"/>
  <c r="E2102" i="16"/>
  <c r="D2182" i="16"/>
  <c r="D1195" i="16"/>
  <c r="H2194" i="16"/>
  <c r="E1878" i="16"/>
  <c r="H1211" i="16"/>
  <c r="I1123" i="16"/>
  <c r="G771" i="16"/>
  <c r="H779" i="16"/>
  <c r="F835" i="16"/>
  <c r="E859" i="16"/>
  <c r="D1027" i="16"/>
  <c r="F1195" i="16"/>
  <c r="I1570" i="16"/>
  <c r="I2066" i="16"/>
  <c r="J1822" i="16"/>
  <c r="E1235" i="16"/>
  <c r="I1103" i="16"/>
  <c r="J1123" i="16"/>
  <c r="D1167" i="16"/>
  <c r="I1227" i="16"/>
  <c r="D1235" i="16"/>
  <c r="J1290" i="16"/>
  <c r="F1678" i="16"/>
  <c r="I1822" i="16"/>
  <c r="J1902" i="16"/>
  <c r="J2158" i="16"/>
  <c r="F2202" i="16"/>
  <c r="H1394" i="16"/>
  <c r="F2046" i="16"/>
  <c r="I1394" i="16"/>
  <c r="E1982" i="16"/>
  <c r="I1179" i="16"/>
  <c r="F723" i="16"/>
  <c r="F1115" i="16"/>
  <c r="G1522" i="16"/>
  <c r="I1726" i="16"/>
  <c r="H1718" i="16"/>
  <c r="F1838" i="16"/>
  <c r="D1910" i="16"/>
  <c r="G995" i="16"/>
  <c r="G1199" i="16"/>
  <c r="E743" i="16"/>
  <c r="G1262" i="16"/>
  <c r="E1593" i="16"/>
  <c r="D1593" i="16"/>
  <c r="D2109" i="16"/>
  <c r="J246" i="16"/>
  <c r="H586" i="16"/>
  <c r="F2469" i="16"/>
  <c r="H2469" i="16"/>
  <c r="J2329" i="16"/>
  <c r="F2329" i="16"/>
  <c r="H2329" i="16"/>
  <c r="J2246" i="16"/>
  <c r="H2246" i="16"/>
  <c r="J2238" i="16"/>
  <c r="E2238" i="16"/>
  <c r="G2177" i="16"/>
  <c r="F2177" i="16"/>
  <c r="J2129" i="16"/>
  <c r="D2129" i="16"/>
  <c r="E2117" i="16"/>
  <c r="F2117" i="16"/>
  <c r="I2081" i="16"/>
  <c r="E2081" i="16"/>
  <c r="F1769" i="16"/>
  <c r="I1769" i="16"/>
  <c r="H1757" i="16"/>
  <c r="J1757" i="16"/>
  <c r="F1757" i="16"/>
  <c r="I1577" i="16"/>
  <c r="E1577" i="16"/>
  <c r="J1577" i="16"/>
  <c r="D1577" i="16"/>
  <c r="F1569" i="16"/>
  <c r="I1569" i="16"/>
  <c r="F1557" i="16"/>
  <c r="E1557" i="16"/>
  <c r="D1198" i="16"/>
  <c r="F1198" i="16"/>
  <c r="F1050" i="16"/>
  <c r="G1050" i="16"/>
  <c r="J1050" i="16"/>
  <c r="E1050" i="16"/>
  <c r="D1050" i="16"/>
  <c r="H1050" i="16"/>
  <c r="F1034" i="16"/>
  <c r="I1034" i="16"/>
  <c r="H1030" i="16"/>
  <c r="I1030" i="16"/>
  <c r="G1030" i="16"/>
  <c r="E1030" i="16"/>
  <c r="D1030" i="16"/>
  <c r="J1030" i="16"/>
  <c r="I1022" i="16"/>
  <c r="H1022" i="16"/>
  <c r="D1022" i="16"/>
  <c r="F1014" i="16"/>
  <c r="J1014" i="16"/>
  <c r="E1014" i="16"/>
  <c r="H982" i="16"/>
  <c r="I982" i="16"/>
  <c r="E982" i="16"/>
  <c r="D982" i="16"/>
  <c r="J982" i="16"/>
  <c r="F982" i="16"/>
  <c r="F978" i="16"/>
  <c r="I978" i="16"/>
  <c r="H978" i="16"/>
  <c r="G978" i="16"/>
  <c r="D978" i="16"/>
  <c r="H970" i="16"/>
  <c r="F970" i="16"/>
  <c r="I970" i="16"/>
  <c r="E970" i="16"/>
  <c r="D970" i="16"/>
  <c r="J970" i="16"/>
  <c r="J962" i="16"/>
  <c r="E962" i="16"/>
  <c r="D962" i="16"/>
  <c r="G962" i="16"/>
  <c r="H962" i="16"/>
  <c r="F962" i="16"/>
  <c r="E954" i="16"/>
  <c r="J954" i="16"/>
  <c r="H954" i="16"/>
  <c r="D954" i="16"/>
  <c r="D934" i="16"/>
  <c r="J934" i="16"/>
  <c r="H934" i="16"/>
  <c r="I934" i="16"/>
  <c r="F934" i="16"/>
  <c r="G934" i="16"/>
  <c r="I926" i="16"/>
  <c r="H926" i="16"/>
  <c r="J926" i="16"/>
  <c r="H918" i="16"/>
  <c r="E918" i="16"/>
  <c r="D918" i="16"/>
  <c r="G918" i="16"/>
  <c r="J918" i="16"/>
  <c r="I918" i="16"/>
  <c r="F918" i="16"/>
  <c r="I910" i="16"/>
  <c r="J910" i="16"/>
  <c r="E910" i="16"/>
  <c r="D910" i="16"/>
  <c r="J902" i="16"/>
  <c r="D902" i="16"/>
  <c r="I902" i="16"/>
  <c r="E902" i="16"/>
  <c r="F902" i="16"/>
  <c r="I898" i="16"/>
  <c r="J898" i="16"/>
  <c r="F898" i="16"/>
  <c r="E898" i="16"/>
  <c r="H890" i="16"/>
  <c r="J890" i="16"/>
  <c r="G794" i="16"/>
  <c r="I794" i="16"/>
  <c r="F794" i="16"/>
  <c r="H794" i="16"/>
  <c r="D794" i="16"/>
  <c r="E786" i="16"/>
  <c r="F786" i="16"/>
  <c r="J786" i="16"/>
  <c r="E758" i="16"/>
  <c r="D758" i="16"/>
  <c r="G750" i="16"/>
  <c r="F750" i="16"/>
  <c r="F742" i="16"/>
  <c r="J742" i="16"/>
  <c r="H734" i="16"/>
  <c r="J734" i="16"/>
  <c r="D734" i="16"/>
  <c r="E734" i="16"/>
  <c r="G734" i="16"/>
  <c r="E726" i="16"/>
  <c r="H726" i="16"/>
  <c r="F726" i="16"/>
  <c r="J722" i="16"/>
  <c r="D722" i="16"/>
  <c r="E722" i="16"/>
  <c r="F694" i="16"/>
  <c r="E694" i="16"/>
  <c r="I694" i="16"/>
  <c r="J694" i="16"/>
  <c r="D682" i="16"/>
  <c r="E682" i="16"/>
  <c r="J682" i="16"/>
  <c r="F662" i="16"/>
  <c r="I662" i="16"/>
  <c r="F634" i="16"/>
  <c r="D634" i="16"/>
  <c r="E634" i="16"/>
  <c r="J634" i="16"/>
  <c r="E630" i="16"/>
  <c r="J630" i="16"/>
  <c r="G630" i="16"/>
  <c r="H630" i="16"/>
  <c r="D630" i="16"/>
  <c r="E618" i="16"/>
  <c r="F618" i="16"/>
  <c r="F610" i="16"/>
  <c r="J610" i="16"/>
  <c r="I610" i="16"/>
  <c r="F602" i="16"/>
  <c r="D602" i="16"/>
  <c r="I602" i="16"/>
  <c r="J602" i="16"/>
  <c r="E598" i="16"/>
  <c r="F598" i="16"/>
  <c r="G598" i="16"/>
  <c r="J598" i="16"/>
  <c r="G590" i="16"/>
  <c r="J590" i="16"/>
  <c r="H590" i="16"/>
  <c r="I582" i="16"/>
  <c r="J582" i="16"/>
  <c r="G582" i="16"/>
  <c r="D582" i="16"/>
  <c r="G570" i="16"/>
  <c r="F570" i="16"/>
  <c r="I570" i="16"/>
  <c r="J570" i="16"/>
  <c r="I546" i="16"/>
  <c r="E546" i="16"/>
  <c r="D546" i="16"/>
  <c r="J546" i="16"/>
  <c r="G546" i="16"/>
  <c r="I538" i="16"/>
  <c r="G538" i="16"/>
  <c r="E538" i="16"/>
  <c r="H538" i="16"/>
  <c r="H530" i="16"/>
  <c r="E530" i="16"/>
  <c r="I530" i="16"/>
  <c r="J530" i="16"/>
  <c r="G530" i="16"/>
  <c r="I522" i="16"/>
  <c r="D522" i="16"/>
  <c r="J518" i="16"/>
  <c r="D518" i="16"/>
  <c r="I518" i="16"/>
  <c r="F518" i="16"/>
  <c r="D510" i="16"/>
  <c r="E510" i="16"/>
  <c r="I510" i="16"/>
  <c r="J510" i="16"/>
  <c r="H510" i="16"/>
  <c r="G502" i="16"/>
  <c r="D502" i="16"/>
  <c r="H502" i="16"/>
  <c r="F502" i="16"/>
  <c r="J502" i="16"/>
  <c r="E494" i="16"/>
  <c r="F494" i="16"/>
  <c r="H494" i="16"/>
  <c r="D494" i="16"/>
  <c r="I494" i="16"/>
  <c r="G494" i="16"/>
  <c r="J494" i="16"/>
  <c r="F486" i="16"/>
  <c r="G486" i="16"/>
  <c r="H486" i="16"/>
  <c r="I486" i="16"/>
  <c r="E486" i="16"/>
  <c r="D486" i="16"/>
  <c r="E478" i="16"/>
  <c r="D478" i="16"/>
  <c r="J462" i="16"/>
  <c r="G462" i="16"/>
  <c r="F462" i="16"/>
  <c r="D462" i="16"/>
  <c r="E462" i="16"/>
  <c r="J454" i="16"/>
  <c r="D454" i="16"/>
  <c r="H454" i="16"/>
  <c r="I454" i="16"/>
  <c r="E454" i="16"/>
  <c r="F450" i="16"/>
  <c r="D450" i="16"/>
  <c r="E450" i="16"/>
  <c r="I450" i="16"/>
  <c r="G450" i="16"/>
  <c r="J450" i="16"/>
  <c r="H450" i="16"/>
  <c r="H442" i="16"/>
  <c r="I442" i="16"/>
  <c r="D442" i="16"/>
  <c r="E442" i="16"/>
  <c r="J438" i="16"/>
  <c r="G438" i="16"/>
  <c r="F438" i="16"/>
  <c r="F430" i="16"/>
  <c r="D430" i="16"/>
  <c r="G430" i="16"/>
  <c r="E430" i="16"/>
  <c r="H430" i="16"/>
  <c r="F422" i="16"/>
  <c r="I422" i="16"/>
  <c r="J422" i="16"/>
  <c r="G422" i="16"/>
  <c r="E414" i="16"/>
  <c r="G414" i="16"/>
  <c r="D414" i="16"/>
  <c r="J414" i="16"/>
  <c r="H406" i="16"/>
  <c r="J406" i="16"/>
  <c r="G406" i="16"/>
  <c r="I406" i="16"/>
  <c r="E398" i="16"/>
  <c r="I398" i="16"/>
  <c r="G394" i="16"/>
  <c r="E394" i="16"/>
  <c r="F394" i="16"/>
  <c r="J394" i="16"/>
  <c r="I394" i="16"/>
  <c r="F358" i="16"/>
  <c r="I358" i="16"/>
  <c r="J358" i="16"/>
  <c r="G334" i="16"/>
  <c r="E334" i="16"/>
  <c r="I334" i="16"/>
  <c r="D334" i="16"/>
  <c r="H334" i="16"/>
  <c r="F334" i="16"/>
  <c r="H326" i="16"/>
  <c r="E326" i="16"/>
  <c r="J326" i="16"/>
  <c r="G326" i="16"/>
  <c r="D326" i="16"/>
  <c r="I326" i="16"/>
  <c r="E318" i="16"/>
  <c r="G318" i="16"/>
  <c r="H318" i="16"/>
  <c r="I318" i="16"/>
  <c r="D318" i="16"/>
  <c r="J318" i="16"/>
  <c r="F318" i="16"/>
  <c r="F310" i="16"/>
  <c r="G310" i="16"/>
  <c r="D310" i="16"/>
  <c r="E310" i="16"/>
  <c r="I310" i="16"/>
  <c r="F302" i="16"/>
  <c r="D302" i="16"/>
  <c r="J302" i="16"/>
  <c r="H302" i="16"/>
  <c r="G302" i="16"/>
  <c r="J294" i="16"/>
  <c r="D294" i="16"/>
  <c r="F294" i="16"/>
  <c r="E294" i="16"/>
  <c r="H294" i="16"/>
  <c r="G294" i="16"/>
  <c r="I294" i="16"/>
  <c r="J282" i="16"/>
  <c r="H282" i="16"/>
  <c r="I282" i="16"/>
  <c r="F282" i="16"/>
  <c r="G282" i="16"/>
  <c r="E282" i="16"/>
  <c r="I274" i="16"/>
  <c r="E274" i="16"/>
  <c r="G274" i="16"/>
  <c r="F274" i="16"/>
  <c r="J274" i="16"/>
  <c r="D274" i="16"/>
  <c r="F258" i="16"/>
  <c r="D258" i="16"/>
  <c r="I258" i="16"/>
  <c r="E258" i="16"/>
  <c r="J250" i="16"/>
  <c r="I250" i="16"/>
  <c r="F250" i="16"/>
  <c r="G250" i="16"/>
  <c r="J230" i="16"/>
  <c r="F230" i="16"/>
  <c r="I226" i="16"/>
  <c r="E226" i="16"/>
  <c r="J226" i="16"/>
  <c r="F226" i="16"/>
  <c r="E206" i="16"/>
  <c r="D206" i="16"/>
  <c r="I206" i="16"/>
  <c r="D202" i="16"/>
  <c r="G202" i="16"/>
  <c r="I202" i="16"/>
  <c r="E202" i="16"/>
  <c r="J202" i="16"/>
  <c r="H202" i="16"/>
  <c r="F198" i="16"/>
  <c r="J198" i="16"/>
  <c r="I198" i="16"/>
  <c r="H198" i="16"/>
  <c r="G198" i="16"/>
  <c r="E198" i="16"/>
  <c r="E194" i="16"/>
  <c r="H194" i="16"/>
  <c r="D194" i="16"/>
  <c r="F194" i="16"/>
  <c r="I194" i="16"/>
  <c r="J194" i="16"/>
  <c r="G194" i="16"/>
  <c r="H190" i="16"/>
  <c r="E190" i="16"/>
  <c r="G190" i="16"/>
  <c r="F190" i="16"/>
  <c r="J190" i="16"/>
  <c r="J178" i="16"/>
  <c r="H178" i="16"/>
  <c r="D178" i="16"/>
  <c r="I178" i="16"/>
  <c r="F178" i="16"/>
  <c r="E178" i="16"/>
  <c r="G178" i="16"/>
  <c r="J170" i="16"/>
  <c r="I170" i="16"/>
  <c r="E170" i="16"/>
  <c r="D170" i="16"/>
  <c r="E166" i="16"/>
  <c r="D166" i="16"/>
  <c r="G166" i="16"/>
  <c r="I166" i="16"/>
  <c r="J166" i="16"/>
  <c r="H162" i="16"/>
  <c r="F162" i="16"/>
  <c r="D162" i="16"/>
  <c r="J162" i="16"/>
  <c r="J158" i="16"/>
  <c r="H158" i="16"/>
  <c r="F158" i="16"/>
  <c r="D158" i="16"/>
  <c r="G158" i="16"/>
  <c r="D150" i="16"/>
  <c r="G150" i="16"/>
  <c r="J134" i="16"/>
  <c r="F134" i="16"/>
  <c r="H130" i="16"/>
  <c r="E130" i="16"/>
  <c r="I126" i="16"/>
  <c r="D126" i="16"/>
  <c r="D122" i="16"/>
  <c r="J122" i="16"/>
  <c r="E122" i="16"/>
  <c r="E118" i="16"/>
  <c r="J118" i="16"/>
  <c r="D114" i="16"/>
  <c r="F114" i="16"/>
  <c r="G106" i="16"/>
  <c r="F106" i="16"/>
  <c r="H106" i="16"/>
  <c r="E106" i="16"/>
  <c r="D106" i="16"/>
  <c r="H102" i="16"/>
  <c r="F102" i="16"/>
  <c r="J102" i="16"/>
  <c r="D102" i="16"/>
  <c r="G102" i="16"/>
  <c r="F98" i="16"/>
  <c r="D98" i="16"/>
  <c r="H94" i="16"/>
  <c r="F94" i="16"/>
  <c r="G94" i="16"/>
  <c r="D94" i="16"/>
  <c r="E94" i="16"/>
  <c r="F90" i="16"/>
  <c r="E90" i="16"/>
  <c r="H90" i="16"/>
  <c r="G90" i="16"/>
  <c r="G86" i="16"/>
  <c r="D86" i="16"/>
  <c r="I86" i="16"/>
  <c r="E82" i="16"/>
  <c r="D82" i="16"/>
  <c r="G82" i="16"/>
  <c r="I82" i="16"/>
  <c r="H78" i="16"/>
  <c r="G78" i="16"/>
  <c r="J78" i="16"/>
  <c r="I78" i="16"/>
  <c r="I74" i="16"/>
  <c r="F74" i="16"/>
  <c r="H74" i="16"/>
  <c r="J74" i="16"/>
  <c r="H70" i="16"/>
  <c r="I70" i="16"/>
  <c r="E70" i="16"/>
  <c r="J70" i="16"/>
  <c r="F70" i="16"/>
  <c r="G62" i="16"/>
  <c r="E62" i="16"/>
  <c r="I50" i="16"/>
  <c r="F50" i="16"/>
  <c r="J38" i="16"/>
  <c r="I38" i="16"/>
  <c r="D38" i="16"/>
  <c r="D30" i="16"/>
  <c r="E30" i="16"/>
  <c r="G30" i="16"/>
  <c r="F30" i="16"/>
  <c r="I26" i="16"/>
  <c r="F26" i="16"/>
  <c r="D26" i="16"/>
  <c r="G26" i="16"/>
  <c r="H26" i="16"/>
  <c r="J26" i="16"/>
  <c r="E26" i="16"/>
  <c r="D22" i="16"/>
  <c r="H22" i="16"/>
  <c r="F22" i="16"/>
  <c r="I22" i="16"/>
  <c r="E22" i="16"/>
  <c r="J22" i="16"/>
  <c r="E18" i="16"/>
  <c r="F18" i="16"/>
  <c r="J18" i="16"/>
  <c r="D18" i="16"/>
  <c r="G18" i="16"/>
  <c r="J7" i="16"/>
  <c r="D7" i="16"/>
  <c r="H7" i="16"/>
  <c r="I7" i="16"/>
  <c r="G7" i="16"/>
  <c r="F1805" i="16"/>
  <c r="G994" i="16"/>
  <c r="J650" i="16"/>
  <c r="J758" i="16"/>
  <c r="H2001" i="16"/>
  <c r="E778" i="16"/>
  <c r="I98" i="16"/>
  <c r="J790" i="16"/>
  <c r="J778" i="16"/>
  <c r="J114" i="16"/>
  <c r="D786" i="16"/>
  <c r="F778" i="16"/>
  <c r="D110" i="16"/>
  <c r="G790" i="16"/>
  <c r="G1785" i="16"/>
  <c r="G13" i="16"/>
  <c r="F13" i="16"/>
  <c r="D58" i="16"/>
  <c r="J58" i="16"/>
  <c r="I218" i="16"/>
  <c r="F234" i="16"/>
  <c r="D242" i="16"/>
  <c r="E446" i="16"/>
  <c r="D778" i="16"/>
  <c r="D790" i="16"/>
  <c r="G222" i="16"/>
  <c r="D226" i="16"/>
  <c r="E262" i="16"/>
  <c r="H438" i="16"/>
  <c r="H570" i="16"/>
  <c r="I742" i="16"/>
  <c r="E1022" i="16"/>
  <c r="H1569" i="16"/>
  <c r="D230" i="16"/>
  <c r="J430" i="16"/>
  <c r="I470" i="16"/>
  <c r="H230" i="16"/>
  <c r="I114" i="16"/>
  <c r="J486" i="16"/>
  <c r="G442" i="16"/>
  <c r="J718" i="16"/>
  <c r="I886" i="16"/>
  <c r="F890" i="16"/>
  <c r="D898" i="16"/>
  <c r="G50" i="16"/>
  <c r="E86" i="16"/>
  <c r="I90" i="16"/>
  <c r="H206" i="16"/>
  <c r="F238" i="16"/>
  <c r="E250" i="16"/>
  <c r="D358" i="16"/>
  <c r="E750" i="16"/>
  <c r="G474" i="16"/>
  <c r="D146" i="16"/>
  <c r="E110" i="16"/>
  <c r="D118" i="16"/>
  <c r="I122" i="16"/>
  <c r="G130" i="16"/>
  <c r="D130" i="16"/>
  <c r="H134" i="16"/>
  <c r="D138" i="16"/>
  <c r="H142" i="16"/>
  <c r="J146" i="16"/>
  <c r="H154" i="16"/>
  <c r="J254" i="16"/>
  <c r="G258" i="16"/>
  <c r="E410" i="16"/>
  <c r="J478" i="16"/>
  <c r="F894" i="16"/>
  <c r="H38" i="16"/>
  <c r="D74" i="16"/>
  <c r="I578" i="16"/>
  <c r="I598" i="16"/>
  <c r="F630" i="16"/>
  <c r="G658" i="16"/>
  <c r="H1038" i="16"/>
  <c r="F7" i="16"/>
  <c r="F954" i="16"/>
  <c r="H1054" i="16"/>
  <c r="E162" i="16"/>
  <c r="G518" i="16"/>
  <c r="D1010" i="16"/>
  <c r="G174" i="16"/>
  <c r="E1917" i="16"/>
  <c r="H30" i="16"/>
  <c r="J82" i="16"/>
  <c r="H166" i="16"/>
  <c r="G402" i="16"/>
  <c r="F414" i="16"/>
  <c r="D482" i="16"/>
  <c r="G510" i="16"/>
  <c r="D530" i="16"/>
  <c r="J730" i="16"/>
  <c r="G902" i="16"/>
  <c r="H1002" i="16"/>
  <c r="H1034" i="16"/>
  <c r="D994" i="16"/>
  <c r="J1873" i="16"/>
  <c r="G466" i="16"/>
  <c r="H650" i="16"/>
  <c r="I758" i="16"/>
  <c r="E238" i="16"/>
  <c r="F1785" i="16"/>
  <c r="F34" i="16"/>
  <c r="G110" i="16"/>
  <c r="E1585" i="16"/>
  <c r="F110" i="16"/>
  <c r="J238" i="16"/>
  <c r="G98" i="16"/>
  <c r="I786" i="16"/>
  <c r="J110" i="16"/>
  <c r="I242" i="16"/>
  <c r="J13" i="16"/>
  <c r="D13" i="16"/>
  <c r="G58" i="16"/>
  <c r="F58" i="16"/>
  <c r="J218" i="16"/>
  <c r="F218" i="16"/>
  <c r="E234" i="16"/>
  <c r="H242" i="16"/>
  <c r="J446" i="16"/>
  <c r="D446" i="16"/>
  <c r="I778" i="16"/>
  <c r="J1513" i="16"/>
  <c r="F582" i="16"/>
  <c r="D1861" i="16"/>
  <c r="H226" i="16"/>
  <c r="E438" i="16"/>
  <c r="E570" i="16"/>
  <c r="I642" i="16"/>
  <c r="H742" i="16"/>
  <c r="I1809" i="16"/>
  <c r="J2117" i="16"/>
  <c r="D1569" i="16"/>
  <c r="F442" i="16"/>
  <c r="G230" i="16"/>
  <c r="F2473" i="16"/>
  <c r="G114" i="16"/>
  <c r="D890" i="16"/>
  <c r="H898" i="16"/>
  <c r="E1805" i="16"/>
  <c r="E66" i="16"/>
  <c r="J86" i="16"/>
  <c r="J90" i="16"/>
  <c r="J206" i="16"/>
  <c r="G242" i="16"/>
  <c r="H358" i="16"/>
  <c r="J750" i="16"/>
  <c r="G126" i="16"/>
  <c r="I478" i="16"/>
  <c r="D134" i="16"/>
  <c r="J154" i="16"/>
  <c r="F126" i="16"/>
  <c r="H146" i="16"/>
  <c r="H478" i="16"/>
  <c r="F118" i="16"/>
  <c r="H118" i="16"/>
  <c r="H122" i="16"/>
  <c r="F130" i="16"/>
  <c r="G134" i="16"/>
  <c r="G138" i="16"/>
  <c r="G142" i="16"/>
  <c r="E146" i="16"/>
  <c r="F150" i="16"/>
  <c r="E154" i="16"/>
  <c r="G254" i="16"/>
  <c r="D474" i="16"/>
  <c r="G478" i="16"/>
  <c r="J998" i="16"/>
  <c r="E894" i="16"/>
  <c r="G618" i="16"/>
  <c r="I30" i="16"/>
  <c r="G74" i="16"/>
  <c r="D618" i="16"/>
  <c r="G634" i="16"/>
  <c r="G38" i="16"/>
  <c r="H546" i="16"/>
  <c r="H422" i="16"/>
  <c r="G910" i="16"/>
  <c r="E794" i="16"/>
  <c r="H82" i="16"/>
  <c r="G162" i="16"/>
  <c r="I414" i="16"/>
  <c r="E518" i="16"/>
  <c r="H902" i="16"/>
  <c r="H18" i="16"/>
  <c r="J106" i="16"/>
  <c r="D422" i="16"/>
  <c r="F1022" i="16"/>
  <c r="G898" i="16"/>
  <c r="F326" i="16"/>
  <c r="J1769" i="16"/>
  <c r="H854" i="16"/>
  <c r="D850" i="16"/>
  <c r="E7" i="16"/>
  <c r="I430" i="16"/>
  <c r="E502" i="16"/>
  <c r="H274" i="16"/>
  <c r="G970" i="16"/>
  <c r="E2429" i="16"/>
  <c r="H2429" i="16"/>
  <c r="I1765" i="16"/>
  <c r="G1765" i="16"/>
  <c r="F1761" i="16"/>
  <c r="H1761" i="16"/>
  <c r="D1753" i="16"/>
  <c r="E1753" i="16"/>
  <c r="F1753" i="16"/>
  <c r="J1753" i="16"/>
  <c r="G1581" i="16"/>
  <c r="J1581" i="16"/>
  <c r="H1573" i="16"/>
  <c r="E1573" i="16"/>
  <c r="D1573" i="16"/>
  <c r="J1573" i="16"/>
  <c r="F1573" i="16"/>
  <c r="I1573" i="16"/>
  <c r="D1565" i="16"/>
  <c r="G1565" i="16"/>
  <c r="J1565" i="16"/>
  <c r="H1565" i="16"/>
  <c r="I1565" i="16"/>
  <c r="E1565" i="16"/>
  <c r="F1565" i="16"/>
  <c r="I1561" i="16"/>
  <c r="J1561" i="16"/>
  <c r="G1561" i="16"/>
  <c r="E1553" i="16"/>
  <c r="F1553" i="16"/>
  <c r="H1553" i="16"/>
  <c r="J1553" i="16"/>
  <c r="D1445" i="16"/>
  <c r="H1445" i="16"/>
  <c r="E1445" i="16"/>
  <c r="G1445" i="16"/>
  <c r="F1445" i="16"/>
  <c r="I1445" i="16"/>
  <c r="I1409" i="16"/>
  <c r="G1409" i="16"/>
  <c r="J1054" i="16"/>
  <c r="G1054" i="16"/>
  <c r="I1054" i="16"/>
  <c r="F1054" i="16"/>
  <c r="J1038" i="16"/>
  <c r="D1038" i="16"/>
  <c r="G1038" i="16"/>
  <c r="H1018" i="16"/>
  <c r="E1018" i="16"/>
  <c r="D1018" i="16"/>
  <c r="J1018" i="16"/>
  <c r="F1018" i="16"/>
  <c r="G1018" i="16"/>
  <c r="F1010" i="16"/>
  <c r="I1010" i="16"/>
  <c r="E1010" i="16"/>
  <c r="D1006" i="16"/>
  <c r="H1006" i="16"/>
  <c r="F1006" i="16"/>
  <c r="E1006" i="16"/>
  <c r="J1006" i="16"/>
  <c r="G1006" i="16"/>
  <c r="G1002" i="16"/>
  <c r="D1002" i="16"/>
  <c r="J1002" i="16"/>
  <c r="F1002" i="16"/>
  <c r="E1002" i="16"/>
  <c r="D986" i="16"/>
  <c r="H986" i="16"/>
  <c r="E986" i="16"/>
  <c r="G986" i="16"/>
  <c r="J986" i="16"/>
  <c r="H966" i="16"/>
  <c r="G966" i="16"/>
  <c r="F966" i="16"/>
  <c r="J966" i="16"/>
  <c r="D966" i="16"/>
  <c r="E966" i="16"/>
  <c r="I966" i="16"/>
  <c r="J958" i="16"/>
  <c r="I958" i="16"/>
  <c r="G958" i="16"/>
  <c r="E958" i="16"/>
  <c r="H958" i="16"/>
  <c r="D958" i="16"/>
  <c r="D950" i="16"/>
  <c r="E950" i="16"/>
  <c r="F950" i="16"/>
  <c r="J950" i="16"/>
  <c r="H950" i="16"/>
  <c r="H942" i="16"/>
  <c r="F942" i="16"/>
  <c r="J942" i="16"/>
  <c r="D942" i="16"/>
  <c r="I942" i="16"/>
  <c r="F938" i="16"/>
  <c r="J938" i="16"/>
  <c r="H938" i="16"/>
  <c r="G938" i="16"/>
  <c r="I938" i="16"/>
  <c r="I930" i="16"/>
  <c r="H930" i="16"/>
  <c r="E930" i="16"/>
  <c r="J930" i="16"/>
  <c r="J922" i="16"/>
  <c r="I922" i="16"/>
  <c r="G922" i="16"/>
  <c r="H922" i="16"/>
  <c r="F922" i="16"/>
  <c r="E922" i="16"/>
  <c r="D922" i="16"/>
  <c r="G914" i="16"/>
  <c r="H914" i="16"/>
  <c r="E914" i="16"/>
  <c r="F914" i="16"/>
  <c r="J906" i="16"/>
  <c r="F906" i="16"/>
  <c r="D906" i="16"/>
  <c r="H906" i="16"/>
  <c r="G906" i="16"/>
  <c r="I906" i="16"/>
  <c r="J886" i="16"/>
  <c r="H886" i="16"/>
  <c r="G886" i="16"/>
  <c r="E882" i="16"/>
  <c r="G882" i="16"/>
  <c r="F882" i="16"/>
  <c r="J882" i="16"/>
  <c r="H762" i="16"/>
  <c r="G762" i="16"/>
  <c r="H754" i="16"/>
  <c r="D754" i="16"/>
  <c r="G754" i="16"/>
  <c r="E754" i="16"/>
  <c r="I754" i="16"/>
  <c r="F754" i="16"/>
  <c r="I746" i="16"/>
  <c r="J746" i="16"/>
  <c r="E730" i="16"/>
  <c r="H730" i="16"/>
  <c r="F730" i="16"/>
  <c r="D730" i="16"/>
  <c r="G706" i="16"/>
  <c r="I706" i="16"/>
  <c r="E698" i="16"/>
  <c r="H698" i="16"/>
  <c r="D698" i="16"/>
  <c r="J698" i="16"/>
  <c r="I698" i="16"/>
  <c r="F698" i="16"/>
  <c r="G698" i="16"/>
  <c r="I678" i="16"/>
  <c r="F678" i="16"/>
  <c r="H678" i="16"/>
  <c r="J678" i="16"/>
  <c r="G678" i="16"/>
  <c r="I658" i="16"/>
  <c r="H658" i="16"/>
  <c r="D658" i="16"/>
  <c r="H638" i="16"/>
  <c r="F638" i="16"/>
  <c r="J638" i="16"/>
  <c r="I638" i="16"/>
  <c r="D638" i="16"/>
  <c r="G614" i="16"/>
  <c r="J614" i="16"/>
  <c r="I614" i="16"/>
  <c r="H614" i="16"/>
  <c r="E614" i="16"/>
  <c r="F614" i="16"/>
  <c r="D614" i="16"/>
  <c r="G606" i="16"/>
  <c r="H606" i="16"/>
  <c r="D586" i="16"/>
  <c r="I586" i="16"/>
  <c r="G586" i="16"/>
  <c r="J586" i="16"/>
  <c r="E586" i="16"/>
  <c r="E578" i="16"/>
  <c r="F578" i="16"/>
  <c r="H578" i="16"/>
  <c r="G574" i="16"/>
  <c r="F574" i="16"/>
  <c r="E574" i="16"/>
  <c r="D574" i="16"/>
  <c r="G566" i="16"/>
  <c r="F566" i="16"/>
  <c r="D566" i="16"/>
  <c r="H566" i="16"/>
  <c r="I566" i="16"/>
  <c r="J562" i="16"/>
  <c r="G562" i="16"/>
  <c r="F562" i="16"/>
  <c r="I562" i="16"/>
  <c r="J550" i="16"/>
  <c r="E550" i="16"/>
  <c r="G550" i="16"/>
  <c r="H550" i="16"/>
  <c r="I550" i="16"/>
  <c r="F550" i="16"/>
  <c r="J542" i="16"/>
  <c r="D542" i="16"/>
  <c r="I542" i="16"/>
  <c r="E542" i="16"/>
  <c r="G542" i="16"/>
  <c r="F542" i="16"/>
  <c r="H542" i="16"/>
  <c r="H534" i="16"/>
  <c r="E534" i="16"/>
  <c r="I534" i="16"/>
  <c r="D534" i="16"/>
  <c r="G534" i="16"/>
  <c r="J534" i="16"/>
  <c r="F534" i="16"/>
  <c r="J498" i="16"/>
  <c r="G498" i="16"/>
  <c r="H490" i="16"/>
  <c r="G490" i="16"/>
  <c r="E490" i="16"/>
  <c r="D490" i="16"/>
  <c r="F482" i="16"/>
  <c r="E482" i="16"/>
  <c r="I482" i="16"/>
  <c r="J482" i="16"/>
  <c r="H482" i="16"/>
  <c r="E470" i="16"/>
  <c r="F470" i="16"/>
  <c r="F458" i="16"/>
  <c r="J458" i="16"/>
  <c r="D458" i="16"/>
  <c r="G458" i="16"/>
  <c r="I458" i="16"/>
  <c r="H458" i="16"/>
  <c r="E458" i="16"/>
  <c r="G426" i="16"/>
  <c r="F426" i="16"/>
  <c r="D426" i="16"/>
  <c r="I426" i="16"/>
  <c r="J426" i="16"/>
  <c r="E426" i="16"/>
  <c r="D418" i="16"/>
  <c r="H418" i="16"/>
  <c r="E418" i="16"/>
  <c r="I418" i="16"/>
  <c r="D410" i="16"/>
  <c r="J410" i="16"/>
  <c r="I402" i="16"/>
  <c r="D402" i="16"/>
  <c r="E402" i="16"/>
  <c r="J402" i="16"/>
  <c r="E354" i="16"/>
  <c r="G354" i="16"/>
  <c r="E346" i="16"/>
  <c r="F346" i="16"/>
  <c r="D346" i="16"/>
  <c r="H330" i="16"/>
  <c r="J330" i="16"/>
  <c r="I330" i="16"/>
  <c r="D330" i="16"/>
  <c r="G330" i="16"/>
  <c r="F330" i="16"/>
  <c r="G322" i="16"/>
  <c r="J322" i="16"/>
  <c r="D322" i="16"/>
  <c r="E322" i="16"/>
  <c r="F314" i="16"/>
  <c r="J314" i="16"/>
  <c r="I314" i="16"/>
  <c r="G314" i="16"/>
  <c r="H314" i="16"/>
  <c r="E314" i="16"/>
  <c r="J306" i="16"/>
  <c r="F306" i="16"/>
  <c r="E306" i="16"/>
  <c r="H306" i="16"/>
  <c r="I306" i="16"/>
  <c r="D306" i="16"/>
  <c r="D298" i="16"/>
  <c r="F298" i="16"/>
  <c r="E298" i="16"/>
  <c r="H298" i="16"/>
  <c r="I298" i="16"/>
  <c r="G298" i="16"/>
  <c r="I290" i="16"/>
  <c r="H290" i="16"/>
  <c r="F290" i="16"/>
  <c r="E290" i="16"/>
  <c r="G290" i="16"/>
  <c r="J290" i="16"/>
  <c r="E286" i="16"/>
  <c r="I286" i="16"/>
  <c r="H286" i="16"/>
  <c r="J286" i="16"/>
  <c r="D286" i="16"/>
  <c r="H278" i="16"/>
  <c r="E278" i="16"/>
  <c r="G278" i="16"/>
  <c r="F278" i="16"/>
  <c r="D278" i="16"/>
  <c r="I270" i="16"/>
  <c r="D270" i="16"/>
  <c r="G270" i="16"/>
  <c r="E270" i="16"/>
  <c r="H270" i="16"/>
  <c r="F270" i="16"/>
  <c r="I262" i="16"/>
  <c r="H262" i="16"/>
  <c r="F254" i="16"/>
  <c r="D254" i="16"/>
  <c r="G246" i="16"/>
  <c r="I246" i="16"/>
  <c r="H246" i="16"/>
  <c r="D222" i="16"/>
  <c r="I222" i="16"/>
  <c r="H174" i="16"/>
  <c r="D174" i="16"/>
  <c r="I174" i="16"/>
  <c r="J174" i="16"/>
  <c r="F174" i="16"/>
  <c r="F398" i="16"/>
  <c r="I994" i="16"/>
  <c r="F466" i="16"/>
  <c r="D930" i="16"/>
  <c r="F650" i="16"/>
  <c r="H758" i="16"/>
  <c r="H13" i="16"/>
  <c r="E218" i="16"/>
  <c r="I110" i="16"/>
  <c r="H238" i="16"/>
  <c r="H98" i="16"/>
  <c r="F1585" i="16"/>
  <c r="D234" i="16"/>
  <c r="H58" i="16"/>
  <c r="D1585" i="16"/>
  <c r="H786" i="16"/>
  <c r="G778" i="16"/>
  <c r="I238" i="16"/>
  <c r="H218" i="16"/>
  <c r="I446" i="16"/>
  <c r="H446" i="16"/>
  <c r="I1997" i="16"/>
  <c r="E582" i="16"/>
  <c r="E222" i="16"/>
  <c r="H222" i="16"/>
  <c r="I438" i="16"/>
  <c r="F554" i="16"/>
  <c r="I574" i="16"/>
  <c r="E642" i="16"/>
  <c r="G742" i="16"/>
  <c r="G1821" i="16"/>
  <c r="G2129" i="16"/>
  <c r="E1569" i="16"/>
  <c r="H114" i="16"/>
  <c r="D470" i="16"/>
  <c r="E114" i="16"/>
  <c r="J578" i="16"/>
  <c r="D882" i="16"/>
  <c r="E886" i="16"/>
  <c r="G890" i="16"/>
  <c r="F78" i="16"/>
  <c r="F86" i="16"/>
  <c r="D90" i="16"/>
  <c r="E230" i="16"/>
  <c r="H250" i="16"/>
  <c r="F354" i="16"/>
  <c r="G358" i="16"/>
  <c r="I750" i="16"/>
  <c r="J262" i="16"/>
  <c r="J142" i="16"/>
  <c r="D142" i="16"/>
  <c r="I410" i="16"/>
  <c r="I474" i="16"/>
  <c r="D262" i="16"/>
  <c r="I118" i="16"/>
  <c r="G122" i="16"/>
  <c r="J126" i="16"/>
  <c r="I130" i="16"/>
  <c r="E134" i="16"/>
  <c r="E138" i="16"/>
  <c r="I142" i="16"/>
  <c r="G146" i="16"/>
  <c r="D154" i="16"/>
  <c r="I154" i="16"/>
  <c r="E254" i="16"/>
  <c r="H258" i="16"/>
  <c r="F262" i="16"/>
  <c r="F410" i="16"/>
  <c r="E474" i="16"/>
  <c r="D998" i="16"/>
  <c r="D894" i="16"/>
  <c r="D746" i="16"/>
  <c r="J1569" i="16"/>
  <c r="I1741" i="16"/>
  <c r="I1038" i="16"/>
  <c r="I634" i="16"/>
  <c r="I618" i="16"/>
  <c r="J30" i="16"/>
  <c r="G286" i="16"/>
  <c r="J618" i="16"/>
  <c r="H634" i="16"/>
  <c r="E658" i="16"/>
  <c r="F546" i="16"/>
  <c r="G578" i="16"/>
  <c r="H562" i="16"/>
  <c r="E38" i="16"/>
  <c r="I950" i="16"/>
  <c r="D1054" i="16"/>
  <c r="F722" i="16"/>
  <c r="F1030" i="16"/>
  <c r="J1557" i="16"/>
  <c r="J794" i="16"/>
  <c r="I162" i="16"/>
  <c r="I190" i="16"/>
  <c r="F402" i="16"/>
  <c r="I462" i="16"/>
  <c r="H518" i="16"/>
  <c r="D598" i="16"/>
  <c r="D726" i="16"/>
  <c r="F734" i="16"/>
  <c r="G786" i="16"/>
  <c r="F910" i="16"/>
  <c r="H1010" i="16"/>
  <c r="G1577" i="16"/>
  <c r="J2278" i="16"/>
  <c r="H170" i="16"/>
  <c r="I18" i="16"/>
  <c r="I102" i="16"/>
  <c r="D314" i="16"/>
  <c r="H426" i="16"/>
  <c r="G70" i="16"/>
  <c r="F206" i="16"/>
  <c r="G982" i="16"/>
  <c r="J978" i="16"/>
  <c r="I158" i="16"/>
  <c r="J310" i="16"/>
  <c r="E330" i="16"/>
  <c r="J270" i="16"/>
  <c r="E942" i="16"/>
  <c r="E978" i="16"/>
  <c r="J754" i="16"/>
  <c r="I322" i="16"/>
  <c r="F986" i="16"/>
  <c r="J490" i="16"/>
  <c r="D282" i="16"/>
  <c r="H602" i="16"/>
  <c r="F958" i="16"/>
  <c r="J1663" i="16"/>
  <c r="I1663" i="16"/>
  <c r="H1663" i="16"/>
  <c r="E1663" i="16"/>
  <c r="F1663" i="16"/>
  <c r="F1659" i="16"/>
  <c r="J1659" i="16"/>
  <c r="I1659" i="16"/>
  <c r="E1659" i="16"/>
  <c r="H1659" i="16"/>
  <c r="E1651" i="16"/>
  <c r="I1651" i="16"/>
  <c r="F1651" i="16"/>
  <c r="H1647" i="16"/>
  <c r="I1647" i="16"/>
  <c r="E1647" i="16"/>
  <c r="I1639" i="16"/>
  <c r="J1639" i="16"/>
  <c r="H1639" i="16"/>
  <c r="E1639" i="16"/>
  <c r="H1631" i="16"/>
  <c r="I1631" i="16"/>
  <c r="D1631" i="16"/>
  <c r="G1627" i="16"/>
  <c r="J1627" i="16"/>
  <c r="J1623" i="16"/>
  <c r="I1623" i="16"/>
  <c r="F1619" i="16"/>
  <c r="H1619" i="16"/>
  <c r="G1619" i="16"/>
  <c r="D1623" i="16"/>
  <c r="G1647" i="16"/>
  <c r="F1639" i="16"/>
  <c r="D1651" i="16"/>
  <c r="D1639" i="16"/>
  <c r="F1623" i="16"/>
  <c r="I1604" i="16"/>
  <c r="F1604" i="16"/>
  <c r="D1604" i="16"/>
  <c r="H1604" i="16"/>
  <c r="H1826" i="16"/>
  <c r="F1826" i="16"/>
  <c r="D1710" i="16"/>
  <c r="I1710" i="16"/>
  <c r="H1682" i="16"/>
  <c r="I1682" i="16"/>
  <c r="G1674" i="16"/>
  <c r="F1674" i="16"/>
  <c r="I2441" i="16"/>
  <c r="G2441" i="16"/>
  <c r="F2441" i="16"/>
  <c r="F2425" i="16"/>
  <c r="D2425" i="16"/>
  <c r="E2425" i="16"/>
  <c r="H2421" i="16"/>
  <c r="D2421" i="16"/>
  <c r="F2421" i="16"/>
  <c r="J2409" i="16"/>
  <c r="H2409" i="16"/>
  <c r="H2205" i="16"/>
  <c r="D2205" i="16"/>
  <c r="I2205" i="16"/>
  <c r="E2197" i="16"/>
  <c r="H2197" i="16"/>
  <c r="H2189" i="16"/>
  <c r="G2189" i="16"/>
  <c r="E2189" i="16"/>
  <c r="H2185" i="16"/>
  <c r="F2185" i="16"/>
  <c r="I2181" i="16"/>
  <c r="E2181" i="16"/>
  <c r="H2173" i="16"/>
  <c r="D2173" i="16"/>
  <c r="G2173" i="16"/>
  <c r="H2169" i="16"/>
  <c r="J2169" i="16"/>
  <c r="D2157" i="16"/>
  <c r="J2157" i="16"/>
  <c r="F2157" i="16"/>
  <c r="D2153" i="16"/>
  <c r="J2153" i="16"/>
  <c r="I2153" i="16"/>
  <c r="H2153" i="16"/>
  <c r="D2145" i="16"/>
  <c r="E2145" i="16"/>
  <c r="H2145" i="16"/>
  <c r="I2145" i="16"/>
  <c r="H2125" i="16"/>
  <c r="I2125" i="16"/>
  <c r="E2125" i="16"/>
  <c r="H2121" i="16"/>
  <c r="E2121" i="16"/>
  <c r="G2121" i="16"/>
  <c r="D2121" i="16"/>
  <c r="J2121" i="16"/>
  <c r="F2113" i="16"/>
  <c r="G2113" i="16"/>
  <c r="E2113" i="16"/>
  <c r="J2113" i="16"/>
  <c r="D2113" i="16"/>
  <c r="H2105" i="16"/>
  <c r="E2105" i="16"/>
  <c r="G2105" i="16"/>
  <c r="J2105" i="16"/>
  <c r="I2105" i="16"/>
  <c r="D2089" i="16"/>
  <c r="H2089" i="16"/>
  <c r="G2089" i="16"/>
  <c r="J2089" i="16"/>
  <c r="E2089" i="16"/>
  <c r="F2089" i="16"/>
  <c r="E2037" i="16"/>
  <c r="H2037" i="16"/>
  <c r="D2037" i="16"/>
  <c r="D2029" i="16"/>
  <c r="F2029" i="16"/>
  <c r="E2029" i="16"/>
  <c r="H2029" i="16"/>
  <c r="J2029" i="16"/>
  <c r="I2029" i="16"/>
  <c r="J2021" i="16"/>
  <c r="D2021" i="16"/>
  <c r="E2021" i="16"/>
  <c r="F2021" i="16"/>
  <c r="H2021" i="16"/>
  <c r="E2009" i="16"/>
  <c r="H2009" i="16"/>
  <c r="J2009" i="16"/>
  <c r="G2009" i="16"/>
  <c r="I2009" i="16"/>
  <c r="F2009" i="16"/>
  <c r="D2009" i="16"/>
  <c r="F1957" i="16"/>
  <c r="G1957" i="16"/>
  <c r="I1957" i="16"/>
  <c r="J1957" i="16"/>
  <c r="D1957" i="16"/>
  <c r="E1957" i="16"/>
  <c r="H1957" i="16"/>
  <c r="F1949" i="16"/>
  <c r="E1949" i="16"/>
  <c r="G1949" i="16"/>
  <c r="D1949" i="16"/>
  <c r="I1949" i="16"/>
  <c r="J1949" i="16"/>
  <c r="D1941" i="16"/>
  <c r="H1941" i="16"/>
  <c r="G1941" i="16"/>
  <c r="E1941" i="16"/>
  <c r="I1941" i="16"/>
  <c r="I1933" i="16"/>
  <c r="D1933" i="16"/>
  <c r="I1925" i="16"/>
  <c r="J1925" i="16"/>
  <c r="J1917" i="16"/>
  <c r="G1917" i="16"/>
  <c r="F1917" i="16"/>
  <c r="D1917" i="16"/>
  <c r="F1893" i="16"/>
  <c r="E1893" i="16"/>
  <c r="J1885" i="16"/>
  <c r="G1885" i="16"/>
  <c r="I1885" i="16"/>
  <c r="F1885" i="16"/>
  <c r="H1869" i="16"/>
  <c r="G1869" i="16"/>
  <c r="F1869" i="16"/>
  <c r="I1869" i="16"/>
  <c r="J1869" i="16"/>
  <c r="E1869" i="16"/>
  <c r="I1865" i="16"/>
  <c r="G1865" i="16"/>
  <c r="D1857" i="16"/>
  <c r="F1857" i="16"/>
  <c r="I1857" i="16"/>
  <c r="J1857" i="16"/>
  <c r="E1857" i="16"/>
  <c r="H1857" i="16"/>
  <c r="G1857" i="16"/>
  <c r="G1845" i="16"/>
  <c r="H1845" i="16"/>
  <c r="E1845" i="16"/>
  <c r="J1845" i="16"/>
  <c r="G1837" i="16"/>
  <c r="J1837" i="16"/>
  <c r="H1837" i="16"/>
  <c r="D1837" i="16"/>
  <c r="F1837" i="16"/>
  <c r="E1829" i="16"/>
  <c r="I1829" i="16"/>
  <c r="D1825" i="16"/>
  <c r="I1825" i="16"/>
  <c r="E1825" i="16"/>
  <c r="H1825" i="16"/>
  <c r="D1817" i="16"/>
  <c r="F1817" i="16"/>
  <c r="I1817" i="16"/>
  <c r="D1797" i="16"/>
  <c r="J1797" i="16"/>
  <c r="G1101" i="16"/>
  <c r="D1101" i="16"/>
  <c r="E889" i="16"/>
  <c r="D889" i="16"/>
  <c r="H1933" i="16"/>
  <c r="H1873" i="16"/>
  <c r="H1821" i="16"/>
  <c r="F1829" i="16"/>
  <c r="D1865" i="16"/>
  <c r="F2282" i="16"/>
  <c r="J2473" i="16"/>
  <c r="I2321" i="16"/>
  <c r="I2173" i="16"/>
  <c r="J2149" i="16"/>
  <c r="G2337" i="16"/>
  <c r="I2121" i="16"/>
  <c r="D1845" i="16"/>
  <c r="E1837" i="16"/>
  <c r="F1845" i="16"/>
  <c r="H1885" i="16"/>
  <c r="D2341" i="16"/>
  <c r="J2249" i="16"/>
  <c r="E2249" i="16"/>
  <c r="H2241" i="16"/>
  <c r="J2241" i="16"/>
  <c r="G2192" i="16"/>
  <c r="D2192" i="16"/>
  <c r="H2192" i="16"/>
  <c r="E2188" i="16"/>
  <c r="F2188" i="16"/>
  <c r="I2180" i="16"/>
  <c r="G2180" i="16"/>
  <c r="F2144" i="16"/>
  <c r="D2144" i="16"/>
  <c r="D2136" i="16"/>
  <c r="F2136" i="16"/>
  <c r="H2136" i="16"/>
  <c r="J2136" i="16"/>
  <c r="G2136" i="16"/>
  <c r="D1740" i="16"/>
  <c r="H1740" i="16"/>
  <c r="J1740" i="16"/>
  <c r="I1740" i="16"/>
  <c r="I1712" i="16"/>
  <c r="J1712" i="16"/>
  <c r="E1712" i="16"/>
  <c r="H1653" i="16"/>
  <c r="F1653" i="16"/>
  <c r="I1483" i="16"/>
  <c r="J1483" i="16"/>
  <c r="G1224" i="16"/>
  <c r="I1224" i="16"/>
  <c r="E1052" i="16"/>
  <c r="I1052" i="16"/>
  <c r="D752" i="16"/>
  <c r="I752" i="16"/>
  <c r="D548" i="16"/>
  <c r="G548" i="16"/>
  <c r="I456" i="16"/>
  <c r="D456" i="16"/>
  <c r="H344" i="16"/>
  <c r="D344" i="16"/>
  <c r="D324" i="16"/>
  <c r="I324" i="16"/>
  <c r="D292" i="16"/>
  <c r="E292" i="16"/>
  <c r="H216" i="16"/>
  <c r="J216" i="16"/>
  <c r="J196" i="16"/>
  <c r="F196" i="16"/>
  <c r="G160" i="16"/>
  <c r="J160" i="16"/>
  <c r="E156" i="16"/>
  <c r="J156" i="16"/>
  <c r="F24" i="16"/>
  <c r="J24" i="16"/>
  <c r="I2089" i="16"/>
  <c r="F1104" i="16"/>
  <c r="J1933" i="16"/>
  <c r="I2033" i="16"/>
  <c r="G208" i="16"/>
  <c r="F752" i="16"/>
  <c r="D1383" i="16"/>
  <c r="H2212" i="16"/>
  <c r="E1861" i="16"/>
  <c r="F200" i="16"/>
  <c r="E1821" i="16"/>
  <c r="H1861" i="16"/>
  <c r="J1865" i="16"/>
  <c r="H1865" i="16"/>
  <c r="I2117" i="16"/>
  <c r="J1825" i="16"/>
  <c r="I88" i="16"/>
  <c r="F2265" i="16"/>
  <c r="J1088" i="16"/>
  <c r="E320" i="16"/>
  <c r="J2496" i="16"/>
  <c r="I460" i="16"/>
  <c r="G448" i="16"/>
  <c r="J15" i="16"/>
  <c r="F192" i="16"/>
  <c r="F836" i="16"/>
  <c r="D2189" i="16"/>
  <c r="H1925" i="16"/>
  <c r="E1913" i="16"/>
  <c r="I2278" i="16"/>
  <c r="E2173" i="16"/>
  <c r="F2337" i="16"/>
  <c r="I576" i="16"/>
  <c r="D1061" i="16"/>
  <c r="H1797" i="16"/>
  <c r="H532" i="16"/>
  <c r="I2136" i="16"/>
  <c r="F2189" i="16"/>
  <c r="J2101" i="16"/>
  <c r="G2197" i="16"/>
  <c r="G2481" i="16"/>
  <c r="J2481" i="16"/>
  <c r="E2445" i="16"/>
  <c r="D2445" i="16"/>
  <c r="I2429" i="16"/>
  <c r="F2429" i="16"/>
  <c r="G2413" i="16"/>
  <c r="E2413" i="16"/>
  <c r="I2262" i="16"/>
  <c r="E2262" i="16"/>
  <c r="I2229" i="16"/>
  <c r="D2229" i="16"/>
  <c r="F2141" i="16"/>
  <c r="D2141" i="16"/>
  <c r="I2141" i="16"/>
  <c r="J2141" i="16"/>
  <c r="I2129" i="16"/>
  <c r="H2129" i="16"/>
  <c r="G2109" i="16"/>
  <c r="J2109" i="16"/>
  <c r="F2109" i="16"/>
  <c r="G2101" i="16"/>
  <c r="E2101" i="16"/>
  <c r="H2101" i="16"/>
  <c r="I2101" i="16"/>
  <c r="D2101" i="16"/>
  <c r="J2093" i="16"/>
  <c r="E2093" i="16"/>
  <c r="H2093" i="16"/>
  <c r="D2093" i="16"/>
  <c r="G2093" i="16"/>
  <c r="J2049" i="16"/>
  <c r="I2049" i="16"/>
  <c r="I2041" i="16"/>
  <c r="J2041" i="16"/>
  <c r="E2033" i="16"/>
  <c r="D2033" i="16"/>
  <c r="G2033" i="16"/>
  <c r="F2025" i="16"/>
  <c r="G2025" i="16"/>
  <c r="D2025" i="16"/>
  <c r="J2025" i="16"/>
  <c r="I2025" i="16"/>
  <c r="E2025" i="16"/>
  <c r="H2025" i="16"/>
  <c r="H2017" i="16"/>
  <c r="J2017" i="16"/>
  <c r="H2013" i="16"/>
  <c r="E2013" i="16"/>
  <c r="F2013" i="16"/>
  <c r="J2013" i="16"/>
  <c r="I2013" i="16"/>
  <c r="G2013" i="16"/>
  <c r="J2005" i="16"/>
  <c r="G2005" i="16"/>
  <c r="E2005" i="16"/>
  <c r="D2005" i="16"/>
  <c r="F2005" i="16"/>
  <c r="G1993" i="16"/>
  <c r="I1993" i="16"/>
  <c r="F1993" i="16"/>
  <c r="E1993" i="16"/>
  <c r="D1993" i="16"/>
  <c r="J1981" i="16"/>
  <c r="G1981" i="16"/>
  <c r="I1981" i="16"/>
  <c r="D1981" i="16"/>
  <c r="F1981" i="16"/>
  <c r="E1973" i="16"/>
  <c r="D1973" i="16"/>
  <c r="F1969" i="16"/>
  <c r="D1969" i="16"/>
  <c r="I1969" i="16"/>
  <c r="H1969" i="16"/>
  <c r="J1969" i="16"/>
  <c r="E1965" i="16"/>
  <c r="D1965" i="16"/>
  <c r="I1965" i="16"/>
  <c r="F1965" i="16"/>
  <c r="J1945" i="16"/>
  <c r="E1945" i="16"/>
  <c r="I1945" i="16"/>
  <c r="F1945" i="16"/>
  <c r="H1945" i="16"/>
  <c r="D1945" i="16"/>
  <c r="G1945" i="16"/>
  <c r="F1937" i="16"/>
  <c r="G1937" i="16"/>
  <c r="J1937" i="16"/>
  <c r="J1929" i="16"/>
  <c r="E1929" i="16"/>
  <c r="G1929" i="16"/>
  <c r="D1929" i="16"/>
  <c r="F1929" i="16"/>
  <c r="H1929" i="16"/>
  <c r="J1921" i="16"/>
  <c r="D1921" i="16"/>
  <c r="G1921" i="16"/>
  <c r="I1921" i="16"/>
  <c r="H1921" i="16"/>
  <c r="F1921" i="16"/>
  <c r="H1881" i="16"/>
  <c r="J1881" i="16"/>
  <c r="G1873" i="16"/>
  <c r="D1873" i="16"/>
  <c r="G1853" i="16"/>
  <c r="F1853" i="16"/>
  <c r="H1853" i="16"/>
  <c r="J1853" i="16"/>
  <c r="I1853" i="16"/>
  <c r="I1849" i="16"/>
  <c r="E1849" i="16"/>
  <c r="J1841" i="16"/>
  <c r="F1841" i="16"/>
  <c r="I1841" i="16"/>
  <c r="H1841" i="16"/>
  <c r="G1841" i="16"/>
  <c r="D1841" i="16"/>
  <c r="H1833" i="16"/>
  <c r="G1833" i="16"/>
  <c r="J1833" i="16"/>
  <c r="F1833" i="16"/>
  <c r="D1833" i="16"/>
  <c r="E1813" i="16"/>
  <c r="F1813" i="16"/>
  <c r="G1813" i="16"/>
  <c r="J1813" i="16"/>
  <c r="D1813" i="16"/>
  <c r="H1813" i="16"/>
  <c r="D1809" i="16"/>
  <c r="G1809" i="16"/>
  <c r="F1809" i="16"/>
  <c r="J1809" i="16"/>
  <c r="F1801" i="16"/>
  <c r="H1801" i="16"/>
  <c r="G1801" i="16"/>
  <c r="J1801" i="16"/>
  <c r="E1801" i="16"/>
  <c r="I1801" i="16"/>
  <c r="J1793" i="16"/>
  <c r="E1793" i="16"/>
  <c r="D1793" i="16"/>
  <c r="G1793" i="16"/>
  <c r="H1793" i="16"/>
  <c r="D1789" i="16"/>
  <c r="H1789" i="16"/>
  <c r="G1789" i="16"/>
  <c r="J1789" i="16"/>
  <c r="I1789" i="16"/>
  <c r="E1789" i="16"/>
  <c r="F1789" i="16"/>
  <c r="H1785" i="16"/>
  <c r="I1785" i="16"/>
  <c r="J1785" i="16"/>
  <c r="E1785" i="16"/>
  <c r="G1737" i="16"/>
  <c r="F1737" i="16"/>
  <c r="H1737" i="16"/>
  <c r="E1737" i="16"/>
  <c r="J1737" i="16"/>
  <c r="D1737" i="16"/>
  <c r="G1861" i="16"/>
  <c r="G2117" i="16"/>
  <c r="I2093" i="16"/>
  <c r="G1805" i="16"/>
  <c r="G1953" i="16"/>
  <c r="G2497" i="16"/>
  <c r="F2149" i="16"/>
  <c r="F1797" i="16"/>
  <c r="J2177" i="16"/>
  <c r="G2329" i="16"/>
  <c r="E1797" i="16"/>
  <c r="H1817" i="16"/>
  <c r="D2429" i="16"/>
  <c r="F1881" i="16"/>
  <c r="H2109" i="16"/>
  <c r="I2037" i="16"/>
  <c r="F2017" i="16"/>
  <c r="F2428" i="16"/>
  <c r="E2428" i="16"/>
  <c r="F2313" i="16"/>
  <c r="J2313" i="16"/>
  <c r="H2200" i="16"/>
  <c r="G2200" i="16"/>
  <c r="I2200" i="16"/>
  <c r="F2164" i="16"/>
  <c r="I2164" i="16"/>
  <c r="F2160" i="16"/>
  <c r="D2160" i="16"/>
  <c r="E2160" i="16"/>
  <c r="F2140" i="16"/>
  <c r="H2140" i="16"/>
  <c r="G2132" i="16"/>
  <c r="D2132" i="16"/>
  <c r="I2132" i="16"/>
  <c r="E1708" i="16"/>
  <c r="J1708" i="16"/>
  <c r="F1700" i="16"/>
  <c r="J1700" i="16"/>
  <c r="G1625" i="16"/>
  <c r="H1625" i="16"/>
  <c r="J1535" i="16"/>
  <c r="F1535" i="16"/>
  <c r="D1387" i="16"/>
  <c r="J1387" i="16"/>
  <c r="E2045" i="16"/>
  <c r="F2321" i="16"/>
  <c r="H2149" i="16"/>
  <c r="E1817" i="16"/>
  <c r="G2164" i="16"/>
  <c r="E2372" i="16"/>
  <c r="G2437" i="16"/>
  <c r="G2029" i="16"/>
  <c r="F1740" i="16"/>
  <c r="H2113" i="16"/>
  <c r="I2409" i="16"/>
  <c r="D2437" i="16"/>
  <c r="D2232" i="16"/>
  <c r="I1837" i="16"/>
  <c r="E2205" i="16"/>
  <c r="D1805" i="16"/>
  <c r="D2168" i="16"/>
  <c r="H644" i="16"/>
  <c r="G764" i="16"/>
  <c r="H2289" i="16"/>
  <c r="H1993" i="16"/>
  <c r="I1873" i="16"/>
  <c r="E1216" i="16"/>
  <c r="I820" i="16"/>
  <c r="H2033" i="16"/>
  <c r="D436" i="16"/>
  <c r="E208" i="16"/>
  <c r="H1387" i="16"/>
  <c r="D1606" i="16"/>
  <c r="G1997" i="16"/>
  <c r="D912" i="16"/>
  <c r="H1977" i="16"/>
  <c r="J1977" i="16"/>
  <c r="D216" i="16"/>
  <c r="H1809" i="16"/>
  <c r="I1821" i="16"/>
  <c r="I1861" i="16"/>
  <c r="E1865" i="16"/>
  <c r="D2117" i="16"/>
  <c r="E2221" i="16"/>
  <c r="F1825" i="16"/>
  <c r="F140" i="16"/>
  <c r="E1523" i="16"/>
  <c r="F308" i="16"/>
  <c r="F2180" i="16"/>
  <c r="H2132" i="16"/>
  <c r="I2393" i="16"/>
  <c r="H292" i="16"/>
  <c r="H324" i="16"/>
  <c r="I24" i="16"/>
  <c r="J200" i="16"/>
  <c r="J1953" i="16"/>
  <c r="I2189" i="16"/>
  <c r="E1925" i="16"/>
  <c r="J2132" i="16"/>
  <c r="J2325" i="16"/>
  <c r="I2021" i="16"/>
  <c r="H2117" i="16"/>
  <c r="E2278" i="16"/>
  <c r="J1817" i="16"/>
  <c r="J360" i="16"/>
  <c r="F2129" i="16"/>
  <c r="E2177" i="16"/>
  <c r="I2469" i="16"/>
  <c r="E2129" i="16"/>
  <c r="G2429" i="16"/>
  <c r="J2081" i="16"/>
  <c r="H2144" i="16"/>
  <c r="D2242" i="16"/>
  <c r="E2321" i="16"/>
  <c r="E1483" i="16"/>
  <c r="F2200" i="16"/>
  <c r="H1917" i="16"/>
  <c r="E392" i="16"/>
  <c r="I1024" i="16"/>
  <c r="E2109" i="16"/>
  <c r="I2113" i="16"/>
  <c r="E2136" i="16"/>
  <c r="J2189" i="16"/>
  <c r="F2238" i="16"/>
  <c r="H2417" i="16"/>
  <c r="J2449" i="16"/>
  <c r="E1419" i="16"/>
  <c r="I1833" i="16"/>
  <c r="E1841" i="16"/>
  <c r="H2005" i="16"/>
  <c r="D1869" i="16"/>
  <c r="G1825" i="16"/>
  <c r="H1949" i="16"/>
  <c r="I1737" i="16"/>
  <c r="I1937" i="16"/>
  <c r="H1937" i="16"/>
  <c r="F2033" i="16"/>
  <c r="F1771" i="16"/>
  <c r="J1771" i="16"/>
  <c r="I1771" i="16"/>
  <c r="E1771" i="16"/>
  <c r="H1771" i="16"/>
  <c r="G1767" i="16"/>
  <c r="D1767" i="16"/>
  <c r="F1767" i="16"/>
  <c r="H1767" i="16"/>
  <c r="E1767" i="16"/>
  <c r="D1763" i="16"/>
  <c r="J1763" i="16"/>
  <c r="G1759" i="16"/>
  <c r="D1759" i="16"/>
  <c r="H1759" i="16"/>
  <c r="J1759" i="16"/>
  <c r="I1751" i="16"/>
  <c r="J1751" i="16"/>
  <c r="G1751" i="16"/>
  <c r="E1751" i="16"/>
  <c r="F1751" i="16"/>
  <c r="E1747" i="16"/>
  <c r="H1747" i="16"/>
  <c r="G1747" i="16"/>
  <c r="E1743" i="16"/>
  <c r="J1743" i="16"/>
  <c r="I1743" i="16"/>
  <c r="E1763" i="16"/>
  <c r="E2500" i="16"/>
  <c r="J2500" i="16"/>
  <c r="D2500" i="16"/>
  <c r="H2500" i="16"/>
  <c r="I2500" i="16"/>
  <c r="F2500" i="16"/>
  <c r="H2496" i="16"/>
  <c r="D2496" i="16"/>
  <c r="J2488" i="16"/>
  <c r="G2488" i="16"/>
  <c r="G2476" i="16"/>
  <c r="I2476" i="16"/>
  <c r="J2476" i="16"/>
  <c r="I2464" i="16"/>
  <c r="J2464" i="16"/>
  <c r="E2464" i="16"/>
  <c r="F2464" i="16"/>
  <c r="J2460" i="16"/>
  <c r="G2460" i="16"/>
  <c r="D2456" i="16"/>
  <c r="E2456" i="16"/>
  <c r="F2456" i="16"/>
  <c r="G2456" i="16"/>
  <c r="G2452" i="16"/>
  <c r="J2452" i="16"/>
  <c r="E2452" i="16"/>
  <c r="I2452" i="16"/>
  <c r="I2448" i="16"/>
  <c r="E2448" i="16"/>
  <c r="E2440" i="16"/>
  <c r="F2440" i="16"/>
  <c r="J2432" i="16"/>
  <c r="H2432" i="16"/>
  <c r="F2388" i="16"/>
  <c r="H2388" i="16"/>
  <c r="J2388" i="16"/>
  <c r="F2384" i="16"/>
  <c r="H2384" i="16"/>
  <c r="F2380" i="16"/>
  <c r="D2380" i="16"/>
  <c r="F2317" i="16"/>
  <c r="I2317" i="16"/>
  <c r="G2313" i="16"/>
  <c r="E2313" i="16"/>
  <c r="J2305" i="16"/>
  <c r="D2305" i="16"/>
  <c r="I2297" i="16"/>
  <c r="D2297" i="16"/>
  <c r="G2293" i="16"/>
  <c r="I2293" i="16"/>
  <c r="H2285" i="16"/>
  <c r="F2285" i="16"/>
  <c r="I2285" i="16"/>
  <c r="H2281" i="16"/>
  <c r="I2281" i="16"/>
  <c r="I2273" i="16"/>
  <c r="H2273" i="16"/>
  <c r="D2273" i="16"/>
  <c r="F2273" i="16"/>
  <c r="G2269" i="16"/>
  <c r="E2269" i="16"/>
  <c r="I2265" i="16"/>
  <c r="H2265" i="16"/>
  <c r="D2265" i="16"/>
  <c r="G2261" i="16"/>
  <c r="D2261" i="16"/>
  <c r="E2253" i="16"/>
  <c r="I2253" i="16"/>
  <c r="J2253" i="16"/>
  <c r="F2253" i="16"/>
  <c r="F2245" i="16"/>
  <c r="E2245" i="16"/>
  <c r="G2228" i="16"/>
  <c r="J2228" i="16"/>
  <c r="F2224" i="16"/>
  <c r="G2224" i="16"/>
  <c r="H2220" i="16"/>
  <c r="E2220" i="16"/>
  <c r="E2216" i="16"/>
  <c r="D2216" i="16"/>
  <c r="F2216" i="16"/>
  <c r="D2208" i="16"/>
  <c r="E2208" i="16"/>
  <c r="J1736" i="16"/>
  <c r="H1736" i="16"/>
  <c r="D1736" i="16"/>
  <c r="F1732" i="16"/>
  <c r="G1732" i="16"/>
  <c r="E1732" i="16"/>
  <c r="G1728" i="16"/>
  <c r="H1728" i="16"/>
  <c r="F1728" i="16"/>
  <c r="J1728" i="16"/>
  <c r="I1716" i="16"/>
  <c r="G1716" i="16"/>
  <c r="F1716" i="16"/>
  <c r="I1688" i="16"/>
  <c r="J1688" i="16"/>
  <c r="F1676" i="16"/>
  <c r="H1676" i="16"/>
  <c r="G1676" i="16"/>
  <c r="I1676" i="16"/>
  <c r="E1672" i="16"/>
  <c r="H1672" i="16"/>
  <c r="F1672" i="16"/>
  <c r="F1668" i="16"/>
  <c r="J1668" i="16"/>
  <c r="E1664" i="16"/>
  <c r="J1664" i="16"/>
  <c r="I1664" i="16"/>
  <c r="H1664" i="16"/>
  <c r="H1645" i="16"/>
  <c r="F1645" i="16"/>
  <c r="G1617" i="16"/>
  <c r="J1617" i="16"/>
  <c r="D1617" i="16"/>
  <c r="G1614" i="16"/>
  <c r="H1614" i="16"/>
  <c r="I1614" i="16"/>
  <c r="I1590" i="16"/>
  <c r="H1590" i="16"/>
  <c r="G1575" i="16"/>
  <c r="I1575" i="16"/>
  <c r="D1567" i="16"/>
  <c r="G1567" i="16"/>
  <c r="I1567" i="16"/>
  <c r="D1559" i="16"/>
  <c r="G1559" i="16"/>
  <c r="E1551" i="16"/>
  <c r="D1551" i="16"/>
  <c r="J1543" i="16"/>
  <c r="E1543" i="16"/>
  <c r="D1543" i="16"/>
  <c r="E1519" i="16"/>
  <c r="I1519" i="16"/>
  <c r="G1519" i="16"/>
  <c r="J1511" i="16"/>
  <c r="E1511" i="16"/>
  <c r="H1503" i="16"/>
  <c r="F1503" i="16"/>
  <c r="J1503" i="16"/>
  <c r="H1491" i="16"/>
  <c r="J1491" i="16"/>
  <c r="I1479" i="16"/>
  <c r="J1479" i="16"/>
  <c r="G1479" i="16"/>
  <c r="E1479" i="16"/>
  <c r="H1475" i="16"/>
  <c r="E1475" i="16"/>
  <c r="G1471" i="16"/>
  <c r="D1471" i="16"/>
  <c r="H1439" i="16"/>
  <c r="F1439" i="16"/>
  <c r="I1431" i="16"/>
  <c r="D1431" i="16"/>
  <c r="G1431" i="16"/>
  <c r="G1415" i="16"/>
  <c r="F1415" i="16"/>
  <c r="D1411" i="16"/>
  <c r="F1411" i="16"/>
  <c r="G1407" i="16"/>
  <c r="J1407" i="16"/>
  <c r="I1403" i="16"/>
  <c r="J1403" i="16"/>
  <c r="F1395" i="16"/>
  <c r="E1395" i="16"/>
  <c r="F1391" i="16"/>
  <c r="E1391" i="16"/>
  <c r="D1263" i="16"/>
  <c r="E1263" i="16"/>
  <c r="G1088" i="16"/>
  <c r="E1088" i="16"/>
  <c r="F1084" i="16"/>
  <c r="E1084" i="16"/>
  <c r="D1064" i="16"/>
  <c r="H1064" i="16"/>
  <c r="I1056" i="16"/>
  <c r="E1056" i="16"/>
  <c r="D1056" i="16"/>
  <c r="J1048" i="16"/>
  <c r="F1048" i="16"/>
  <c r="F1044" i="16"/>
  <c r="G1044" i="16"/>
  <c r="G1032" i="16"/>
  <c r="J1032" i="16"/>
  <c r="E1032" i="16"/>
  <c r="H1024" i="16"/>
  <c r="G1024" i="16"/>
  <c r="J1024" i="16"/>
  <c r="G1012" i="16"/>
  <c r="D1012" i="16"/>
  <c r="I988" i="16"/>
  <c r="E988" i="16"/>
  <c r="F988" i="16"/>
  <c r="J988" i="16"/>
  <c r="F964" i="16"/>
  <c r="H964" i="16"/>
  <c r="H940" i="16"/>
  <c r="I940" i="16"/>
  <c r="D936" i="16"/>
  <c r="E936" i="16"/>
  <c r="H932" i="16"/>
  <c r="F932" i="16"/>
  <c r="G932" i="16"/>
  <c r="F908" i="16"/>
  <c r="E908" i="16"/>
  <c r="F904" i="16"/>
  <c r="I904" i="16"/>
  <c r="G904" i="16"/>
  <c r="D900" i="16"/>
  <c r="J900" i="16"/>
  <c r="G896" i="16"/>
  <c r="D896" i="16"/>
  <c r="F896" i="16"/>
  <c r="E892" i="16"/>
  <c r="J892" i="16"/>
  <c r="F892" i="16"/>
  <c r="J888" i="16"/>
  <c r="I888" i="16"/>
  <c r="E888" i="16"/>
  <c r="G888" i="16"/>
  <c r="I884" i="16"/>
  <c r="H884" i="16"/>
  <c r="D884" i="16"/>
  <c r="G880" i="16"/>
  <c r="D880" i="16"/>
  <c r="I880" i="16"/>
  <c r="I876" i="16"/>
  <c r="D876" i="16"/>
  <c r="I872" i="16"/>
  <c r="D872" i="16"/>
  <c r="F868" i="16"/>
  <c r="G868" i="16"/>
  <c r="G864" i="16"/>
  <c r="I864" i="16"/>
  <c r="E864" i="16"/>
  <c r="H860" i="16"/>
  <c r="G860" i="16"/>
  <c r="J856" i="16"/>
  <c r="G856" i="16"/>
  <c r="G852" i="16"/>
  <c r="F852" i="16"/>
  <c r="E852" i="16"/>
  <c r="H852" i="16"/>
  <c r="E848" i="16"/>
  <c r="H848" i="16"/>
  <c r="I848" i="16"/>
  <c r="G848" i="16"/>
  <c r="F844" i="16"/>
  <c r="E844" i="16"/>
  <c r="I840" i="16"/>
  <c r="G840" i="16"/>
  <c r="H840" i="16"/>
  <c r="E836" i="16"/>
  <c r="D836" i="16"/>
  <c r="I836" i="16"/>
  <c r="H832" i="16"/>
  <c r="E832" i="16"/>
  <c r="J832" i="16"/>
  <c r="G832" i="16"/>
  <c r="J828" i="16"/>
  <c r="D828" i="16"/>
  <c r="D824" i="16"/>
  <c r="J824" i="16"/>
  <c r="G804" i="16"/>
  <c r="E804" i="16"/>
  <c r="I796" i="16"/>
  <c r="G796" i="16"/>
  <c r="H796" i="16"/>
  <c r="I792" i="16"/>
  <c r="E792" i="16"/>
  <c r="G792" i="16"/>
  <c r="D792" i="16"/>
  <c r="D788" i="16"/>
  <c r="H788" i="16"/>
  <c r="J784" i="16"/>
  <c r="E784" i="16"/>
  <c r="G772" i="16"/>
  <c r="E772" i="16"/>
  <c r="J768" i="16"/>
  <c r="I768" i="16"/>
  <c r="E764" i="16"/>
  <c r="I764" i="16"/>
  <c r="F764" i="16"/>
  <c r="F732" i="16"/>
  <c r="D732" i="16"/>
  <c r="F728" i="16"/>
  <c r="G728" i="16"/>
  <c r="F712" i="16"/>
  <c r="E712" i="16"/>
  <c r="G712" i="16"/>
  <c r="F708" i="16"/>
  <c r="E708" i="16"/>
  <c r="I684" i="16"/>
  <c r="G684" i="16"/>
  <c r="E684" i="16"/>
  <c r="H684" i="16"/>
  <c r="I648" i="16"/>
  <c r="G648" i="16"/>
  <c r="D648" i="16"/>
  <c r="H632" i="16"/>
  <c r="F632" i="16"/>
  <c r="E632" i="16"/>
  <c r="G628" i="16"/>
  <c r="D628" i="16"/>
  <c r="D620" i="16"/>
  <c r="G620" i="16"/>
  <c r="H608" i="16"/>
  <c r="I608" i="16"/>
  <c r="F608" i="16"/>
  <c r="J596" i="16"/>
  <c r="I596" i="16"/>
  <c r="F592" i="16"/>
  <c r="E592" i="16"/>
  <c r="H588" i="16"/>
  <c r="F588" i="16"/>
  <c r="E580" i="16"/>
  <c r="I580" i="16"/>
  <c r="H580" i="16"/>
  <c r="H576" i="16"/>
  <c r="F576" i="16"/>
  <c r="J576" i="16"/>
  <c r="H516" i="16"/>
  <c r="D516" i="16"/>
  <c r="I516" i="16"/>
  <c r="D508" i="16"/>
  <c r="G508" i="16"/>
  <c r="F480" i="16"/>
  <c r="E480" i="16"/>
  <c r="E476" i="16"/>
  <c r="I476" i="16"/>
  <c r="H476" i="16"/>
  <c r="J472" i="16"/>
  <c r="D472" i="16"/>
  <c r="G460" i="16"/>
  <c r="F460" i="16"/>
  <c r="D460" i="16"/>
  <c r="H460" i="16"/>
  <c r="F456" i="16"/>
  <c r="J456" i="16"/>
  <c r="E456" i="16"/>
  <c r="I452" i="16"/>
  <c r="H452" i="16"/>
  <c r="J448" i="16"/>
  <c r="D448" i="16"/>
  <c r="H448" i="16"/>
  <c r="G444" i="16"/>
  <c r="D444" i="16"/>
  <c r="E444" i="16"/>
  <c r="F444" i="16"/>
  <c r="H440" i="16"/>
  <c r="J440" i="16"/>
  <c r="G440" i="16"/>
  <c r="G436" i="16"/>
  <c r="E436" i="16"/>
  <c r="H400" i="16"/>
  <c r="E400" i="16"/>
  <c r="D392" i="16"/>
  <c r="J392" i="16"/>
  <c r="G392" i="16"/>
  <c r="F392" i="16"/>
  <c r="I380" i="16"/>
  <c r="H380" i="16"/>
  <c r="E380" i="16"/>
  <c r="J380" i="16"/>
  <c r="J376" i="16"/>
  <c r="F376" i="16"/>
  <c r="J340" i="16"/>
  <c r="G340" i="16"/>
  <c r="D340" i="16"/>
  <c r="J332" i="16"/>
  <c r="E332" i="16"/>
  <c r="F332" i="16"/>
  <c r="I332" i="16"/>
  <c r="E328" i="16"/>
  <c r="F328" i="16"/>
  <c r="H316" i="16"/>
  <c r="D316" i="16"/>
  <c r="G316" i="16"/>
  <c r="J316" i="16"/>
  <c r="E312" i="16"/>
  <c r="I312" i="16"/>
  <c r="I300" i="16"/>
  <c r="G300" i="16"/>
  <c r="F296" i="16"/>
  <c r="J296" i="16"/>
  <c r="H296" i="16"/>
  <c r="I288" i="16"/>
  <c r="J288" i="16"/>
  <c r="F284" i="16"/>
  <c r="H284" i="16"/>
  <c r="E284" i="16"/>
  <c r="I280" i="16"/>
  <c r="D280" i="16"/>
  <c r="F280" i="16"/>
  <c r="D276" i="16"/>
  <c r="H276" i="16"/>
  <c r="I276" i="16"/>
  <c r="F276" i="16"/>
  <c r="D260" i="16"/>
  <c r="J260" i="16"/>
  <c r="F260" i="16"/>
  <c r="I260" i="16"/>
  <c r="E260" i="16"/>
  <c r="D256" i="16"/>
  <c r="J256" i="16"/>
  <c r="J244" i="16"/>
  <c r="H244" i="16"/>
  <c r="D244" i="16"/>
  <c r="E244" i="16"/>
  <c r="I244" i="16"/>
  <c r="I228" i="16"/>
  <c r="D228" i="16"/>
  <c r="J204" i="16"/>
  <c r="I204" i="16"/>
  <c r="G204" i="16"/>
  <c r="E192" i="16"/>
  <c r="I192" i="16"/>
  <c r="E188" i="16"/>
  <c r="G188" i="16"/>
  <c r="F176" i="16"/>
  <c r="J176" i="16"/>
  <c r="D172" i="16"/>
  <c r="J172" i="16"/>
  <c r="I172" i="16"/>
  <c r="I168" i="16"/>
  <c r="H168" i="16"/>
  <c r="J164" i="16"/>
  <c r="F164" i="16"/>
  <c r="H152" i="16"/>
  <c r="I152" i="16"/>
  <c r="D144" i="16"/>
  <c r="I144" i="16"/>
  <c r="E144" i="16"/>
  <c r="D140" i="16"/>
  <c r="J140" i="16"/>
  <c r="E132" i="16"/>
  <c r="I132" i="16"/>
  <c r="J132" i="16"/>
  <c r="G120" i="16"/>
  <c r="J120" i="16"/>
  <c r="G104" i="16"/>
  <c r="I104" i="16"/>
  <c r="E96" i="16"/>
  <c r="I96" i="16"/>
  <c r="F92" i="16"/>
  <c r="G92" i="16"/>
  <c r="F80" i="16"/>
  <c r="D80" i="16"/>
  <c r="J68" i="16"/>
  <c r="D68" i="16"/>
  <c r="H52" i="16"/>
  <c r="J52" i="16"/>
  <c r="D52" i="16"/>
  <c r="F48" i="16"/>
  <c r="D48" i="16"/>
  <c r="H44" i="16"/>
  <c r="F44" i="16"/>
  <c r="D44" i="16"/>
  <c r="G40" i="16"/>
  <c r="J40" i="16"/>
  <c r="F40" i="16"/>
  <c r="E28" i="16"/>
  <c r="H28" i="16"/>
  <c r="E20" i="16"/>
  <c r="F20" i="16"/>
  <c r="G556" i="16"/>
  <c r="D1016" i="16"/>
  <c r="G956" i="16"/>
  <c r="F2289" i="16"/>
  <c r="E2289" i="16"/>
  <c r="F2249" i="16"/>
  <c r="E2432" i="16"/>
  <c r="G1216" i="16"/>
  <c r="G820" i="16"/>
  <c r="J1551" i="16"/>
  <c r="H1555" i="16"/>
  <c r="H436" i="16"/>
  <c r="D88" i="16"/>
  <c r="I208" i="16"/>
  <c r="H208" i="16"/>
  <c r="E252" i="16"/>
  <c r="G752" i="16"/>
  <c r="E1383" i="16"/>
  <c r="I1387" i="16"/>
  <c r="E1555" i="16"/>
  <c r="I1606" i="16"/>
  <c r="F1606" i="16"/>
  <c r="F820" i="16"/>
  <c r="J2212" i="16"/>
  <c r="D1700" i="16"/>
  <c r="I2332" i="16"/>
  <c r="D200" i="16"/>
  <c r="I216" i="16"/>
  <c r="E728" i="16"/>
  <c r="I1728" i="16"/>
  <c r="D2492" i="16"/>
  <c r="F84" i="16"/>
  <c r="D204" i="16"/>
  <c r="E256" i="16"/>
  <c r="F2452" i="16"/>
  <c r="H140" i="16"/>
  <c r="E2265" i="16"/>
  <c r="J1052" i="16"/>
  <c r="F1088" i="16"/>
  <c r="D2245" i="16"/>
  <c r="I1680" i="16"/>
  <c r="G1621" i="16"/>
  <c r="I156" i="16"/>
  <c r="F312" i="16"/>
  <c r="H320" i="16"/>
  <c r="D328" i="16"/>
  <c r="H888" i="16"/>
  <c r="G11" i="16"/>
  <c r="I32" i="16"/>
  <c r="J336" i="16"/>
  <c r="E24" i="16"/>
  <c r="D24" i="16"/>
  <c r="J44" i="16"/>
  <c r="H48" i="16"/>
  <c r="G192" i="16"/>
  <c r="F336" i="16"/>
  <c r="F340" i="16"/>
  <c r="D440" i="16"/>
  <c r="J444" i="16"/>
  <c r="E452" i="16"/>
  <c r="J460" i="16"/>
  <c r="E828" i="16"/>
  <c r="H836" i="16"/>
  <c r="J848" i="16"/>
  <c r="E856" i="16"/>
  <c r="E868" i="16"/>
  <c r="F880" i="16"/>
  <c r="H892" i="16"/>
  <c r="I896" i="16"/>
  <c r="I784" i="16"/>
  <c r="E1617" i="16"/>
  <c r="J728" i="16"/>
  <c r="G2388" i="16"/>
  <c r="E1180" i="16"/>
  <c r="E2261" i="16"/>
  <c r="J2285" i="16"/>
  <c r="G532" i="16"/>
  <c r="H68" i="16"/>
  <c r="G144" i="16"/>
  <c r="J592" i="16"/>
  <c r="J2261" i="16"/>
  <c r="J2293" i="16"/>
  <c r="E2476" i="16"/>
  <c r="D2464" i="16"/>
  <c r="D284" i="16"/>
  <c r="E532" i="16"/>
  <c r="G580" i="16"/>
  <c r="I632" i="16"/>
  <c r="D940" i="16"/>
  <c r="G988" i="16"/>
  <c r="H1032" i="16"/>
  <c r="E1064" i="16"/>
  <c r="G2285" i="16"/>
  <c r="D2372" i="16"/>
  <c r="G2464" i="16"/>
  <c r="D2488" i="16"/>
  <c r="J1415" i="16"/>
  <c r="F1539" i="16"/>
  <c r="E316" i="16"/>
  <c r="G332" i="16"/>
  <c r="F684" i="16"/>
  <c r="D1024" i="16"/>
  <c r="F1471" i="16"/>
  <c r="F1567" i="16"/>
  <c r="D1668" i="16"/>
  <c r="D2253" i="16"/>
  <c r="E2317" i="16"/>
  <c r="D1535" i="16"/>
  <c r="G172" i="16"/>
  <c r="F792" i="16"/>
  <c r="J908" i="16"/>
  <c r="I1395" i="16"/>
  <c r="G1411" i="16"/>
  <c r="I1539" i="16"/>
  <c r="G1594" i="16"/>
  <c r="H2224" i="16"/>
  <c r="D2293" i="16"/>
  <c r="I2380" i="16"/>
  <c r="I2432" i="16"/>
  <c r="I2384" i="16"/>
  <c r="D1688" i="16"/>
  <c r="H2456" i="16"/>
  <c r="D2220" i="16"/>
  <c r="E2384" i="16"/>
  <c r="E1471" i="16"/>
  <c r="D1664" i="16"/>
  <c r="D1676" i="16"/>
  <c r="D1423" i="16"/>
  <c r="H1403" i="16"/>
  <c r="G1419" i="16"/>
  <c r="G1503" i="16"/>
  <c r="J1547" i="16"/>
  <c r="E2228" i="16"/>
  <c r="J764" i="16"/>
  <c r="G2380" i="16"/>
  <c r="F1649" i="16"/>
  <c r="D2472" i="16"/>
  <c r="J688" i="16"/>
  <c r="H688" i="16"/>
  <c r="H956" i="16"/>
  <c r="E1295" i="16"/>
  <c r="D2249" i="16"/>
  <c r="G2432" i="16"/>
  <c r="H1243" i="16"/>
  <c r="G1551" i="16"/>
  <c r="I10" i="16"/>
  <c r="H88" i="16"/>
  <c r="F160" i="16"/>
  <c r="J208" i="16"/>
  <c r="H752" i="16"/>
  <c r="H1383" i="16"/>
  <c r="F1383" i="16"/>
  <c r="E1387" i="16"/>
  <c r="J1606" i="16"/>
  <c r="E1700" i="16"/>
  <c r="I200" i="16"/>
  <c r="J840" i="16"/>
  <c r="G976" i="16"/>
  <c r="D1724" i="16"/>
  <c r="J1732" i="16"/>
  <c r="F2492" i="16"/>
  <c r="G2364" i="16"/>
  <c r="J88" i="16"/>
  <c r="I256" i="16"/>
  <c r="H304" i="16"/>
  <c r="F1614" i="16"/>
  <c r="H204" i="16"/>
  <c r="G2265" i="16"/>
  <c r="F1052" i="16"/>
  <c r="D1072" i="16"/>
  <c r="G2245" i="16"/>
  <c r="J1672" i="16"/>
  <c r="H1617" i="16"/>
  <c r="D288" i="16"/>
  <c r="J300" i="16"/>
  <c r="F320" i="16"/>
  <c r="J324" i="16"/>
  <c r="H328" i="16"/>
  <c r="F2496" i="16"/>
  <c r="G884" i="16"/>
  <c r="I892" i="16"/>
  <c r="I832" i="16"/>
  <c r="E880" i="16"/>
  <c r="E336" i="16"/>
  <c r="D28" i="16"/>
  <c r="E40" i="16"/>
  <c r="E44" i="16"/>
  <c r="G48" i="16"/>
  <c r="D196" i="16"/>
  <c r="I340" i="16"/>
  <c r="I440" i="16"/>
  <c r="F448" i="16"/>
  <c r="G456" i="16"/>
  <c r="I824" i="16"/>
  <c r="D832" i="16"/>
  <c r="F840" i="16"/>
  <c r="D852" i="16"/>
  <c r="F864" i="16"/>
  <c r="H876" i="16"/>
  <c r="F884" i="16"/>
  <c r="E896" i="16"/>
  <c r="D1672" i="16"/>
  <c r="J2380" i="16"/>
  <c r="F1172" i="16"/>
  <c r="G2436" i="16"/>
  <c r="H2372" i="16"/>
  <c r="G588" i="16"/>
  <c r="D1503" i="16"/>
  <c r="E2488" i="16"/>
  <c r="D188" i="16"/>
  <c r="D360" i="16"/>
  <c r="I588" i="16"/>
  <c r="E648" i="16"/>
  <c r="G1056" i="16"/>
  <c r="G2273" i="16"/>
  <c r="H2464" i="16"/>
  <c r="E1688" i="16"/>
  <c r="J280" i="16"/>
  <c r="I296" i="16"/>
  <c r="G516" i="16"/>
  <c r="E576" i="16"/>
  <c r="J608" i="16"/>
  <c r="D632" i="16"/>
  <c r="I712" i="16"/>
  <c r="J932" i="16"/>
  <c r="I964" i="16"/>
  <c r="D1084" i="16"/>
  <c r="I2456" i="16"/>
  <c r="H1299" i="16"/>
  <c r="J2220" i="16"/>
  <c r="J1539" i="16"/>
  <c r="H120" i="16"/>
  <c r="H332" i="16"/>
  <c r="H392" i="16"/>
  <c r="F1479" i="16"/>
  <c r="F1664" i="16"/>
  <c r="J1676" i="16"/>
  <c r="G2253" i="16"/>
  <c r="F244" i="16"/>
  <c r="F2241" i="16"/>
  <c r="E2241" i="16"/>
  <c r="G168" i="16"/>
  <c r="E176" i="16"/>
  <c r="G380" i="16"/>
  <c r="F472" i="16"/>
  <c r="G788" i="16"/>
  <c r="F804" i="16"/>
  <c r="F900" i="16"/>
  <c r="F1012" i="16"/>
  <c r="E1311" i="16"/>
  <c r="D1407" i="16"/>
  <c r="I1423" i="16"/>
  <c r="J1519" i="16"/>
  <c r="E1575" i="16"/>
  <c r="E1716" i="16"/>
  <c r="H2216" i="16"/>
  <c r="H2313" i="16"/>
  <c r="G2500" i="16"/>
  <c r="J1998" i="16"/>
  <c r="G1838" i="16"/>
  <c r="J2131" i="16"/>
  <c r="I2131" i="16"/>
  <c r="I1719" i="16"/>
  <c r="G1719" i="16"/>
  <c r="F1683" i="16"/>
  <c r="J1683" i="16"/>
  <c r="D1636" i="16"/>
  <c r="I1636" i="16"/>
  <c r="J1558" i="16"/>
  <c r="I1558" i="16"/>
  <c r="D1478" i="16"/>
  <c r="J1478" i="16"/>
  <c r="I1430" i="16"/>
  <c r="E1430" i="16"/>
  <c r="G1334" i="16"/>
  <c r="F1334" i="16"/>
  <c r="E1330" i="16"/>
  <c r="F1330" i="16"/>
  <c r="J1330" i="16"/>
  <c r="J1326" i="16"/>
  <c r="D1326" i="16"/>
  <c r="F1326" i="16"/>
  <c r="E1322" i="16"/>
  <c r="H1322" i="16"/>
  <c r="J1322" i="16"/>
  <c r="H1302" i="16"/>
  <c r="E1302" i="16"/>
  <c r="J1302" i="16"/>
  <c r="G1302" i="16"/>
  <c r="E1298" i="16"/>
  <c r="D1298" i="16"/>
  <c r="H1298" i="16"/>
  <c r="J1250" i="16"/>
  <c r="G1250" i="16"/>
  <c r="F1250" i="16"/>
  <c r="H1250" i="16"/>
  <c r="H1246" i="16"/>
  <c r="I1246" i="16"/>
  <c r="F1246" i="16"/>
  <c r="H1238" i="16"/>
  <c r="F1238" i="16"/>
  <c r="D1199" i="16"/>
  <c r="I1199" i="16"/>
  <c r="J1199" i="16"/>
  <c r="I1187" i="16"/>
  <c r="J1187" i="16"/>
  <c r="F1159" i="16"/>
  <c r="H1159" i="16"/>
  <c r="I1159" i="16"/>
  <c r="J1159" i="16"/>
  <c r="I1155" i="16"/>
  <c r="H1155" i="16"/>
  <c r="E1155" i="16"/>
  <c r="F1155" i="16"/>
  <c r="H1147" i="16"/>
  <c r="F1147" i="16"/>
  <c r="I1147" i="16"/>
  <c r="I1139" i="16"/>
  <c r="G1139" i="16"/>
  <c r="F1139" i="16"/>
  <c r="G1135" i="16"/>
  <c r="F1135" i="16"/>
  <c r="H1135" i="16"/>
  <c r="I1135" i="16"/>
  <c r="F1107" i="16"/>
  <c r="E1107" i="16"/>
  <c r="F1067" i="16"/>
  <c r="H1067" i="16"/>
  <c r="I1067" i="16"/>
  <c r="D1043" i="16"/>
  <c r="G1043" i="16"/>
  <c r="F1043" i="16"/>
  <c r="D1039" i="16"/>
  <c r="J1039" i="16"/>
  <c r="H1039" i="16"/>
  <c r="E1035" i="16"/>
  <c r="D1035" i="16"/>
  <c r="G991" i="16"/>
  <c r="E991" i="16"/>
  <c r="E867" i="16"/>
  <c r="G867" i="16"/>
  <c r="J799" i="16"/>
  <c r="F799" i="16"/>
  <c r="G799" i="16"/>
  <c r="I783" i="16"/>
  <c r="H783" i="16"/>
  <c r="G783" i="16"/>
  <c r="J743" i="16"/>
  <c r="F743" i="16"/>
  <c r="F739" i="16"/>
  <c r="H739" i="16"/>
  <c r="E2098" i="16"/>
  <c r="J2098" i="16"/>
  <c r="F2078" i="16"/>
  <c r="H2078" i="16"/>
  <c r="J2078" i="16"/>
  <c r="G2058" i="16"/>
  <c r="F2058" i="16"/>
  <c r="J2058" i="16"/>
  <c r="G2054" i="16"/>
  <c r="E2054" i="16"/>
  <c r="F2054" i="16"/>
  <c r="G1954" i="16"/>
  <c r="F1954" i="16"/>
  <c r="F1914" i="16"/>
  <c r="G1914" i="16"/>
  <c r="H1914" i="16"/>
  <c r="G1910" i="16"/>
  <c r="H1910" i="16"/>
  <c r="J1910" i="16"/>
  <c r="E1910" i="16"/>
  <c r="I1906" i="16"/>
  <c r="D1906" i="16"/>
  <c r="F1906" i="16"/>
  <c r="E1866" i="16"/>
  <c r="G1866" i="16"/>
  <c r="H1866" i="16"/>
  <c r="I1858" i="16"/>
  <c r="G1858" i="16"/>
  <c r="E1834" i="16"/>
  <c r="I1834" i="16"/>
  <c r="J1834" i="16"/>
  <c r="J1830" i="16"/>
  <c r="H1830" i="16"/>
  <c r="J1826" i="16"/>
  <c r="I1826" i="16"/>
  <c r="E1826" i="16"/>
  <c r="D1826" i="16"/>
  <c r="J1786" i="16"/>
  <c r="F1786" i="16"/>
  <c r="D1768" i="16"/>
  <c r="H1768" i="16"/>
  <c r="I1994" i="16"/>
  <c r="D1978" i="16"/>
  <c r="H2206" i="16"/>
  <c r="J1906" i="16"/>
  <c r="E2002" i="16"/>
  <c r="H2054" i="16"/>
  <c r="F1866" i="16"/>
  <c r="G1830" i="16"/>
  <c r="G1826" i="16"/>
  <c r="G1846" i="16"/>
  <c r="F1842" i="16"/>
  <c r="I2046" i="16"/>
  <c r="G1426" i="16"/>
  <c r="F2098" i="16"/>
  <c r="G1330" i="16"/>
  <c r="E1318" i="16"/>
  <c r="F1910" i="16"/>
  <c r="J1334" i="16"/>
  <c r="E2290" i="16"/>
  <c r="G2290" i="16"/>
  <c r="I2201" i="16"/>
  <c r="E2201" i="16"/>
  <c r="F2165" i="16"/>
  <c r="E2165" i="16"/>
  <c r="G6" i="16"/>
  <c r="E6" i="16"/>
  <c r="I2502" i="16"/>
  <c r="J2502" i="16"/>
  <c r="H2502" i="16"/>
  <c r="D2502" i="16"/>
  <c r="G2502" i="16"/>
  <c r="F2502" i="16"/>
  <c r="E2494" i="16"/>
  <c r="F2494" i="16"/>
  <c r="J2486" i="16"/>
  <c r="I2486" i="16"/>
  <c r="F2486" i="16"/>
  <c r="H2478" i="16"/>
  <c r="G2478" i="16"/>
  <c r="F2478" i="16"/>
  <c r="E2478" i="16"/>
  <c r="H2474" i="16"/>
  <c r="G2474" i="16"/>
  <c r="I2474" i="16"/>
  <c r="D2474" i="16"/>
  <c r="J2474" i="16"/>
  <c r="E2474" i="16"/>
  <c r="F2474" i="16"/>
  <c r="H2470" i="16"/>
  <c r="J2470" i="16"/>
  <c r="F2466" i="16"/>
  <c r="E2466" i="16"/>
  <c r="I2466" i="16"/>
  <c r="D2466" i="16"/>
  <c r="H2462" i="16"/>
  <c r="E2462" i="16"/>
  <c r="D2462" i="16"/>
  <c r="I2462" i="16"/>
  <c r="F2462" i="16"/>
  <c r="G2462" i="16"/>
  <c r="D2458" i="16"/>
  <c r="E2458" i="16"/>
  <c r="H2458" i="16"/>
  <c r="J2458" i="16"/>
  <c r="I2458" i="16"/>
  <c r="H2454" i="16"/>
  <c r="E2454" i="16"/>
  <c r="I2454" i="16"/>
  <c r="D2454" i="16"/>
  <c r="F2454" i="16"/>
  <c r="E2450" i="16"/>
  <c r="D2450" i="16"/>
  <c r="H2450" i="16"/>
  <c r="F2450" i="16"/>
  <c r="J2450" i="16"/>
  <c r="G2450" i="16"/>
  <c r="I2450" i="16"/>
  <c r="G2446" i="16"/>
  <c r="F2446" i="16"/>
  <c r="E2446" i="16"/>
  <c r="D2446" i="16"/>
  <c r="H2442" i="16"/>
  <c r="I2442" i="16"/>
  <c r="D2442" i="16"/>
  <c r="G2442" i="16"/>
  <c r="F2442" i="16"/>
  <c r="E2442" i="16"/>
  <c r="H2438" i="16"/>
  <c r="J2438" i="16"/>
  <c r="G2438" i="16"/>
  <c r="H2434" i="16"/>
  <c r="G2434" i="16"/>
  <c r="E2434" i="16"/>
  <c r="I2434" i="16"/>
  <c r="J2434" i="16"/>
  <c r="F2434" i="16"/>
  <c r="F2430" i="16"/>
  <c r="E2430" i="16"/>
  <c r="H2430" i="16"/>
  <c r="I2430" i="16"/>
  <c r="G2430" i="16"/>
  <c r="J2430" i="16"/>
  <c r="E2422" i="16"/>
  <c r="F2422" i="16"/>
  <c r="D2422" i="16"/>
  <c r="H2410" i="16"/>
  <c r="D2410" i="16"/>
  <c r="D2342" i="16"/>
  <c r="E2342" i="16"/>
  <c r="G2338" i="16"/>
  <c r="F2338" i="16"/>
  <c r="E2326" i="16"/>
  <c r="J2326" i="16"/>
  <c r="E2255" i="16"/>
  <c r="H2255" i="16"/>
  <c r="H2233" i="16"/>
  <c r="E2233" i="16"/>
  <c r="F2104" i="16"/>
  <c r="E2104" i="16"/>
  <c r="I2104" i="16"/>
  <c r="D2104" i="16"/>
  <c r="G2104" i="16"/>
  <c r="H2104" i="16"/>
  <c r="J2104" i="16"/>
  <c r="H2100" i="16"/>
  <c r="D2100" i="16"/>
  <c r="F2100" i="16"/>
  <c r="I2100" i="16"/>
  <c r="I2096" i="16"/>
  <c r="E2096" i="16"/>
  <c r="D2096" i="16"/>
  <c r="J2096" i="16"/>
  <c r="G2096" i="16"/>
  <c r="F2096" i="16"/>
  <c r="H2096" i="16"/>
  <c r="G2092" i="16"/>
  <c r="D2092" i="16"/>
  <c r="E2092" i="16"/>
  <c r="F2088" i="16"/>
  <c r="G2088" i="16"/>
  <c r="H2088" i="16"/>
  <c r="J2088" i="16"/>
  <c r="D2088" i="16"/>
  <c r="E2088" i="16"/>
  <c r="I2088" i="16"/>
  <c r="F2084" i="16"/>
  <c r="J2084" i="16"/>
  <c r="G2084" i="16"/>
  <c r="H2084" i="16"/>
  <c r="E2084" i="16"/>
  <c r="D2084" i="16"/>
  <c r="F2080" i="16"/>
  <c r="H2080" i="16"/>
  <c r="E2080" i="16"/>
  <c r="I2080" i="16"/>
  <c r="D2080" i="16"/>
  <c r="J2080" i="16"/>
  <c r="G2080" i="16"/>
  <c r="E2076" i="16"/>
  <c r="D2076" i="16"/>
  <c r="G2076" i="16"/>
  <c r="H2076" i="16"/>
  <c r="J2076" i="16"/>
  <c r="D2072" i="16"/>
  <c r="E2072" i="16"/>
  <c r="H2072" i="16"/>
  <c r="J2072" i="16"/>
  <c r="F2072" i="16"/>
  <c r="I2072" i="16"/>
  <c r="F2068" i="16"/>
  <c r="E2068" i="16"/>
  <c r="G2068" i="16"/>
  <c r="H2068" i="16"/>
  <c r="I2068" i="16"/>
  <c r="D2068" i="16"/>
  <c r="J2068" i="16"/>
  <c r="G2064" i="16"/>
  <c r="E2064" i="16"/>
  <c r="D2064" i="16"/>
  <c r="H2064" i="16"/>
  <c r="I2064" i="16"/>
  <c r="F2064" i="16"/>
  <c r="J2064" i="16"/>
  <c r="F2060" i="16"/>
  <c r="E2060" i="16"/>
  <c r="I2060" i="16"/>
  <c r="J2060" i="16"/>
  <c r="D2060" i="16"/>
  <c r="H2060" i="16"/>
  <c r="E2056" i="16"/>
  <c r="I2056" i="16"/>
  <c r="H2056" i="16"/>
  <c r="D2056" i="16"/>
  <c r="H2052" i="16"/>
  <c r="E2052" i="16"/>
  <c r="J2052" i="16"/>
  <c r="D2052" i="16"/>
  <c r="F2052" i="16"/>
  <c r="I2052" i="16"/>
  <c r="H2048" i="16"/>
  <c r="F2048" i="16"/>
  <c r="J2048" i="16"/>
  <c r="D2048" i="16"/>
  <c r="J2044" i="16"/>
  <c r="H2044" i="16"/>
  <c r="G2044" i="16"/>
  <c r="D2044" i="16"/>
  <c r="E2044" i="16"/>
  <c r="I2044" i="16"/>
  <c r="F2044" i="16"/>
  <c r="I2040" i="16"/>
  <c r="F2040" i="16"/>
  <c r="G2040" i="16"/>
  <c r="D2040" i="16"/>
  <c r="J2040" i="16"/>
  <c r="D2008" i="16"/>
  <c r="H2008" i="16"/>
  <c r="E2008" i="16"/>
  <c r="G1976" i="16"/>
  <c r="H1976" i="16"/>
  <c r="E1976" i="16"/>
  <c r="J1976" i="16"/>
  <c r="D1976" i="16"/>
  <c r="F1976" i="16"/>
  <c r="F1972" i="16"/>
  <c r="J1972" i="16"/>
  <c r="E1972" i="16"/>
  <c r="D1972" i="16"/>
  <c r="I1972" i="16"/>
  <c r="G1972" i="16"/>
  <c r="I1968" i="16"/>
  <c r="D1968" i="16"/>
  <c r="G1968" i="16"/>
  <c r="F1968" i="16"/>
  <c r="E1968" i="16"/>
  <c r="I1964" i="16"/>
  <c r="E1964" i="16"/>
  <c r="I1960" i="16"/>
  <c r="F1960" i="16"/>
  <c r="G1960" i="16"/>
  <c r="H1960" i="16"/>
  <c r="E1960" i="16"/>
  <c r="J1960" i="16"/>
  <c r="D1916" i="16"/>
  <c r="J1916" i="16"/>
  <c r="F1916" i="16"/>
  <c r="I1912" i="16"/>
  <c r="G1912" i="16"/>
  <c r="D1904" i="16"/>
  <c r="J1904" i="16"/>
  <c r="E1888" i="16"/>
  <c r="I1888" i="16"/>
  <c r="F1888" i="16"/>
  <c r="H1888" i="16"/>
  <c r="J1888" i="16"/>
  <c r="I1884" i="16"/>
  <c r="J1884" i="16"/>
  <c r="D1884" i="16"/>
  <c r="H1884" i="16"/>
  <c r="H1880" i="16"/>
  <c r="G1880" i="16"/>
  <c r="F1880" i="16"/>
  <c r="F1876" i="16"/>
  <c r="G1876" i="16"/>
  <c r="E1876" i="16"/>
  <c r="H1876" i="16"/>
  <c r="I1876" i="16"/>
  <c r="J1876" i="16"/>
  <c r="D1876" i="16"/>
  <c r="D1872" i="16"/>
  <c r="I1872" i="16"/>
  <c r="G1872" i="16"/>
  <c r="J1872" i="16"/>
  <c r="H1872" i="16"/>
  <c r="I1868" i="16"/>
  <c r="H1868" i="16"/>
  <c r="G1868" i="16"/>
  <c r="E1868" i="16"/>
  <c r="F1868" i="16"/>
  <c r="E1864" i="16"/>
  <c r="F1864" i="16"/>
  <c r="I1864" i="16"/>
  <c r="H1864" i="16"/>
  <c r="D1864" i="16"/>
  <c r="D1860" i="16"/>
  <c r="J1860" i="16"/>
  <c r="F1860" i="16"/>
  <c r="H1860" i="16"/>
  <c r="I1860" i="16"/>
  <c r="E1860" i="16"/>
  <c r="J1856" i="16"/>
  <c r="I1856" i="16"/>
  <c r="H1856" i="16"/>
  <c r="G1856" i="16"/>
  <c r="E1856" i="16"/>
  <c r="D1856" i="16"/>
  <c r="F1856" i="16"/>
  <c r="J1852" i="16"/>
  <c r="H1852" i="16"/>
  <c r="G1852" i="16"/>
  <c r="F1852" i="16"/>
  <c r="D1852" i="16"/>
  <c r="I1852" i="16"/>
  <c r="H1848" i="16"/>
  <c r="E1848" i="16"/>
  <c r="F1848" i="16"/>
  <c r="D1848" i="16"/>
  <c r="I1848" i="16"/>
  <c r="J1848" i="16"/>
  <c r="G1844" i="16"/>
  <c r="D1844" i="16"/>
  <c r="J1844" i="16"/>
  <c r="F1844" i="16"/>
  <c r="E1844" i="16"/>
  <c r="I1844" i="16"/>
  <c r="J1840" i="16"/>
  <c r="F1840" i="16"/>
  <c r="D1840" i="16"/>
  <c r="I1840" i="16"/>
  <c r="E1840" i="16"/>
  <c r="G1836" i="16"/>
  <c r="H1836" i="16"/>
  <c r="I1836" i="16"/>
  <c r="E1836" i="16"/>
  <c r="D1836" i="16"/>
  <c r="J1836" i="16"/>
  <c r="F1836" i="16"/>
  <c r="D1832" i="16"/>
  <c r="H1832" i="16"/>
  <c r="E1832" i="16"/>
  <c r="G1832" i="16"/>
  <c r="F1832" i="16"/>
  <c r="I1832" i="16"/>
  <c r="J1828" i="16"/>
  <c r="I1828" i="16"/>
  <c r="D1828" i="16"/>
  <c r="E1828" i="16"/>
  <c r="F1828" i="16"/>
  <c r="H1828" i="16"/>
  <c r="G1828" i="16"/>
  <c r="I1824" i="16"/>
  <c r="J1824" i="16"/>
  <c r="H1824" i="16"/>
  <c r="G1824" i="16"/>
  <c r="D1824" i="16"/>
  <c r="E1820" i="16"/>
  <c r="J1820" i="16"/>
  <c r="F1820" i="16"/>
  <c r="I1820" i="16"/>
  <c r="H1820" i="16"/>
  <c r="D1820" i="16"/>
  <c r="D1816" i="16"/>
  <c r="F1816" i="16"/>
  <c r="E1816" i="16"/>
  <c r="I1816" i="16"/>
  <c r="J1816" i="16"/>
  <c r="G1816" i="16"/>
  <c r="D1812" i="16"/>
  <c r="G1812" i="16"/>
  <c r="F1812" i="16"/>
  <c r="I1812" i="16"/>
  <c r="D1808" i="16"/>
  <c r="I1808" i="16"/>
  <c r="J1808" i="16"/>
  <c r="G1808" i="16"/>
  <c r="F1808" i="16"/>
  <c r="H1808" i="16"/>
  <c r="F1804" i="16"/>
  <c r="E1804" i="16"/>
  <c r="I1804" i="16"/>
  <c r="H1804" i="16"/>
  <c r="D1729" i="16"/>
  <c r="H1729" i="16"/>
  <c r="E1568" i="16"/>
  <c r="I1568" i="16"/>
  <c r="H1564" i="16"/>
  <c r="D1564" i="16"/>
  <c r="I1548" i="16"/>
  <c r="H1548" i="16"/>
  <c r="D1548" i="16"/>
  <c r="J1548" i="16"/>
  <c r="G1544" i="16"/>
  <c r="J1544" i="16"/>
  <c r="H1544" i="16"/>
  <c r="E1544" i="16"/>
  <c r="F1544" i="16"/>
  <c r="I1540" i="16"/>
  <c r="H1540" i="16"/>
  <c r="J1536" i="16"/>
  <c r="D1536" i="16"/>
  <c r="E1536" i="16"/>
  <c r="F1536" i="16"/>
  <c r="H1536" i="16"/>
  <c r="I1536" i="16"/>
  <c r="D1516" i="16"/>
  <c r="E1516" i="16"/>
  <c r="J1516" i="16"/>
  <c r="I1516" i="16"/>
  <c r="F1516" i="16"/>
  <c r="D1512" i="16"/>
  <c r="G1512" i="16"/>
  <c r="H1512" i="16"/>
  <c r="E1508" i="16"/>
  <c r="H1508" i="16"/>
  <c r="J1508" i="16"/>
  <c r="I1508" i="16"/>
  <c r="D1508" i="16"/>
  <c r="I1504" i="16"/>
  <c r="H1504" i="16"/>
  <c r="G1504" i="16"/>
  <c r="E1504" i="16"/>
  <c r="I1500" i="16"/>
  <c r="G1500" i="16"/>
  <c r="F1500" i="16"/>
  <c r="D1500" i="16"/>
  <c r="E1500" i="16"/>
  <c r="J1500" i="16"/>
  <c r="E1496" i="16"/>
  <c r="H1496" i="16"/>
  <c r="G1496" i="16"/>
  <c r="D1496" i="16"/>
  <c r="E1468" i="16"/>
  <c r="D1468" i="16"/>
  <c r="I1468" i="16"/>
  <c r="G1468" i="16"/>
  <c r="H1468" i="16"/>
  <c r="F1468" i="16"/>
  <c r="F1464" i="16"/>
  <c r="E1464" i="16"/>
  <c r="G1464" i="16"/>
  <c r="I1464" i="16"/>
  <c r="H1464" i="16"/>
  <c r="D1464" i="16"/>
  <c r="G1460" i="16"/>
  <c r="F1460" i="16"/>
  <c r="D1460" i="16"/>
  <c r="J1460" i="16"/>
  <c r="H1460" i="16"/>
  <c r="G1456" i="16"/>
  <c r="J1456" i="16"/>
  <c r="I1456" i="16"/>
  <c r="E1452" i="16"/>
  <c r="F1452" i="16"/>
  <c r="D1452" i="16"/>
  <c r="I1448" i="16"/>
  <c r="E1448" i="16"/>
  <c r="H1448" i="16"/>
  <c r="D1448" i="16"/>
  <c r="E1428" i="16"/>
  <c r="D1428" i="16"/>
  <c r="J1372" i="16"/>
  <c r="H1372" i="16"/>
  <c r="I1372" i="16"/>
  <c r="G1372" i="16"/>
  <c r="F1372" i="16"/>
  <c r="E1372" i="16"/>
  <c r="D1372" i="16"/>
  <c r="F1368" i="16"/>
  <c r="J1368" i="16"/>
  <c r="I1368" i="16"/>
  <c r="G1368" i="16"/>
  <c r="H1368" i="16"/>
  <c r="G1364" i="16"/>
  <c r="E1364" i="16"/>
  <c r="D1364" i="16"/>
  <c r="F1364" i="16"/>
  <c r="I1364" i="16"/>
  <c r="D1360" i="16"/>
  <c r="J1360" i="16"/>
  <c r="G1360" i="16"/>
  <c r="H1360" i="16"/>
  <c r="E1360" i="16"/>
  <c r="F1360" i="16"/>
  <c r="E1356" i="16"/>
  <c r="H1356" i="16"/>
  <c r="D1356" i="16"/>
  <c r="J1356" i="16"/>
  <c r="G1356" i="16"/>
  <c r="F1356" i="16"/>
  <c r="H1352" i="16"/>
  <c r="E1352" i="16"/>
  <c r="J1352" i="16"/>
  <c r="G1352" i="16"/>
  <c r="F1352" i="16"/>
  <c r="D1352" i="16"/>
  <c r="I1352" i="16"/>
  <c r="H1348" i="16"/>
  <c r="D1348" i="16"/>
  <c r="E1348" i="16"/>
  <c r="I1348" i="16"/>
  <c r="G1348" i="16"/>
  <c r="J1348" i="16"/>
  <c r="J1344" i="16"/>
  <c r="F1344" i="16"/>
  <c r="D1344" i="16"/>
  <c r="H1344" i="16"/>
  <c r="E1344" i="16"/>
  <c r="I1344" i="16"/>
  <c r="G1344" i="16"/>
  <c r="F1340" i="16"/>
  <c r="E1340" i="16"/>
  <c r="G1340" i="16"/>
  <c r="D1340" i="16"/>
  <c r="H1340" i="16"/>
  <c r="I1340" i="16"/>
  <c r="J1340" i="16"/>
  <c r="F1336" i="16"/>
  <c r="G1336" i="16"/>
  <c r="H1336" i="16"/>
  <c r="I1336" i="16"/>
  <c r="J1336" i="16"/>
  <c r="E1336" i="16"/>
  <c r="G1332" i="16"/>
  <c r="E1332" i="16"/>
  <c r="D1332" i="16"/>
  <c r="F1332" i="16"/>
  <c r="H1332" i="16"/>
  <c r="I1332" i="16"/>
  <c r="J1332" i="16"/>
  <c r="H1328" i="16"/>
  <c r="D1328" i="16"/>
  <c r="J1328" i="16"/>
  <c r="J1324" i="16"/>
  <c r="E1324" i="16"/>
  <c r="H1324" i="16"/>
  <c r="I1324" i="16"/>
  <c r="F1324" i="16"/>
  <c r="G1324" i="16"/>
  <c r="D1324" i="16"/>
  <c r="H1320" i="16"/>
  <c r="J1320" i="16"/>
  <c r="G1320" i="16"/>
  <c r="F1320" i="16"/>
  <c r="I1320" i="16"/>
  <c r="E1316" i="16"/>
  <c r="H1316" i="16"/>
  <c r="G1316" i="16"/>
  <c r="D1316" i="16"/>
  <c r="I1316" i="16"/>
  <c r="F1316" i="16"/>
  <c r="J1316" i="16"/>
  <c r="I1312" i="16"/>
  <c r="E1312" i="16"/>
  <c r="I1308" i="16"/>
  <c r="J1308" i="16"/>
  <c r="E1308" i="16"/>
  <c r="J1304" i="16"/>
  <c r="F1304" i="16"/>
  <c r="I1304" i="16"/>
  <c r="H1304" i="16"/>
  <c r="D1304" i="16"/>
  <c r="G1304" i="16"/>
  <c r="E1304" i="16"/>
  <c r="D1300" i="16"/>
  <c r="I1300" i="16"/>
  <c r="F1300" i="16"/>
  <c r="E1300" i="16"/>
  <c r="G1300" i="16"/>
  <c r="H1300" i="16"/>
  <c r="J1300" i="16"/>
  <c r="D1296" i="16"/>
  <c r="G1296" i="16"/>
  <c r="E1296" i="16"/>
  <c r="H1296" i="16"/>
  <c r="I1296" i="16"/>
  <c r="J1288" i="16"/>
  <c r="H1288" i="16"/>
  <c r="G1288" i="16"/>
  <c r="D1288" i="16"/>
  <c r="I1288" i="16"/>
  <c r="F1288" i="16"/>
  <c r="E1288" i="16"/>
  <c r="G1284" i="16"/>
  <c r="F1284" i="16"/>
  <c r="D1284" i="16"/>
  <c r="E1284" i="16"/>
  <c r="I1284" i="16"/>
  <c r="I1280" i="16"/>
  <c r="J1280" i="16"/>
  <c r="F1280" i="16"/>
  <c r="E1280" i="16"/>
  <c r="G1280" i="16"/>
  <c r="H1280" i="16"/>
  <c r="I1276" i="16"/>
  <c r="H1276" i="16"/>
  <c r="E1276" i="16"/>
  <c r="G1276" i="16"/>
  <c r="F1276" i="16"/>
  <c r="J1276" i="16"/>
  <c r="D1276" i="16"/>
  <c r="I1272" i="16"/>
  <c r="D1272" i="16"/>
  <c r="F1272" i="16"/>
  <c r="J1272" i="16"/>
  <c r="H1272" i="16"/>
  <c r="G1272" i="16"/>
  <c r="E1272" i="16"/>
  <c r="G1268" i="16"/>
  <c r="E1268" i="16"/>
  <c r="J1268" i="16"/>
  <c r="I1268" i="16"/>
  <c r="H1268" i="16"/>
  <c r="J1264" i="16"/>
  <c r="E1264" i="16"/>
  <c r="H1264" i="16"/>
  <c r="I1264" i="16"/>
  <c r="F1264" i="16"/>
  <c r="E1260" i="16"/>
  <c r="J1260" i="16"/>
  <c r="I1260" i="16"/>
  <c r="G1260" i="16"/>
  <c r="H1260" i="16"/>
  <c r="F1260" i="16"/>
  <c r="G1256" i="16"/>
  <c r="I1256" i="16"/>
  <c r="D1256" i="16"/>
  <c r="E1256" i="16"/>
  <c r="J1256" i="16"/>
  <c r="H1256" i="16"/>
  <c r="F1256" i="16"/>
  <c r="F1252" i="16"/>
  <c r="I1252" i="16"/>
  <c r="G1252" i="16"/>
  <c r="H1252" i="16"/>
  <c r="J1252" i="16"/>
  <c r="D1252" i="16"/>
  <c r="I1248" i="16"/>
  <c r="F1248" i="16"/>
  <c r="E1248" i="16"/>
  <c r="G1248" i="16"/>
  <c r="D1248" i="16"/>
  <c r="J1248" i="16"/>
  <c r="H1248" i="16"/>
  <c r="G1244" i="16"/>
  <c r="H1244" i="16"/>
  <c r="F1244" i="16"/>
  <c r="I1244" i="16"/>
  <c r="E1244" i="16"/>
  <c r="D1244" i="16"/>
  <c r="J1244" i="16"/>
  <c r="H1240" i="16"/>
  <c r="I1240" i="16"/>
  <c r="J1240" i="16"/>
  <c r="E1240" i="16"/>
  <c r="F1240" i="16"/>
  <c r="E1236" i="16"/>
  <c r="D1236" i="16"/>
  <c r="H1236" i="16"/>
  <c r="J1236" i="16"/>
  <c r="F1236" i="16"/>
  <c r="G1236" i="16"/>
  <c r="I1236" i="16"/>
  <c r="J1233" i="16"/>
  <c r="G1233" i="16"/>
  <c r="E1233" i="16"/>
  <c r="H1233" i="16"/>
  <c r="D1233" i="16"/>
  <c r="F1233" i="16"/>
  <c r="H1229" i="16"/>
  <c r="E1229" i="16"/>
  <c r="G1229" i="16"/>
  <c r="F1229" i="16"/>
  <c r="D1229" i="16"/>
  <c r="I1229" i="16"/>
  <c r="J1229" i="16"/>
  <c r="F1225" i="16"/>
  <c r="G1225" i="16"/>
  <c r="E1225" i="16"/>
  <c r="D1225" i="16"/>
  <c r="H1225" i="16"/>
  <c r="J1221" i="16"/>
  <c r="E1221" i="16"/>
  <c r="G1221" i="16"/>
  <c r="D1221" i="16"/>
  <c r="I1221" i="16"/>
  <c r="H1221" i="16"/>
  <c r="H1217" i="16"/>
  <c r="I1217" i="16"/>
  <c r="J1217" i="16"/>
  <c r="D1217" i="16"/>
  <c r="E1217" i="16"/>
  <c r="F1217" i="16"/>
  <c r="G1217" i="16"/>
  <c r="E1213" i="16"/>
  <c r="H1213" i="16"/>
  <c r="D1213" i="16"/>
  <c r="J1213" i="16"/>
  <c r="E1209" i="16"/>
  <c r="J1209" i="16"/>
  <c r="G1209" i="16"/>
  <c r="F1209" i="16"/>
  <c r="H1209" i="16"/>
  <c r="D1209" i="16"/>
  <c r="I1209" i="16"/>
  <c r="E1205" i="16"/>
  <c r="I1205" i="16"/>
  <c r="J1205" i="16"/>
  <c r="G1205" i="16"/>
  <c r="H1205" i="16"/>
  <c r="G1201" i="16"/>
  <c r="J1201" i="16"/>
  <c r="E1201" i="16"/>
  <c r="D1201" i="16"/>
  <c r="F1201" i="16"/>
  <c r="E1197" i="16"/>
  <c r="J1197" i="16"/>
  <c r="H1197" i="16"/>
  <c r="F1197" i="16"/>
  <c r="I1193" i="16"/>
  <c r="D1193" i="16"/>
  <c r="G1193" i="16"/>
  <c r="F1193" i="16"/>
  <c r="H1189" i="16"/>
  <c r="D1189" i="16"/>
  <c r="E1189" i="16"/>
  <c r="G1189" i="16"/>
  <c r="J1189" i="16"/>
  <c r="I1189" i="16"/>
  <c r="F1189" i="16"/>
  <c r="H1185" i="16"/>
  <c r="I1185" i="16"/>
  <c r="F1185" i="16"/>
  <c r="D1185" i="16"/>
  <c r="G1185" i="16"/>
  <c r="J1185" i="16"/>
  <c r="D1181" i="16"/>
  <c r="I1181" i="16"/>
  <c r="F1181" i="16"/>
  <c r="J1181" i="16"/>
  <c r="E1181" i="16"/>
  <c r="E1177" i="16"/>
  <c r="G1177" i="16"/>
  <c r="E1173" i="16"/>
  <c r="D1173" i="16"/>
  <c r="J1173" i="16"/>
  <c r="G1173" i="16"/>
  <c r="H1173" i="16"/>
  <c r="F1173" i="16"/>
  <c r="E1169" i="16"/>
  <c r="G1169" i="16"/>
  <c r="H1169" i="16"/>
  <c r="I1169" i="16"/>
  <c r="J1169" i="16"/>
  <c r="F1169" i="16"/>
  <c r="E1165" i="16"/>
  <c r="J1165" i="16"/>
  <c r="I1165" i="16"/>
  <c r="F1165" i="16"/>
  <c r="H1165" i="16"/>
  <c r="G1165" i="16"/>
  <c r="E1161" i="16"/>
  <c r="D1161" i="16"/>
  <c r="I1161" i="16"/>
  <c r="H1161" i="16"/>
  <c r="D1157" i="16"/>
  <c r="I1157" i="16"/>
  <c r="E1157" i="16"/>
  <c r="F1157" i="16"/>
  <c r="F1153" i="16"/>
  <c r="J1153" i="16"/>
  <c r="H1153" i="16"/>
  <c r="E1153" i="16"/>
  <c r="I1153" i="16"/>
  <c r="E1149" i="16"/>
  <c r="F1149" i="16"/>
  <c r="G1149" i="16"/>
  <c r="I1149" i="16"/>
  <c r="H1145" i="16"/>
  <c r="G1145" i="16"/>
  <c r="E1145" i="16"/>
  <c r="F1145" i="16"/>
  <c r="G1141" i="16"/>
  <c r="I1141" i="16"/>
  <c r="F1141" i="16"/>
  <c r="H1141" i="16"/>
  <c r="D1141" i="16"/>
  <c r="J1141" i="16"/>
  <c r="F1137" i="16"/>
  <c r="D1137" i="16"/>
  <c r="G1137" i="16"/>
  <c r="I1137" i="16"/>
  <c r="E1137" i="16"/>
  <c r="D1133" i="16"/>
  <c r="I1133" i="16"/>
  <c r="E1133" i="16"/>
  <c r="H1133" i="16"/>
  <c r="F1133" i="16"/>
  <c r="J1133" i="16"/>
  <c r="D1129" i="16"/>
  <c r="J1129" i="16"/>
  <c r="H1129" i="16"/>
  <c r="F1129" i="16"/>
  <c r="E1129" i="16"/>
  <c r="I1129" i="16"/>
  <c r="H1125" i="16"/>
  <c r="G1125" i="16"/>
  <c r="J1125" i="16"/>
  <c r="F1125" i="16"/>
  <c r="D1125" i="16"/>
  <c r="I1121" i="16"/>
  <c r="F1121" i="16"/>
  <c r="J1121" i="16"/>
  <c r="G1121" i="16"/>
  <c r="E1121" i="16"/>
  <c r="D1121" i="16"/>
  <c r="G1117" i="16"/>
  <c r="E1117" i="16"/>
  <c r="D1117" i="16"/>
  <c r="I1117" i="16"/>
  <c r="F1117" i="16"/>
  <c r="H1117" i="16"/>
  <c r="I1113" i="16"/>
  <c r="J1113" i="16"/>
  <c r="D1113" i="16"/>
  <c r="G1113" i="16"/>
  <c r="F1113" i="16"/>
  <c r="H1113" i="16"/>
  <c r="H1109" i="16"/>
  <c r="F1109" i="16"/>
  <c r="G1109" i="16"/>
  <c r="E1109" i="16"/>
  <c r="D1109" i="16"/>
  <c r="J1109" i="16"/>
  <c r="I1109" i="16"/>
  <c r="D1105" i="16"/>
  <c r="I1105" i="16"/>
  <c r="G1105" i="16"/>
  <c r="F1105" i="16"/>
  <c r="E1105" i="16"/>
  <c r="J1105" i="16"/>
  <c r="I1097" i="16"/>
  <c r="H1097" i="16"/>
  <c r="G1097" i="16"/>
  <c r="D1089" i="16"/>
  <c r="J1089" i="16"/>
  <c r="I1089" i="16"/>
  <c r="H1089" i="16"/>
  <c r="G1089" i="16"/>
  <c r="I1085" i="16"/>
  <c r="H1085" i="16"/>
  <c r="J1085" i="16"/>
  <c r="G1085" i="16"/>
  <c r="E1085" i="16"/>
  <c r="F1085" i="16"/>
  <c r="D1081" i="16"/>
  <c r="I1081" i="16"/>
  <c r="J1081" i="16"/>
  <c r="E1081" i="16"/>
  <c r="H1081" i="16"/>
  <c r="G1081" i="16"/>
  <c r="F1081" i="16"/>
  <c r="F1069" i="16"/>
  <c r="D1069" i="16"/>
  <c r="I1069" i="16"/>
  <c r="D1065" i="16"/>
  <c r="G1065" i="16"/>
  <c r="E1065" i="16"/>
  <c r="H1065" i="16"/>
  <c r="I1065" i="16"/>
  <c r="J1065" i="16"/>
  <c r="I1061" i="16"/>
  <c r="J1061" i="16"/>
  <c r="G1061" i="16"/>
  <c r="G1057" i="16"/>
  <c r="J1057" i="16"/>
  <c r="I1057" i="16"/>
  <c r="D1057" i="16"/>
  <c r="E1057" i="16"/>
  <c r="F1057" i="16"/>
  <c r="H1057" i="16"/>
  <c r="F1045" i="16"/>
  <c r="I1045" i="16"/>
  <c r="D1045" i="16"/>
  <c r="J1045" i="16"/>
  <c r="E1045" i="16"/>
  <c r="E1041" i="16"/>
  <c r="J1041" i="16"/>
  <c r="D1041" i="16"/>
  <c r="J1033" i="16"/>
  <c r="I1033" i="16"/>
  <c r="D1033" i="16"/>
  <c r="H1033" i="16"/>
  <c r="E1033" i="16"/>
  <c r="F1033" i="16"/>
  <c r="G1033" i="16"/>
  <c r="J1029" i="16"/>
  <c r="G1029" i="16"/>
  <c r="F1029" i="16"/>
  <c r="H1029" i="16"/>
  <c r="I1029" i="16"/>
  <c r="F1025" i="16"/>
  <c r="H1025" i="16"/>
  <c r="F1021" i="16"/>
  <c r="E1021" i="16"/>
  <c r="J1021" i="16"/>
  <c r="D1021" i="16"/>
  <c r="G1021" i="16"/>
  <c r="H1021" i="16"/>
  <c r="J1017" i="16"/>
  <c r="E1017" i="16"/>
  <c r="G1013" i="16"/>
  <c r="I1013" i="16"/>
  <c r="H1013" i="16"/>
  <c r="F1013" i="16"/>
  <c r="D1013" i="16"/>
  <c r="J1013" i="16"/>
  <c r="E1013" i="16"/>
  <c r="G1005" i="16"/>
  <c r="H1005" i="16"/>
  <c r="E1001" i="16"/>
  <c r="D1001" i="16"/>
  <c r="I1001" i="16"/>
  <c r="H1001" i="16"/>
  <c r="G1001" i="16"/>
  <c r="F1001" i="16"/>
  <c r="J1001" i="16"/>
  <c r="D997" i="16"/>
  <c r="J997" i="16"/>
  <c r="I997" i="16"/>
  <c r="H997" i="16"/>
  <c r="G997" i="16"/>
  <c r="E997" i="16"/>
  <c r="F997" i="16"/>
  <c r="F993" i="16"/>
  <c r="J993" i="16"/>
  <c r="G993" i="16"/>
  <c r="E993" i="16"/>
  <c r="D993" i="16"/>
  <c r="H993" i="16"/>
  <c r="F957" i="16"/>
  <c r="G957" i="16"/>
  <c r="E957" i="16"/>
  <c r="I957" i="16"/>
  <c r="J957" i="16"/>
  <c r="D957" i="16"/>
  <c r="F953" i="16"/>
  <c r="E953" i="16"/>
  <c r="H953" i="16"/>
  <c r="J953" i="16"/>
  <c r="I953" i="16"/>
  <c r="D953" i="16"/>
  <c r="H945" i="16"/>
  <c r="E945" i="16"/>
  <c r="G945" i="16"/>
  <c r="D945" i="16"/>
  <c r="F941" i="16"/>
  <c r="G941" i="16"/>
  <c r="G937" i="16"/>
  <c r="I937" i="16"/>
  <c r="E937" i="16"/>
  <c r="J937" i="16"/>
  <c r="D937" i="16"/>
  <c r="D933" i="16"/>
  <c r="H933" i="16"/>
  <c r="E925" i="16"/>
  <c r="D925" i="16"/>
  <c r="I925" i="16"/>
  <c r="H925" i="16"/>
  <c r="J925" i="16"/>
  <c r="G925" i="16"/>
  <c r="F921" i="16"/>
  <c r="J921" i="16"/>
  <c r="G921" i="16"/>
  <c r="E921" i="16"/>
  <c r="H921" i="16"/>
  <c r="D921" i="16"/>
  <c r="E917" i="16"/>
  <c r="H917" i="16"/>
  <c r="J917" i="16"/>
  <c r="F909" i="16"/>
  <c r="D909" i="16"/>
  <c r="I909" i="16"/>
  <c r="E909" i="16"/>
  <c r="J909" i="16"/>
  <c r="H909" i="16"/>
  <c r="E905" i="16"/>
  <c r="D905" i="16"/>
  <c r="H905" i="16"/>
  <c r="F905" i="16"/>
  <c r="J905" i="16"/>
  <c r="G905" i="16"/>
  <c r="G901" i="16"/>
  <c r="J901" i="16"/>
  <c r="D901" i="16"/>
  <c r="E901" i="16"/>
  <c r="F901" i="16"/>
  <c r="I901" i="16"/>
  <c r="I897" i="16"/>
  <c r="G897" i="16"/>
  <c r="I877" i="16"/>
  <c r="J877" i="16"/>
  <c r="D877" i="16"/>
  <c r="H877" i="16"/>
  <c r="F877" i="16"/>
  <c r="E877" i="16"/>
  <c r="E873" i="16"/>
  <c r="J873" i="16"/>
  <c r="I873" i="16"/>
  <c r="G873" i="16"/>
  <c r="H873" i="16"/>
  <c r="D873" i="16"/>
  <c r="F873" i="16"/>
  <c r="D869" i="16"/>
  <c r="G869" i="16"/>
  <c r="H869" i="16"/>
  <c r="F869" i="16"/>
  <c r="E869" i="16"/>
  <c r="I869" i="16"/>
  <c r="J869" i="16"/>
  <c r="I865" i="16"/>
  <c r="G865" i="16"/>
  <c r="F865" i="16"/>
  <c r="D865" i="16"/>
  <c r="H865" i="16"/>
  <c r="E865" i="16"/>
  <c r="H861" i="16"/>
  <c r="J861" i="16"/>
  <c r="F861" i="16"/>
  <c r="I861" i="16"/>
  <c r="E861" i="16"/>
  <c r="D861" i="16"/>
  <c r="G861" i="16"/>
  <c r="D857" i="16"/>
  <c r="G857" i="16"/>
  <c r="I857" i="16"/>
  <c r="F857" i="16"/>
  <c r="H853" i="16"/>
  <c r="E853" i="16"/>
  <c r="J853" i="16"/>
  <c r="G853" i="16"/>
  <c r="D853" i="16"/>
  <c r="I853" i="16"/>
  <c r="F853" i="16"/>
  <c r="D849" i="16"/>
  <c r="H849" i="16"/>
  <c r="F849" i="16"/>
  <c r="E849" i="16"/>
  <c r="G849" i="16"/>
  <c r="I849" i="16"/>
  <c r="H845" i="16"/>
  <c r="I845" i="16"/>
  <c r="D845" i="16"/>
  <c r="F845" i="16"/>
  <c r="J845" i="16"/>
  <c r="E845" i="16"/>
  <c r="J841" i="16"/>
  <c r="D841" i="16"/>
  <c r="H841" i="16"/>
  <c r="G841" i="16"/>
  <c r="E841" i="16"/>
  <c r="I841" i="16"/>
  <c r="F837" i="16"/>
  <c r="G837" i="16"/>
  <c r="I837" i="16"/>
  <c r="J837" i="16"/>
  <c r="E837" i="16"/>
  <c r="H837" i="16"/>
  <c r="G833" i="16"/>
  <c r="I833" i="16"/>
  <c r="D833" i="16"/>
  <c r="E833" i="16"/>
  <c r="J833" i="16"/>
  <c r="F833" i="16"/>
  <c r="I829" i="16"/>
  <c r="E829" i="16"/>
  <c r="F829" i="16"/>
  <c r="D829" i="16"/>
  <c r="J829" i="16"/>
  <c r="G829" i="16"/>
  <c r="H829" i="16"/>
  <c r="H825" i="16"/>
  <c r="G825" i="16"/>
  <c r="F825" i="16"/>
  <c r="E825" i="16"/>
  <c r="D825" i="16"/>
  <c r="I825" i="16"/>
  <c r="J825" i="16"/>
  <c r="D793" i="16"/>
  <c r="I793" i="16"/>
  <c r="E793" i="16"/>
  <c r="G781" i="16"/>
  <c r="H781" i="16"/>
  <c r="J781" i="16"/>
  <c r="H777" i="16"/>
  <c r="J777" i="16"/>
  <c r="I777" i="16"/>
  <c r="D777" i="16"/>
  <c r="F777" i="16"/>
  <c r="H773" i="16"/>
  <c r="J773" i="16"/>
  <c r="I773" i="16"/>
  <c r="F773" i="16"/>
  <c r="D773" i="16"/>
  <c r="G773" i="16"/>
  <c r="E773" i="16"/>
  <c r="F769" i="16"/>
  <c r="J769" i="16"/>
  <c r="E769" i="16"/>
  <c r="G769" i="16"/>
  <c r="I769" i="16"/>
  <c r="I765" i="16"/>
  <c r="J765" i="16"/>
  <c r="D761" i="16"/>
  <c r="H761" i="16"/>
  <c r="F761" i="16"/>
  <c r="G761" i="16"/>
  <c r="J761" i="16"/>
  <c r="I761" i="16"/>
  <c r="E761" i="16"/>
  <c r="G749" i="16"/>
  <c r="J749" i="16"/>
  <c r="H745" i="16"/>
  <c r="G745" i="16"/>
  <c r="F745" i="16"/>
  <c r="J745" i="16"/>
  <c r="D745" i="16"/>
  <c r="E745" i="16"/>
  <c r="I745" i="16"/>
  <c r="D741" i="16"/>
  <c r="F741" i="16"/>
  <c r="I741" i="16"/>
  <c r="G741" i="16"/>
  <c r="H741" i="16"/>
  <c r="J741" i="16"/>
  <c r="E741" i="16"/>
  <c r="G737" i="16"/>
  <c r="E737" i="16"/>
  <c r="D737" i="16"/>
  <c r="J737" i="16"/>
  <c r="I737" i="16"/>
  <c r="H737" i="16"/>
  <c r="I733" i="16"/>
  <c r="G733" i="16"/>
  <c r="D733" i="16"/>
  <c r="H733" i="16"/>
  <c r="E733" i="16"/>
  <c r="F733" i="16"/>
  <c r="D729" i="16"/>
  <c r="E729" i="16"/>
  <c r="J729" i="16"/>
  <c r="I729" i="16"/>
  <c r="J725" i="16"/>
  <c r="F725" i="16"/>
  <c r="I725" i="16"/>
  <c r="H725" i="16"/>
  <c r="G725" i="16"/>
  <c r="E725" i="16"/>
  <c r="H717" i="16"/>
  <c r="D717" i="16"/>
  <c r="F717" i="16"/>
  <c r="G717" i="16"/>
  <c r="E713" i="16"/>
  <c r="G713" i="16"/>
  <c r="H713" i="16"/>
  <c r="F713" i="16"/>
  <c r="I713" i="16"/>
  <c r="J713" i="16"/>
  <c r="F709" i="16"/>
  <c r="E709" i="16"/>
  <c r="H709" i="16"/>
  <c r="D709" i="16"/>
  <c r="I709" i="16"/>
  <c r="G709" i="16"/>
  <c r="F705" i="16"/>
  <c r="E705" i="16"/>
  <c r="J705" i="16"/>
  <c r="G705" i="16"/>
  <c r="D705" i="16"/>
  <c r="H705" i="16"/>
  <c r="G701" i="16"/>
  <c r="J701" i="16"/>
  <c r="H701" i="16"/>
  <c r="I701" i="16"/>
  <c r="F701" i="16"/>
  <c r="E701" i="16"/>
  <c r="J697" i="16"/>
  <c r="E697" i="16"/>
  <c r="H697" i="16"/>
  <c r="G697" i="16"/>
  <c r="I693" i="16"/>
  <c r="H693" i="16"/>
  <c r="F693" i="16"/>
  <c r="D693" i="16"/>
  <c r="F689" i="16"/>
  <c r="H689" i="16"/>
  <c r="D689" i="16"/>
  <c r="I689" i="16"/>
  <c r="G689" i="16"/>
  <c r="E689" i="16"/>
  <c r="J689" i="16"/>
  <c r="J685" i="16"/>
  <c r="D685" i="16"/>
  <c r="H685" i="16"/>
  <c r="F685" i="16"/>
  <c r="E685" i="16"/>
  <c r="F681" i="16"/>
  <c r="H681" i="16"/>
  <c r="G681" i="16"/>
  <c r="D677" i="16"/>
  <c r="J677" i="16"/>
  <c r="G677" i="16"/>
  <c r="F677" i="16"/>
  <c r="H677" i="16"/>
  <c r="I677" i="16"/>
  <c r="I673" i="16"/>
  <c r="G673" i="16"/>
  <c r="E673" i="16"/>
  <c r="H673" i="16"/>
  <c r="D673" i="16"/>
  <c r="H653" i="16"/>
  <c r="F653" i="16"/>
  <c r="G629" i="16"/>
  <c r="I629" i="16"/>
  <c r="J601" i="16"/>
  <c r="I601" i="16"/>
  <c r="D601" i="16"/>
  <c r="H601" i="16"/>
  <c r="G601" i="16"/>
  <c r="E601" i="16"/>
  <c r="H589" i="16"/>
  <c r="F589" i="16"/>
  <c r="D585" i="16"/>
  <c r="G585" i="16"/>
  <c r="F585" i="16"/>
  <c r="E585" i="16"/>
  <c r="J585" i="16"/>
  <c r="I585" i="16"/>
  <c r="D573" i="16"/>
  <c r="F573" i="16"/>
  <c r="I489" i="16"/>
  <c r="H489" i="16"/>
  <c r="F485" i="16"/>
  <c r="I485" i="16"/>
  <c r="E485" i="16"/>
  <c r="J485" i="16"/>
  <c r="D485" i="16"/>
  <c r="G485" i="16"/>
  <c r="H485" i="16"/>
  <c r="F481" i="16"/>
  <c r="E481" i="16"/>
  <c r="G481" i="16"/>
  <c r="H477" i="16"/>
  <c r="G477" i="16"/>
  <c r="F477" i="16"/>
  <c r="E477" i="16"/>
  <c r="H473" i="16"/>
  <c r="F473" i="16"/>
  <c r="J473" i="16"/>
  <c r="D473" i="16"/>
  <c r="F469" i="16"/>
  <c r="H469" i="16"/>
  <c r="J469" i="16"/>
  <c r="I469" i="16"/>
  <c r="E469" i="16"/>
  <c r="G469" i="16"/>
  <c r="E457" i="16"/>
  <c r="G457" i="16"/>
  <c r="F457" i="16"/>
  <c r="I457" i="16"/>
  <c r="D457" i="16"/>
  <c r="D453" i="16"/>
  <c r="F453" i="16"/>
  <c r="D441" i="16"/>
  <c r="E441" i="16"/>
  <c r="G433" i="16"/>
  <c r="F433" i="16"/>
  <c r="D425" i="16"/>
  <c r="H425" i="16"/>
  <c r="J413" i="16"/>
  <c r="G413" i="16"/>
  <c r="G333" i="16"/>
  <c r="F333" i="16"/>
  <c r="D329" i="16"/>
  <c r="E329" i="16"/>
  <c r="I325" i="16"/>
  <c r="E325" i="16"/>
  <c r="G305" i="16"/>
  <c r="I305" i="16"/>
  <c r="D293" i="16"/>
  <c r="H293" i="16"/>
  <c r="J289" i="16"/>
  <c r="G289" i="16"/>
  <c r="I289" i="16"/>
  <c r="H281" i="16"/>
  <c r="F281" i="16"/>
  <c r="H277" i="16"/>
  <c r="D277" i="16"/>
  <c r="I277" i="16"/>
  <c r="I225" i="16"/>
  <c r="G225" i="16"/>
  <c r="D197" i="16"/>
  <c r="J197" i="16"/>
  <c r="E197" i="16"/>
  <c r="F189" i="16"/>
  <c r="G189" i="16"/>
  <c r="I189" i="16"/>
  <c r="E185" i="16"/>
  <c r="J185" i="16"/>
  <c r="F181" i="16"/>
  <c r="I181" i="16"/>
  <c r="E181" i="16"/>
  <c r="F173" i="16"/>
  <c r="D173" i="16"/>
  <c r="J173" i="16"/>
  <c r="F169" i="16"/>
  <c r="J169" i="16"/>
  <c r="D165" i="16"/>
  <c r="G165" i="16"/>
  <c r="G161" i="16"/>
  <c r="F161" i="16"/>
  <c r="J141" i="16"/>
  <c r="I141" i="16"/>
  <c r="J137" i="16"/>
  <c r="F137" i="16"/>
  <c r="J133" i="16"/>
  <c r="G133" i="16"/>
  <c r="J121" i="16"/>
  <c r="F121" i="16"/>
  <c r="I61" i="16"/>
  <c r="J61" i="16"/>
  <c r="H61" i="16"/>
  <c r="G777" i="16"/>
  <c r="I705" i="16"/>
  <c r="F841" i="16"/>
  <c r="D1960" i="16"/>
  <c r="I2092" i="16"/>
  <c r="J733" i="16"/>
  <c r="F1348" i="16"/>
  <c r="G1264" i="16"/>
  <c r="I2084" i="16"/>
  <c r="I1356" i="16"/>
  <c r="J1145" i="16"/>
  <c r="G2466" i="16"/>
  <c r="F441" i="16"/>
  <c r="F1065" i="16"/>
  <c r="I1145" i="16"/>
  <c r="G1240" i="16"/>
  <c r="F1296" i="16"/>
  <c r="D2430" i="16"/>
  <c r="H2466" i="16"/>
  <c r="E1029" i="16"/>
  <c r="D1868" i="16"/>
  <c r="F937" i="16"/>
  <c r="D1177" i="16"/>
  <c r="G1536" i="16"/>
  <c r="I125" i="16"/>
  <c r="D177" i="16"/>
  <c r="F285" i="16"/>
  <c r="I1201" i="16"/>
  <c r="D1197" i="16"/>
  <c r="F1268" i="16"/>
  <c r="G2060" i="16"/>
  <c r="J645" i="16"/>
  <c r="G1864" i="16"/>
  <c r="D469" i="16"/>
  <c r="G1860" i="16"/>
  <c r="G2255" i="16"/>
  <c r="G2283" i="16"/>
  <c r="G2458" i="16"/>
  <c r="D505" i="16"/>
  <c r="E2502" i="16"/>
  <c r="F1089" i="16"/>
  <c r="I1021" i="16"/>
  <c r="E1113" i="16"/>
  <c r="G1133" i="16"/>
  <c r="I1173" i="16"/>
  <c r="F1456" i="16"/>
  <c r="H1812" i="16"/>
  <c r="G845" i="16"/>
  <c r="E1852" i="16"/>
  <c r="H1968" i="16"/>
  <c r="G1213" i="16"/>
  <c r="J865" i="16"/>
  <c r="H1157" i="16"/>
  <c r="D713" i="16"/>
  <c r="I781" i="16"/>
  <c r="F781" i="16"/>
  <c r="J457" i="16"/>
  <c r="I1496" i="16"/>
  <c r="D1880" i="16"/>
  <c r="G1848" i="16"/>
  <c r="D1145" i="16"/>
  <c r="D1240" i="16"/>
  <c r="J1296" i="16"/>
  <c r="J2466" i="16"/>
  <c r="E2470" i="16"/>
  <c r="D1029" i="16"/>
  <c r="H1840" i="16"/>
  <c r="G909" i="16"/>
  <c r="H1177" i="16"/>
  <c r="H1516" i="16"/>
  <c r="E1193" i="16"/>
  <c r="F2438" i="16"/>
  <c r="G169" i="16"/>
  <c r="D273" i="16"/>
  <c r="G313" i="16"/>
  <c r="H1041" i="16"/>
  <c r="D1268" i="16"/>
  <c r="F2056" i="16"/>
  <c r="J2454" i="16"/>
  <c r="F1872" i="16"/>
  <c r="G2454" i="16"/>
  <c r="F673" i="16"/>
  <c r="F2458" i="16"/>
  <c r="I613" i="16"/>
  <c r="H1121" i="16"/>
  <c r="J1968" i="16"/>
  <c r="D1456" i="16"/>
  <c r="D769" i="16"/>
  <c r="I1213" i="16"/>
  <c r="I1233" i="16"/>
  <c r="F601" i="16"/>
  <c r="F925" i="16"/>
  <c r="G1017" i="16"/>
  <c r="H1105" i="16"/>
  <c r="G1129" i="16"/>
  <c r="D1169" i="16"/>
  <c r="I1225" i="16"/>
  <c r="I1360" i="16"/>
  <c r="G693" i="16"/>
  <c r="E1320" i="16"/>
  <c r="G1161" i="16"/>
  <c r="E717" i="16"/>
  <c r="D1336" i="16"/>
  <c r="E453" i="16"/>
  <c r="J1880" i="16"/>
  <c r="E1252" i="16"/>
  <c r="J2478" i="16"/>
  <c r="F1161" i="16"/>
  <c r="I717" i="16"/>
  <c r="D61" i="16"/>
  <c r="E781" i="16"/>
  <c r="H453" i="16"/>
  <c r="F1496" i="16"/>
  <c r="E1880" i="16"/>
  <c r="J1161" i="16"/>
  <c r="F793" i="16"/>
  <c r="F885" i="16"/>
  <c r="H957" i="16"/>
  <c r="H1284" i="16"/>
  <c r="D2434" i="16"/>
  <c r="F1520" i="16"/>
  <c r="D1603" i="16"/>
  <c r="J1868" i="16"/>
  <c r="H901" i="16"/>
  <c r="H937" i="16"/>
  <c r="G2052" i="16"/>
  <c r="J1149" i="16"/>
  <c r="I685" i="16"/>
  <c r="J709" i="16"/>
  <c r="E1512" i="16"/>
  <c r="E1185" i="16"/>
  <c r="G129" i="16"/>
  <c r="H181" i="16"/>
  <c r="H285" i="16"/>
  <c r="E413" i="16"/>
  <c r="H1500" i="16"/>
  <c r="J1452" i="16"/>
  <c r="G1069" i="16"/>
  <c r="G2291" i="16"/>
  <c r="J1864" i="16"/>
  <c r="J2462" i="16"/>
  <c r="J673" i="16"/>
  <c r="G1820" i="16"/>
  <c r="J857" i="16"/>
  <c r="H857" i="16"/>
  <c r="E1824" i="16"/>
  <c r="I1125" i="16"/>
  <c r="J1464" i="16"/>
  <c r="H1816" i="16"/>
  <c r="J1225" i="16"/>
  <c r="J2036" i="16"/>
  <c r="H769" i="16"/>
  <c r="J849" i="16"/>
  <c r="H1201" i="16"/>
  <c r="H1972" i="16"/>
  <c r="E2040" i="16"/>
  <c r="G877" i="16"/>
  <c r="I993" i="16"/>
  <c r="J1193" i="16"/>
  <c r="J1832" i="16"/>
  <c r="E2100" i="16"/>
  <c r="G1548" i="16"/>
  <c r="G953" i="16"/>
  <c r="F8" i="16"/>
  <c r="E8" i="16"/>
  <c r="D8" i="16"/>
  <c r="H8" i="16"/>
  <c r="J8" i="16"/>
  <c r="H2493" i="16"/>
  <c r="D2493" i="16"/>
  <c r="E2493" i="16"/>
  <c r="F2493" i="16"/>
  <c r="G2493" i="16"/>
  <c r="D2485" i="16"/>
  <c r="F2485" i="16"/>
  <c r="G2485" i="16"/>
  <c r="H2461" i="16"/>
  <c r="D2461" i="16"/>
  <c r="F2461" i="16"/>
  <c r="G2461" i="16"/>
  <c r="G2453" i="16"/>
  <c r="E2453" i="16"/>
  <c r="I2445" i="16"/>
  <c r="H2445" i="16"/>
  <c r="J2445" i="16"/>
  <c r="E2441" i="16"/>
  <c r="J2441" i="16"/>
  <c r="H2433" i="16"/>
  <c r="F2433" i="16"/>
  <c r="J2433" i="16"/>
  <c r="D2413" i="16"/>
  <c r="J2413" i="16"/>
  <c r="E2405" i="16"/>
  <c r="D2405" i="16"/>
  <c r="I2405" i="16"/>
  <c r="J2405" i="16"/>
  <c r="H2405" i="16"/>
  <c r="G2389" i="16"/>
  <c r="F2389" i="16"/>
  <c r="H2389" i="16"/>
  <c r="I2389" i="16"/>
  <c r="D2377" i="16"/>
  <c r="H2377" i="16"/>
  <c r="F2377" i="16"/>
  <c r="E2377" i="16"/>
  <c r="J2377" i="16"/>
  <c r="G2377" i="16"/>
  <c r="I2377" i="16"/>
  <c r="E2337" i="16"/>
  <c r="I2337" i="16"/>
  <c r="I2329" i="16"/>
  <c r="E2329" i="16"/>
  <c r="E2325" i="16"/>
  <c r="F2325" i="16"/>
  <c r="H2325" i="16"/>
  <c r="H2318" i="16"/>
  <c r="G2318" i="16"/>
  <c r="E2318" i="16"/>
  <c r="J2318" i="16"/>
  <c r="F2318" i="16"/>
  <c r="D2318" i="16"/>
  <c r="I2318" i="16"/>
  <c r="I2302" i="16"/>
  <c r="G2302" i="16"/>
  <c r="F2286" i="16"/>
  <c r="H2286" i="16"/>
  <c r="D2286" i="16"/>
  <c r="G2286" i="16"/>
  <c r="F2278" i="16"/>
  <c r="D2278" i="16"/>
  <c r="D2270" i="16"/>
  <c r="H2270" i="16"/>
  <c r="I2270" i="16"/>
  <c r="E2254" i="16"/>
  <c r="H2254" i="16"/>
  <c r="F2246" i="16"/>
  <c r="E2246" i="16"/>
  <c r="I2246" i="16"/>
  <c r="D2246" i="16"/>
  <c r="G2238" i="16"/>
  <c r="I2238" i="16"/>
  <c r="E2232" i="16"/>
  <c r="J2232" i="16"/>
  <c r="F2232" i="16"/>
  <c r="H2232" i="16"/>
  <c r="E2225" i="16"/>
  <c r="I2225" i="16"/>
  <c r="H2225" i="16"/>
  <c r="G2225" i="16"/>
  <c r="F2225" i="16"/>
  <c r="J2225" i="16"/>
  <c r="D2225" i="16"/>
  <c r="D2221" i="16"/>
  <c r="I2221" i="16"/>
  <c r="G2221" i="16"/>
  <c r="J2221" i="16"/>
  <c r="F2213" i="16"/>
  <c r="D2213" i="16"/>
  <c r="E2206" i="16"/>
  <c r="I2206" i="16"/>
  <c r="D2206" i="16"/>
  <c r="J2206" i="16"/>
  <c r="J2270" i="16"/>
  <c r="J2258" i="16"/>
  <c r="H2221" i="16"/>
  <c r="D2325" i="16"/>
  <c r="G2425" i="16"/>
  <c r="J2337" i="16"/>
  <c r="G2246" i="16"/>
  <c r="F2413" i="16"/>
  <c r="D2417" i="16"/>
  <c r="I2421" i="16"/>
  <c r="G2433" i="16"/>
  <c r="H2441" i="16"/>
  <c r="G8" i="16"/>
  <c r="G2405" i="16"/>
  <c r="G2206" i="16"/>
  <c r="G2501" i="16"/>
  <c r="E2501" i="16"/>
  <c r="H2501" i="16"/>
  <c r="F2501" i="16"/>
  <c r="F2489" i="16"/>
  <c r="I2489" i="16"/>
  <c r="F2481" i="16"/>
  <c r="I2481" i="16"/>
  <c r="E2481" i="16"/>
  <c r="D2481" i="16"/>
  <c r="D2477" i="16"/>
  <c r="J2477" i="16"/>
  <c r="I2473" i="16"/>
  <c r="H2473" i="16"/>
  <c r="I2465" i="16"/>
  <c r="J2465" i="16"/>
  <c r="F2465" i="16"/>
  <c r="F2457" i="16"/>
  <c r="H2457" i="16"/>
  <c r="I2457" i="16"/>
  <c r="D2449" i="16"/>
  <c r="I2449" i="16"/>
  <c r="G2449" i="16"/>
  <c r="E2449" i="16"/>
  <c r="I2437" i="16"/>
  <c r="J2437" i="16"/>
  <c r="I2425" i="16"/>
  <c r="J2425" i="16"/>
  <c r="G2417" i="16"/>
  <c r="I2417" i="16"/>
  <c r="D2409" i="16"/>
  <c r="E2409" i="16"/>
  <c r="G2409" i="16"/>
  <c r="D2401" i="16"/>
  <c r="F2401" i="16"/>
  <c r="E2401" i="16"/>
  <c r="H2401" i="16"/>
  <c r="J2401" i="16"/>
  <c r="I2401" i="16"/>
  <c r="F2393" i="16"/>
  <c r="J2393" i="16"/>
  <c r="H2393" i="16"/>
  <c r="D2393" i="16"/>
  <c r="E2341" i="16"/>
  <c r="J2341" i="16"/>
  <c r="I2341" i="16"/>
  <c r="H2341" i="16"/>
  <c r="H2314" i="16"/>
  <c r="G2314" i="16"/>
  <c r="I2314" i="16"/>
  <c r="G2306" i="16"/>
  <c r="J2306" i="16"/>
  <c r="F2306" i="16"/>
  <c r="J2282" i="16"/>
  <c r="E2282" i="16"/>
  <c r="J2274" i="16"/>
  <c r="D2274" i="16"/>
  <c r="G2274" i="16"/>
  <c r="F2274" i="16"/>
  <c r="I2274" i="16"/>
  <c r="H2274" i="16"/>
  <c r="G2250" i="16"/>
  <c r="J2250" i="16"/>
  <c r="D2250" i="16"/>
  <c r="E2250" i="16"/>
  <c r="I2250" i="16"/>
  <c r="H2250" i="16"/>
  <c r="F2250" i="16"/>
  <c r="I2242" i="16"/>
  <c r="F2242" i="16"/>
  <c r="D2235" i="16"/>
  <c r="G2235" i="16"/>
  <c r="F2235" i="16"/>
  <c r="I2235" i="16"/>
  <c r="J2235" i="16"/>
  <c r="E2235" i="16"/>
  <c r="H2235" i="16"/>
  <c r="G2229" i="16"/>
  <c r="E2229" i="16"/>
  <c r="H2229" i="16"/>
  <c r="F2209" i="16"/>
  <c r="D2209" i="16"/>
  <c r="J2209" i="16"/>
  <c r="G2270" i="16"/>
  <c r="I2325" i="16"/>
  <c r="F2229" i="16"/>
  <c r="E2457" i="16"/>
  <c r="J2254" i="16"/>
  <c r="I2485" i="16"/>
  <c r="F2477" i="16"/>
  <c r="D2473" i="16"/>
  <c r="E2242" i="16"/>
  <c r="D2389" i="16"/>
  <c r="H2437" i="16"/>
  <c r="D2433" i="16"/>
  <c r="H2302" i="16"/>
  <c r="E2393" i="16"/>
  <c r="G2262" i="16"/>
  <c r="D2302" i="16"/>
  <c r="I2254" i="16"/>
  <c r="E2485" i="16"/>
  <c r="I2477" i="16"/>
  <c r="E2469" i="16"/>
  <c r="D2329" i="16"/>
  <c r="D2337" i="16"/>
  <c r="J2469" i="16"/>
  <c r="E2473" i="16"/>
  <c r="G2242" i="16"/>
  <c r="J2242" i="16"/>
  <c r="G2278" i="16"/>
  <c r="E2389" i="16"/>
  <c r="J2429" i="16"/>
  <c r="E2437" i="16"/>
  <c r="F2445" i="16"/>
  <c r="I2413" i="16"/>
  <c r="D2238" i="16"/>
  <c r="F2409" i="16"/>
  <c r="H2413" i="16"/>
  <c r="J2417" i="16"/>
  <c r="J2421" i="16"/>
  <c r="H2425" i="16"/>
  <c r="I2433" i="16"/>
  <c r="D2441" i="16"/>
  <c r="G2445" i="16"/>
  <c r="H2449" i="16"/>
  <c r="H2213" i="16"/>
  <c r="I2232" i="16"/>
  <c r="G2341" i="16"/>
  <c r="I2493" i="16"/>
  <c r="H2238" i="16"/>
  <c r="G2202" i="16"/>
  <c r="H2202" i="16"/>
  <c r="E2202" i="16"/>
  <c r="I2202" i="16"/>
  <c r="I2194" i="16"/>
  <c r="G2194" i="16"/>
  <c r="E2174" i="16"/>
  <c r="I2174" i="16"/>
  <c r="G2166" i="16"/>
  <c r="E2166" i="16"/>
  <c r="I2166" i="16"/>
  <c r="D2166" i="16"/>
  <c r="F2162" i="16"/>
  <c r="I2162" i="16"/>
  <c r="E2162" i="16"/>
  <c r="D2158" i="16"/>
  <c r="I2158" i="16"/>
  <c r="F2158" i="16"/>
  <c r="G2158" i="16"/>
  <c r="D2154" i="16"/>
  <c r="E2154" i="16"/>
  <c r="H2150" i="16"/>
  <c r="D2150" i="16"/>
  <c r="G2146" i="16"/>
  <c r="J2146" i="16"/>
  <c r="D2146" i="16"/>
  <c r="E2142" i="16"/>
  <c r="J2142" i="16"/>
  <c r="D2142" i="16"/>
  <c r="E2138" i="16"/>
  <c r="I2138" i="16"/>
  <c r="G2138" i="16"/>
  <c r="E2134" i="16"/>
  <c r="J2134" i="16"/>
  <c r="G2134" i="16"/>
  <c r="I2134" i="16"/>
  <c r="D2134" i="16"/>
  <c r="H2134" i="16"/>
  <c r="F2134" i="16"/>
  <c r="I2127" i="16"/>
  <c r="J2127" i="16"/>
  <c r="E2127" i="16"/>
  <c r="H2127" i="16"/>
  <c r="G2127" i="16"/>
  <c r="F2123" i="16"/>
  <c r="I2123" i="16"/>
  <c r="G2123" i="16"/>
  <c r="E2123" i="16"/>
  <c r="J2123" i="16"/>
  <c r="H2123" i="16"/>
  <c r="D2119" i="16"/>
  <c r="H2119" i="16"/>
  <c r="E2119" i="16"/>
  <c r="J2119" i="16"/>
  <c r="E2115" i="16"/>
  <c r="I2115" i="16"/>
  <c r="G2115" i="16"/>
  <c r="J2115" i="16"/>
  <c r="D2111" i="16"/>
  <c r="E2111" i="16"/>
  <c r="F2111" i="16"/>
  <c r="I2107" i="16"/>
  <c r="D2107" i="16"/>
  <c r="E2107" i="16"/>
  <c r="J2107" i="16"/>
  <c r="F2107" i="16"/>
  <c r="H2107" i="16"/>
  <c r="G2091" i="16"/>
  <c r="F2091" i="16"/>
  <c r="D2087" i="16"/>
  <c r="E2087" i="16"/>
  <c r="I2039" i="16"/>
  <c r="F2039" i="16"/>
  <c r="D2039" i="16"/>
  <c r="D2035" i="16"/>
  <c r="J2035" i="16"/>
  <c r="E2035" i="16"/>
  <c r="H2027" i="16"/>
  <c r="F2027" i="16"/>
  <c r="I2027" i="16"/>
  <c r="G2027" i="16"/>
  <c r="J2027" i="16"/>
  <c r="G2019" i="16"/>
  <c r="I2019" i="16"/>
  <c r="I2015" i="16"/>
  <c r="E2015" i="16"/>
  <c r="E2011" i="16"/>
  <c r="I2011" i="16"/>
  <c r="D2011" i="16"/>
  <c r="H2011" i="16"/>
  <c r="I1987" i="16"/>
  <c r="J1987" i="16"/>
  <c r="G1987" i="16"/>
  <c r="F1987" i="16"/>
  <c r="D1987" i="16"/>
  <c r="H1987" i="16"/>
  <c r="E1983" i="16"/>
  <c r="F1983" i="16"/>
  <c r="H1983" i="16"/>
  <c r="G1983" i="16"/>
  <c r="D1983" i="16"/>
  <c r="E1979" i="16"/>
  <c r="J1979" i="16"/>
  <c r="I1979" i="16"/>
  <c r="H1979" i="16"/>
  <c r="F1979" i="16"/>
  <c r="D1975" i="16"/>
  <c r="H1975" i="16"/>
  <c r="G1975" i="16"/>
  <c r="E1975" i="16"/>
  <c r="I1975" i="16"/>
  <c r="J1975" i="16"/>
  <c r="I1827" i="16"/>
  <c r="H1827" i="16"/>
  <c r="J1827" i="16"/>
  <c r="F1827" i="16"/>
  <c r="E1827" i="16"/>
  <c r="G1823" i="16"/>
  <c r="I1823" i="16"/>
  <c r="E1819" i="16"/>
  <c r="G1819" i="16"/>
  <c r="F1819" i="16"/>
  <c r="J1819" i="16"/>
  <c r="J1815" i="16"/>
  <c r="G1815" i="16"/>
  <c r="D1815" i="16"/>
  <c r="G1811" i="16"/>
  <c r="J1811" i="16"/>
  <c r="D1811" i="16"/>
  <c r="E1811" i="16"/>
  <c r="J1803" i="16"/>
  <c r="D1803" i="16"/>
  <c r="F1803" i="16"/>
  <c r="I1791" i="16"/>
  <c r="D1791" i="16"/>
  <c r="E1783" i="16"/>
  <c r="H1783" i="16"/>
  <c r="J1783" i="16"/>
  <c r="J1780" i="16"/>
  <c r="I1780" i="16"/>
  <c r="G1780" i="16"/>
  <c r="F1780" i="16"/>
  <c r="E1777" i="16"/>
  <c r="H1777" i="16"/>
  <c r="D1777" i="16"/>
  <c r="I1777" i="16"/>
  <c r="F1773" i="16"/>
  <c r="I1773" i="16"/>
  <c r="E1773" i="16"/>
  <c r="H1773" i="16"/>
  <c r="G1773" i="16"/>
  <c r="E1769" i="16"/>
  <c r="H1769" i="16"/>
  <c r="G1769" i="16"/>
  <c r="D1769" i="16"/>
  <c r="D1765" i="16"/>
  <c r="H1765" i="16"/>
  <c r="E1765" i="16"/>
  <c r="F1765" i="16"/>
  <c r="J1761" i="16"/>
  <c r="I1761" i="16"/>
  <c r="E1761" i="16"/>
  <c r="G1761" i="16"/>
  <c r="G1757" i="16"/>
  <c r="E1757" i="16"/>
  <c r="I1757" i="16"/>
  <c r="H1753" i="16"/>
  <c r="G1753" i="16"/>
  <c r="J1749" i="16"/>
  <c r="I1749" i="16"/>
  <c r="D1749" i="16"/>
  <c r="G1749" i="16"/>
  <c r="H1749" i="16"/>
  <c r="F1745" i="16"/>
  <c r="D1745" i="16"/>
  <c r="I1745" i="16"/>
  <c r="H1745" i="16"/>
  <c r="H1741" i="16"/>
  <c r="F1741" i="16"/>
  <c r="D1741" i="16"/>
  <c r="J1738" i="16"/>
  <c r="G1738" i="16"/>
  <c r="I1736" i="16"/>
  <c r="F1736" i="16"/>
  <c r="E1736" i="16"/>
  <c r="G1736" i="16"/>
  <c r="E1720" i="16"/>
  <c r="G1720" i="16"/>
  <c r="I1720" i="16"/>
  <c r="J1716" i="16"/>
  <c r="D1716" i="16"/>
  <c r="F1712" i="16"/>
  <c r="G1712" i="16"/>
  <c r="H1712" i="16"/>
  <c r="D1712" i="16"/>
  <c r="G1708" i="16"/>
  <c r="D1708" i="16"/>
  <c r="G1704" i="16"/>
  <c r="D1704" i="16"/>
  <c r="E1704" i="16"/>
  <c r="J1704" i="16"/>
  <c r="F1704" i="16"/>
  <c r="I1704" i="16"/>
  <c r="G1700" i="16"/>
  <c r="I1700" i="16"/>
  <c r="H1700" i="16"/>
  <c r="J1696" i="16"/>
  <c r="F1696" i="16"/>
  <c r="F1692" i="16"/>
  <c r="H1692" i="16"/>
  <c r="J1692" i="16"/>
  <c r="G1692" i="16"/>
  <c r="E1692" i="16"/>
  <c r="H1688" i="16"/>
  <c r="G1688" i="16"/>
  <c r="I1684" i="16"/>
  <c r="F1684" i="16"/>
  <c r="J1684" i="16"/>
  <c r="D1684" i="16"/>
  <c r="H1684" i="16"/>
  <c r="E1684" i="16"/>
  <c r="F1680" i="16"/>
  <c r="D1680" i="16"/>
  <c r="H1680" i="16"/>
  <c r="H1668" i="16"/>
  <c r="I1668" i="16"/>
  <c r="I1661" i="16"/>
  <c r="G1661" i="16"/>
  <c r="F1661" i="16"/>
  <c r="F1657" i="16"/>
  <c r="I1657" i="16"/>
  <c r="E1657" i="16"/>
  <c r="G1657" i="16"/>
  <c r="D1653" i="16"/>
  <c r="I1653" i="16"/>
  <c r="G1653" i="16"/>
  <c r="E1653" i="16"/>
  <c r="J1649" i="16"/>
  <c r="H1649" i="16"/>
  <c r="G1649" i="16"/>
  <c r="E1649" i="16"/>
  <c r="I1649" i="16"/>
  <c r="J1645" i="16"/>
  <c r="D1645" i="16"/>
  <c r="I1645" i="16"/>
  <c r="G1645" i="16"/>
  <c r="E1645" i="16"/>
  <c r="E1641" i="16"/>
  <c r="F1641" i="16"/>
  <c r="D1641" i="16"/>
  <c r="H1641" i="16"/>
  <c r="G1641" i="16"/>
  <c r="I1641" i="16"/>
  <c r="H1637" i="16"/>
  <c r="G1637" i="16"/>
  <c r="D1637" i="16"/>
  <c r="F1637" i="16"/>
  <c r="I1637" i="16"/>
  <c r="E1637" i="16"/>
  <c r="F1629" i="16"/>
  <c r="D1629" i="16"/>
  <c r="I1629" i="16"/>
  <c r="E1629" i="16"/>
  <c r="J1629" i="16"/>
  <c r="H1629" i="16"/>
  <c r="E1625" i="16"/>
  <c r="D1625" i="16"/>
  <c r="J1625" i="16"/>
  <c r="I1625" i="16"/>
  <c r="F1625" i="16"/>
  <c r="J1621" i="16"/>
  <c r="D1621" i="16"/>
  <c r="D1614" i="16"/>
  <c r="J1614" i="16"/>
  <c r="E1614" i="16"/>
  <c r="E1610" i="16"/>
  <c r="J1610" i="16"/>
  <c r="D1610" i="16"/>
  <c r="F1610" i="16"/>
  <c r="I1610" i="16"/>
  <c r="G1610" i="16"/>
  <c r="H1610" i="16"/>
  <c r="F1602" i="16"/>
  <c r="D1602" i="16"/>
  <c r="H1602" i="16"/>
  <c r="J1598" i="16"/>
  <c r="E1598" i="16"/>
  <c r="G1598" i="16"/>
  <c r="I1598" i="16"/>
  <c r="H1598" i="16"/>
  <c r="F1598" i="16"/>
  <c r="F1594" i="16"/>
  <c r="H1594" i="16"/>
  <c r="I1594" i="16"/>
  <c r="E1594" i="16"/>
  <c r="G1590" i="16"/>
  <c r="F1590" i="16"/>
  <c r="D1586" i="16"/>
  <c r="G1586" i="16"/>
  <c r="H1586" i="16"/>
  <c r="F1586" i="16"/>
  <c r="H1583" i="16"/>
  <c r="G1583" i="16"/>
  <c r="D1583" i="16"/>
  <c r="J1583" i="16"/>
  <c r="I1583" i="16"/>
  <c r="F1579" i="16"/>
  <c r="E1579" i="16"/>
  <c r="D1579" i="16"/>
  <c r="H1579" i="16"/>
  <c r="I1579" i="16"/>
  <c r="D1575" i="16"/>
  <c r="F1575" i="16"/>
  <c r="H1575" i="16"/>
  <c r="I1571" i="16"/>
  <c r="J1571" i="16"/>
  <c r="H1571" i="16"/>
  <c r="J1567" i="16"/>
  <c r="E1567" i="16"/>
  <c r="H1547" i="16"/>
  <c r="I1547" i="16"/>
  <c r="G1535" i="16"/>
  <c r="E1535" i="16"/>
  <c r="H1519" i="16"/>
  <c r="D1519" i="16"/>
  <c r="F1515" i="16"/>
  <c r="J1515" i="16"/>
  <c r="F1511" i="16"/>
  <c r="H1511" i="16"/>
  <c r="E1507" i="16"/>
  <c r="J1507" i="16"/>
  <c r="I1507" i="16"/>
  <c r="F1507" i="16"/>
  <c r="D1495" i="16"/>
  <c r="J1495" i="16"/>
  <c r="E1495" i="16"/>
  <c r="G1495" i="16"/>
  <c r="D1491" i="16"/>
  <c r="F1491" i="16"/>
  <c r="E1491" i="16"/>
  <c r="D1487" i="16"/>
  <c r="H1487" i="16"/>
  <c r="G1487" i="16"/>
  <c r="F1487" i="16"/>
  <c r="I1487" i="16"/>
  <c r="H1483" i="16"/>
  <c r="D1483" i="16"/>
  <c r="F1483" i="16"/>
  <c r="H1467" i="16"/>
  <c r="J1467" i="16"/>
  <c r="F1451" i="16"/>
  <c r="E1451" i="16"/>
  <c r="G1451" i="16"/>
  <c r="I1443" i="16"/>
  <c r="H1443" i="16"/>
  <c r="D1443" i="16"/>
  <c r="F1431" i="16"/>
  <c r="H1431" i="16"/>
  <c r="E1423" i="16"/>
  <c r="F1423" i="16"/>
  <c r="I1419" i="16"/>
  <c r="H1419" i="16"/>
  <c r="H1415" i="16"/>
  <c r="D1415" i="16"/>
  <c r="I1411" i="16"/>
  <c r="H1411" i="16"/>
  <c r="I1407" i="16"/>
  <c r="H1407" i="16"/>
  <c r="D1403" i="16"/>
  <c r="G1403" i="16"/>
  <c r="F1403" i="16"/>
  <c r="J1399" i="16"/>
  <c r="D1399" i="16"/>
  <c r="G1399" i="16"/>
  <c r="G1395" i="16"/>
  <c r="D1395" i="16"/>
  <c r="H1395" i="16"/>
  <c r="G1391" i="16"/>
  <c r="H1391" i="16"/>
  <c r="E1100" i="16"/>
  <c r="D1100" i="16"/>
  <c r="F1096" i="16"/>
  <c r="D1096" i="16"/>
  <c r="J1096" i="16"/>
  <c r="E1096" i="16"/>
  <c r="G1072" i="16"/>
  <c r="I1072" i="16"/>
  <c r="F1072" i="16"/>
  <c r="H1068" i="16"/>
  <c r="I1068" i="16"/>
  <c r="J1068" i="16"/>
  <c r="I1064" i="16"/>
  <c r="F1064" i="16"/>
  <c r="D1060" i="16"/>
  <c r="F1060" i="16"/>
  <c r="D1052" i="16"/>
  <c r="G1052" i="16"/>
  <c r="J1040" i="16"/>
  <c r="G1040" i="16"/>
  <c r="E1040" i="16"/>
  <c r="F1036" i="16"/>
  <c r="D1036" i="16"/>
  <c r="I1036" i="16"/>
  <c r="H1020" i="16"/>
  <c r="F1020" i="16"/>
  <c r="D1020" i="16"/>
  <c r="G1016" i="16"/>
  <c r="I1016" i="16"/>
  <c r="J1012" i="16"/>
  <c r="I1012" i="16"/>
  <c r="E1012" i="16"/>
  <c r="F1000" i="16"/>
  <c r="E1000" i="16"/>
  <c r="D1000" i="16"/>
  <c r="J1000" i="16"/>
  <c r="I1000" i="16"/>
  <c r="I992" i="16"/>
  <c r="H992" i="16"/>
  <c r="F992" i="16"/>
  <c r="D992" i="16"/>
  <c r="E992" i="16"/>
  <c r="I984" i="16"/>
  <c r="E984" i="16"/>
  <c r="G984" i="16"/>
  <c r="F984" i="16"/>
  <c r="J984" i="16"/>
  <c r="H984" i="16"/>
  <c r="D980" i="16"/>
  <c r="H980" i="16"/>
  <c r="G980" i="16"/>
  <c r="J980" i="16"/>
  <c r="E980" i="16"/>
  <c r="D976" i="16"/>
  <c r="H976" i="16"/>
  <c r="D972" i="16"/>
  <c r="G972" i="16"/>
  <c r="H960" i="16"/>
  <c r="E960" i="16"/>
  <c r="J960" i="16"/>
  <c r="G952" i="16"/>
  <c r="H952" i="16"/>
  <c r="I952" i="16"/>
  <c r="D944" i="16"/>
  <c r="F944" i="16"/>
  <c r="G944" i="16"/>
  <c r="E944" i="16"/>
  <c r="H928" i="16"/>
  <c r="D928" i="16"/>
  <c r="D924" i="16"/>
  <c r="G924" i="16"/>
  <c r="E924" i="16"/>
  <c r="F924" i="16"/>
  <c r="D920" i="16"/>
  <c r="J920" i="16"/>
  <c r="I920" i="16"/>
  <c r="D916" i="16"/>
  <c r="G916" i="16"/>
  <c r="I908" i="16"/>
  <c r="D908" i="16"/>
  <c r="E904" i="16"/>
  <c r="D904" i="16"/>
  <c r="G900" i="16"/>
  <c r="H900" i="16"/>
  <c r="H804" i="16"/>
  <c r="D804" i="16"/>
  <c r="G800" i="16"/>
  <c r="F800" i="16"/>
  <c r="J796" i="16"/>
  <c r="D796" i="16"/>
  <c r="I788" i="16"/>
  <c r="E788" i="16"/>
  <c r="F788" i="16"/>
  <c r="F780" i="16"/>
  <c r="J780" i="16"/>
  <c r="I780" i="16"/>
  <c r="D780" i="16"/>
  <c r="G780" i="16"/>
  <c r="H772" i="16"/>
  <c r="D772" i="16"/>
  <c r="J772" i="16"/>
  <c r="I772" i="16"/>
  <c r="D756" i="16"/>
  <c r="E756" i="16"/>
  <c r="F756" i="16"/>
  <c r="I756" i="16"/>
  <c r="J756" i="16"/>
  <c r="G748" i="16"/>
  <c r="F748" i="16"/>
  <c r="J748" i="16"/>
  <c r="H748" i="16"/>
  <c r="D748" i="16"/>
  <c r="I748" i="16"/>
  <c r="E748" i="16"/>
  <c r="I728" i="16"/>
  <c r="H728" i="16"/>
  <c r="I720" i="16"/>
  <c r="G720" i="16"/>
  <c r="F720" i="16"/>
  <c r="E720" i="16"/>
  <c r="J720" i="16"/>
  <c r="G708" i="16"/>
  <c r="D708" i="16"/>
  <c r="G696" i="16"/>
  <c r="I696" i="16"/>
  <c r="E696" i="16"/>
  <c r="J696" i="16"/>
  <c r="H696" i="16"/>
  <c r="D696" i="16"/>
  <c r="J680" i="16"/>
  <c r="D680" i="16"/>
  <c r="F680" i="16"/>
  <c r="I680" i="16"/>
  <c r="G672" i="16"/>
  <c r="H672" i="16"/>
  <c r="D636" i="16"/>
  <c r="H636" i="16"/>
  <c r="I636" i="16"/>
  <c r="F636" i="16"/>
  <c r="D624" i="16"/>
  <c r="F624" i="16"/>
  <c r="G612" i="16"/>
  <c r="J612" i="16"/>
  <c r="D612" i="16"/>
  <c r="F612" i="16"/>
  <c r="E612" i="16"/>
  <c r="I612" i="16"/>
  <c r="H612" i="16"/>
  <c r="G608" i="16"/>
  <c r="D608" i="16"/>
  <c r="H604" i="16"/>
  <c r="G604" i="16"/>
  <c r="I600" i="16"/>
  <c r="H600" i="16"/>
  <c r="E600" i="16"/>
  <c r="J600" i="16"/>
  <c r="I592" i="16"/>
  <c r="H592" i="16"/>
  <c r="J584" i="16"/>
  <c r="E584" i="16"/>
  <c r="G572" i="16"/>
  <c r="F572" i="16"/>
  <c r="E572" i="16"/>
  <c r="J560" i="16"/>
  <c r="F560" i="16"/>
  <c r="E560" i="16"/>
  <c r="D560" i="16"/>
  <c r="I560" i="16"/>
  <c r="H560" i="16"/>
  <c r="D552" i="16"/>
  <c r="F552" i="16"/>
  <c r="J552" i="16"/>
  <c r="H548" i="16"/>
  <c r="E548" i="16"/>
  <c r="J548" i="16"/>
  <c r="F548" i="16"/>
  <c r="I548" i="16"/>
  <c r="G544" i="16"/>
  <c r="E544" i="16"/>
  <c r="J544" i="16"/>
  <c r="D540" i="16"/>
  <c r="H540" i="16"/>
  <c r="F540" i="16"/>
  <c r="D532" i="16"/>
  <c r="F532" i="16"/>
  <c r="D520" i="16"/>
  <c r="J520" i="16"/>
  <c r="I520" i="16"/>
  <c r="F520" i="16"/>
  <c r="E520" i="16"/>
  <c r="H520" i="16"/>
  <c r="F512" i="16"/>
  <c r="E512" i="16"/>
  <c r="I512" i="16"/>
  <c r="J512" i="16"/>
  <c r="D512" i="16"/>
  <c r="H512" i="16"/>
  <c r="E508" i="16"/>
  <c r="H508" i="16"/>
  <c r="I508" i="16"/>
  <c r="F508" i="16"/>
  <c r="J508" i="16"/>
  <c r="F504" i="16"/>
  <c r="E504" i="16"/>
  <c r="I504" i="16"/>
  <c r="G504" i="16"/>
  <c r="H504" i="16"/>
  <c r="D504" i="16"/>
  <c r="F500" i="16"/>
  <c r="J500" i="16"/>
  <c r="G500" i="16"/>
  <c r="H500" i="16"/>
  <c r="E500" i="16"/>
  <c r="I500" i="16"/>
  <c r="F496" i="16"/>
  <c r="E496" i="16"/>
  <c r="I496" i="16"/>
  <c r="J496" i="16"/>
  <c r="G496" i="16"/>
  <c r="D496" i="16"/>
  <c r="I492" i="16"/>
  <c r="G492" i="16"/>
  <c r="D492" i="16"/>
  <c r="H492" i="16"/>
  <c r="J484" i="16"/>
  <c r="D484" i="16"/>
  <c r="G484" i="16"/>
  <c r="G476" i="16"/>
  <c r="J476" i="16"/>
  <c r="I472" i="16"/>
  <c r="G472" i="16"/>
  <c r="I400" i="16"/>
  <c r="F400" i="16"/>
  <c r="D400" i="16"/>
  <c r="J400" i="16"/>
  <c r="H396" i="16"/>
  <c r="D396" i="16"/>
  <c r="J396" i="16"/>
  <c r="G396" i="16"/>
  <c r="E396" i="16"/>
  <c r="I396" i="16"/>
  <c r="F396" i="16"/>
  <c r="I388" i="16"/>
  <c r="E388" i="16"/>
  <c r="D388" i="16"/>
  <c r="F388" i="16"/>
  <c r="J388" i="16"/>
  <c r="G388" i="16"/>
  <c r="H388" i="16"/>
  <c r="H384" i="16"/>
  <c r="J384" i="16"/>
  <c r="E384" i="16"/>
  <c r="I384" i="16"/>
  <c r="H376" i="16"/>
  <c r="I376" i="16"/>
  <c r="E376" i="16"/>
  <c r="F372" i="16"/>
  <c r="I372" i="16"/>
  <c r="H372" i="16"/>
  <c r="F368" i="16"/>
  <c r="E368" i="16"/>
  <c r="J368" i="16"/>
  <c r="H368" i="16"/>
  <c r="G368" i="16"/>
  <c r="D364" i="16"/>
  <c r="F364" i="16"/>
  <c r="I364" i="16"/>
  <c r="E364" i="16"/>
  <c r="J364" i="16"/>
  <c r="G364" i="16"/>
  <c r="H360" i="16"/>
  <c r="I360" i="16"/>
  <c r="F356" i="16"/>
  <c r="D356" i="16"/>
  <c r="J356" i="16"/>
  <c r="I356" i="16"/>
  <c r="I348" i="16"/>
  <c r="H348" i="16"/>
  <c r="J344" i="16"/>
  <c r="I344" i="16"/>
  <c r="E344" i="16"/>
  <c r="E324" i="16"/>
  <c r="G324" i="16"/>
  <c r="I320" i="16"/>
  <c r="G320" i="16"/>
  <c r="I308" i="16"/>
  <c r="G308" i="16"/>
  <c r="H308" i="16"/>
  <c r="J308" i="16"/>
  <c r="D304" i="16"/>
  <c r="I304" i="16"/>
  <c r="E304" i="16"/>
  <c r="J304" i="16"/>
  <c r="F292" i="16"/>
  <c r="G292" i="16"/>
  <c r="H288" i="16"/>
  <c r="G288" i="16"/>
  <c r="E288" i="16"/>
  <c r="G276" i="16"/>
  <c r="J276" i="16"/>
  <c r="J264" i="16"/>
  <c r="I264" i="16"/>
  <c r="E264" i="16"/>
  <c r="F264" i="16"/>
  <c r="G264" i="16"/>
  <c r="E248" i="16"/>
  <c r="G248" i="16"/>
  <c r="D248" i="16"/>
  <c r="I248" i="16"/>
  <c r="J248" i="16"/>
  <c r="D240" i="16"/>
  <c r="H240" i="16"/>
  <c r="J240" i="16"/>
  <c r="I240" i="16"/>
  <c r="E240" i="16"/>
  <c r="J236" i="16"/>
  <c r="D236" i="16"/>
  <c r="G236" i="16"/>
  <c r="H236" i="16"/>
  <c r="D232" i="16"/>
  <c r="F232" i="16"/>
  <c r="E232" i="16"/>
  <c r="H232" i="16"/>
  <c r="I232" i="16"/>
  <c r="E228" i="16"/>
  <c r="H228" i="16"/>
  <c r="J228" i="16"/>
  <c r="G228" i="16"/>
  <c r="F228" i="16"/>
  <c r="J224" i="16"/>
  <c r="E224" i="16"/>
  <c r="D224" i="16"/>
  <c r="I224" i="16"/>
  <c r="E220" i="16"/>
  <c r="F220" i="16"/>
  <c r="H220" i="16"/>
  <c r="I220" i="16"/>
  <c r="G220" i="16"/>
  <c r="J220" i="16"/>
  <c r="F216" i="16"/>
  <c r="G216" i="16"/>
  <c r="J188" i="16"/>
  <c r="F188" i="16"/>
  <c r="E180" i="16"/>
  <c r="G180" i="16"/>
  <c r="D180" i="16"/>
  <c r="J180" i="16"/>
  <c r="I180" i="16"/>
  <c r="I176" i="16"/>
  <c r="H176" i="16"/>
  <c r="F172" i="16"/>
  <c r="H172" i="16"/>
  <c r="J168" i="16"/>
  <c r="F168" i="16"/>
  <c r="I164" i="16"/>
  <c r="E164" i="16"/>
  <c r="G164" i="16"/>
  <c r="D164" i="16"/>
  <c r="D156" i="16"/>
  <c r="G156" i="16"/>
  <c r="H156" i="16"/>
  <c r="J148" i="16"/>
  <c r="F148" i="16"/>
  <c r="F96" i="16"/>
  <c r="D96" i="16"/>
  <c r="H96" i="16"/>
  <c r="G96" i="16"/>
  <c r="D92" i="16"/>
  <c r="J92" i="16"/>
  <c r="I92" i="16"/>
  <c r="E92" i="16"/>
  <c r="G84" i="16"/>
  <c r="E84" i="16"/>
  <c r="H84" i="16"/>
  <c r="E80" i="16"/>
  <c r="I80" i="16"/>
  <c r="H80" i="16"/>
  <c r="H76" i="16"/>
  <c r="I76" i="16"/>
  <c r="J76" i="16"/>
  <c r="D76" i="16"/>
  <c r="G76" i="16"/>
  <c r="F76" i="16"/>
  <c r="E76" i="16"/>
  <c r="G72" i="16"/>
  <c r="D72" i="16"/>
  <c r="I72" i="16"/>
  <c r="J72" i="16"/>
  <c r="E72" i="16"/>
  <c r="D60" i="16"/>
  <c r="E60" i="16"/>
  <c r="H60" i="16"/>
  <c r="J60" i="16"/>
  <c r="G60" i="16"/>
  <c r="I60" i="16"/>
  <c r="E11" i="16"/>
  <c r="I11" i="16"/>
  <c r="F556" i="16"/>
  <c r="G912" i="16"/>
  <c r="F1571" i="16"/>
  <c r="G344" i="16"/>
  <c r="H1724" i="16"/>
  <c r="F1583" i="16"/>
  <c r="G1668" i="16"/>
  <c r="F344" i="16"/>
  <c r="H1232" i="16"/>
  <c r="H1551" i="16"/>
  <c r="E1995" i="16"/>
  <c r="F1551" i="16"/>
  <c r="F1387" i="16"/>
  <c r="I1551" i="16"/>
  <c r="E160" i="16"/>
  <c r="F208" i="16"/>
  <c r="J252" i="16"/>
  <c r="J752" i="16"/>
  <c r="J1383" i="16"/>
  <c r="G1387" i="16"/>
  <c r="J1999" i="16"/>
  <c r="E1571" i="16"/>
  <c r="F2142" i="16"/>
  <c r="H2031" i="16"/>
  <c r="I196" i="16"/>
  <c r="G200" i="16"/>
  <c r="E216" i="16"/>
  <c r="D848" i="16"/>
  <c r="E976" i="16"/>
  <c r="J976" i="16"/>
  <c r="E1724" i="16"/>
  <c r="E1728" i="16"/>
  <c r="D1732" i="16"/>
  <c r="G2059" i="16"/>
  <c r="D2174" i="16"/>
  <c r="F2023" i="16"/>
  <c r="F1815" i="16"/>
  <c r="I84" i="16"/>
  <c r="G2047" i="16"/>
  <c r="G2150" i="16"/>
  <c r="G80" i="16"/>
  <c r="H256" i="16"/>
  <c r="H300" i="16"/>
  <c r="E308" i="16"/>
  <c r="I1815" i="16"/>
  <c r="F204" i="16"/>
  <c r="I140" i="16"/>
  <c r="F144" i="16"/>
  <c r="H1052" i="16"/>
  <c r="E1072" i="16"/>
  <c r="I1088" i="16"/>
  <c r="H1088" i="16"/>
  <c r="D348" i="16"/>
  <c r="G1680" i="16"/>
  <c r="I1617" i="16"/>
  <c r="E1621" i="16"/>
  <c r="I292" i="16"/>
  <c r="F300" i="16"/>
  <c r="D320" i="16"/>
  <c r="F324" i="16"/>
  <c r="J328" i="16"/>
  <c r="E204" i="16"/>
  <c r="D40" i="16"/>
  <c r="I336" i="16"/>
  <c r="J884" i="16"/>
  <c r="E440" i="16"/>
  <c r="H880" i="16"/>
  <c r="H32" i="16"/>
  <c r="J11" i="16"/>
  <c r="I20" i="16"/>
  <c r="I28" i="16"/>
  <c r="G32" i="16"/>
  <c r="I44" i="16"/>
  <c r="E48" i="16"/>
  <c r="H192" i="16"/>
  <c r="H336" i="16"/>
  <c r="H340" i="16"/>
  <c r="F436" i="16"/>
  <c r="H444" i="16"/>
  <c r="F452" i="16"/>
  <c r="H456" i="16"/>
  <c r="E824" i="16"/>
  <c r="H828" i="16"/>
  <c r="J836" i="16"/>
  <c r="I844" i="16"/>
  <c r="F848" i="16"/>
  <c r="D856" i="16"/>
  <c r="I860" i="16"/>
  <c r="J864" i="16"/>
  <c r="J872" i="16"/>
  <c r="G876" i="16"/>
  <c r="F888" i="16"/>
  <c r="H896" i="16"/>
  <c r="D784" i="16"/>
  <c r="E1204" i="16"/>
  <c r="G1741" i="16"/>
  <c r="E2027" i="16"/>
  <c r="H2067" i="16"/>
  <c r="D2170" i="16"/>
  <c r="G296" i="16"/>
  <c r="J940" i="16"/>
  <c r="J580" i="16"/>
  <c r="E360" i="16"/>
  <c r="I52" i="16"/>
  <c r="J1044" i="16"/>
  <c r="H188" i="16"/>
  <c r="F360" i="16"/>
  <c r="E588" i="16"/>
  <c r="J588" i="16"/>
  <c r="D592" i="16"/>
  <c r="H648" i="16"/>
  <c r="F648" i="16"/>
  <c r="H764" i="16"/>
  <c r="D2186" i="16"/>
  <c r="G280" i="16"/>
  <c r="D988" i="16"/>
  <c r="J632" i="16"/>
  <c r="E276" i="16"/>
  <c r="G260" i="16"/>
  <c r="E280" i="16"/>
  <c r="G284" i="16"/>
  <c r="J284" i="16"/>
  <c r="E296" i="16"/>
  <c r="J516" i="16"/>
  <c r="F516" i="16"/>
  <c r="J532" i="16"/>
  <c r="G576" i="16"/>
  <c r="F580" i="16"/>
  <c r="E608" i="16"/>
  <c r="E620" i="16"/>
  <c r="D712" i="16"/>
  <c r="D932" i="16"/>
  <c r="G940" i="16"/>
  <c r="F1032" i="16"/>
  <c r="D1032" i="16"/>
  <c r="J1064" i="16"/>
  <c r="I1084" i="16"/>
  <c r="F1688" i="16"/>
  <c r="E2099" i="16"/>
  <c r="G2182" i="16"/>
  <c r="E1008" i="16"/>
  <c r="J1590" i="16"/>
  <c r="G1423" i="16"/>
  <c r="F1024" i="16"/>
  <c r="I1787" i="16"/>
  <c r="J2202" i="16"/>
  <c r="E1791" i="16"/>
  <c r="E1411" i="16"/>
  <c r="J192" i="16"/>
  <c r="F104" i="16"/>
  <c r="H1036" i="16"/>
  <c r="J96" i="16"/>
  <c r="F1831" i="16"/>
  <c r="J104" i="16"/>
  <c r="F316" i="16"/>
  <c r="D684" i="16"/>
  <c r="I1471" i="16"/>
  <c r="G1483" i="16"/>
  <c r="H1567" i="16"/>
  <c r="E1668" i="16"/>
  <c r="E1676" i="16"/>
  <c r="G1787" i="16"/>
  <c r="J1791" i="16"/>
  <c r="G1831" i="16"/>
  <c r="H2007" i="16"/>
  <c r="E1415" i="16"/>
  <c r="H1479" i="16"/>
  <c r="D2123" i="16"/>
  <c r="J1036" i="16"/>
  <c r="E168" i="16"/>
  <c r="E172" i="16"/>
  <c r="D176" i="16"/>
  <c r="G376" i="16"/>
  <c r="D380" i="16"/>
  <c r="E472" i="16"/>
  <c r="D476" i="16"/>
  <c r="J480" i="16"/>
  <c r="J788" i="16"/>
  <c r="J792" i="16"/>
  <c r="E796" i="16"/>
  <c r="H800" i="16"/>
  <c r="E900" i="16"/>
  <c r="H904" i="16"/>
  <c r="H908" i="16"/>
  <c r="H1012" i="16"/>
  <c r="D1391" i="16"/>
  <c r="J1391" i="16"/>
  <c r="E1403" i="16"/>
  <c r="E1407" i="16"/>
  <c r="J1411" i="16"/>
  <c r="I1415" i="16"/>
  <c r="F1419" i="16"/>
  <c r="H1423" i="16"/>
  <c r="J1431" i="16"/>
  <c r="E1503" i="16"/>
  <c r="D1515" i="16"/>
  <c r="F1519" i="16"/>
  <c r="E1539" i="16"/>
  <c r="F1547" i="16"/>
  <c r="J1575" i="16"/>
  <c r="D1590" i="16"/>
  <c r="D1594" i="16"/>
  <c r="H1716" i="16"/>
  <c r="F1738" i="16"/>
  <c r="D1757" i="16"/>
  <c r="F1991" i="16"/>
  <c r="I2111" i="16"/>
  <c r="F2154" i="16"/>
  <c r="H2158" i="16"/>
  <c r="G2162" i="16"/>
  <c r="J2194" i="16"/>
  <c r="H1811" i="16"/>
  <c r="H1807" i="16"/>
  <c r="H132" i="16"/>
  <c r="D1807" i="16"/>
  <c r="E2131" i="16"/>
  <c r="I2146" i="16"/>
  <c r="J1653" i="16"/>
  <c r="F1811" i="16"/>
  <c r="H2131" i="16"/>
  <c r="G356" i="16"/>
  <c r="H2035" i="16"/>
  <c r="H180" i="16"/>
  <c r="H756" i="16"/>
  <c r="H2115" i="16"/>
  <c r="G600" i="16"/>
  <c r="D104" i="16"/>
  <c r="G224" i="16"/>
  <c r="F240" i="16"/>
  <c r="F768" i="16"/>
  <c r="J992" i="16"/>
  <c r="E1036" i="16"/>
  <c r="I1451" i="16"/>
  <c r="G2011" i="16"/>
  <c r="D2127" i="16"/>
  <c r="F236" i="16"/>
  <c r="D600" i="16"/>
  <c r="H780" i="16"/>
  <c r="G1068" i="16"/>
  <c r="H164" i="16"/>
  <c r="H248" i="16"/>
  <c r="J1100" i="16"/>
  <c r="D1479" i="16"/>
  <c r="I1491" i="16"/>
  <c r="J292" i="16"/>
  <c r="D2115" i="16"/>
  <c r="E1745" i="16"/>
  <c r="D1761" i="16"/>
  <c r="I1692" i="16"/>
  <c r="F1749" i="16"/>
  <c r="J1765" i="16"/>
  <c r="G1777" i="16"/>
  <c r="H72" i="16"/>
  <c r="G1979" i="16"/>
  <c r="D728" i="16"/>
  <c r="D220" i="16"/>
  <c r="G1629" i="16"/>
  <c r="I1803" i="16"/>
  <c r="J504" i="16"/>
  <c r="F60" i="16"/>
  <c r="E1780" i="16"/>
  <c r="E1987" i="16"/>
  <c r="H544" i="16"/>
  <c r="E236" i="16"/>
  <c r="F1777" i="16"/>
  <c r="G756" i="16"/>
  <c r="I536" i="16"/>
  <c r="E184" i="16"/>
  <c r="D1598" i="16"/>
  <c r="E104" i="16"/>
  <c r="G232" i="16"/>
  <c r="D368" i="16"/>
  <c r="H1000" i="16"/>
  <c r="G1036" i="16"/>
  <c r="F2011" i="16"/>
  <c r="H92" i="16"/>
  <c r="I236" i="16"/>
  <c r="E356" i="16"/>
  <c r="F772" i="16"/>
  <c r="G1060" i="16"/>
  <c r="G1443" i="16"/>
  <c r="E2007" i="16"/>
  <c r="E1487" i="16"/>
  <c r="G1491" i="16"/>
  <c r="J1745" i="16"/>
  <c r="D1773" i="16"/>
  <c r="D1692" i="16"/>
  <c r="E1749" i="16"/>
  <c r="I1753" i="16"/>
  <c r="J1777" i="16"/>
  <c r="I1463" i="16"/>
  <c r="J80" i="16"/>
  <c r="I1983" i="16"/>
  <c r="D1979" i="16"/>
  <c r="G564" i="16"/>
  <c r="F696" i="16"/>
  <c r="F304" i="16"/>
  <c r="G520" i="16"/>
  <c r="D1633" i="16"/>
  <c r="G1579" i="16"/>
  <c r="I368" i="16"/>
  <c r="F224" i="16"/>
  <c r="H1704" i="16"/>
  <c r="J924" i="16"/>
  <c r="F384" i="16"/>
  <c r="E1991" i="16"/>
  <c r="E912" i="16"/>
  <c r="G560" i="16"/>
  <c r="I2488" i="16"/>
  <c r="H2488" i="16"/>
  <c r="E2460" i="16"/>
  <c r="D2452" i="16"/>
  <c r="H1834" i="16"/>
  <c r="F1834" i="16"/>
  <c r="F1534" i="16"/>
  <c r="G1534" i="16"/>
  <c r="I1434" i="16"/>
  <c r="E1434" i="16"/>
  <c r="D1334" i="16"/>
  <c r="H1334" i="16"/>
  <c r="J1298" i="16"/>
  <c r="F1298" i="16"/>
  <c r="D759" i="16"/>
  <c r="G759" i="16"/>
  <c r="I650" i="16"/>
  <c r="E650" i="16"/>
  <c r="E638" i="16"/>
  <c r="G638" i="16"/>
  <c r="F522" i="16"/>
  <c r="E522" i="16"/>
  <c r="I490" i="16"/>
  <c r="F490" i="16"/>
  <c r="E1453" i="16"/>
  <c r="J1453" i="16"/>
  <c r="D1453" i="16"/>
  <c r="H1453" i="16"/>
  <c r="G1453" i="16"/>
  <c r="F1453" i="16"/>
  <c r="I1421" i="16"/>
  <c r="D1421" i="16"/>
  <c r="H1421" i="16"/>
  <c r="J1421" i="16"/>
  <c r="F1421" i="16"/>
  <c r="E1413" i="16"/>
  <c r="F1413" i="16"/>
  <c r="J1413" i="16"/>
  <c r="D1413" i="16"/>
  <c r="G1413" i="16"/>
  <c r="F1405" i="16"/>
  <c r="I1405" i="16"/>
  <c r="D1405" i="16"/>
  <c r="H1405" i="16"/>
  <c r="J1405" i="16"/>
  <c r="G1397" i="16"/>
  <c r="D1397" i="16"/>
  <c r="D1389" i="16"/>
  <c r="G1389" i="16"/>
  <c r="F1389" i="16"/>
  <c r="E1389" i="16"/>
  <c r="J1389" i="16"/>
  <c r="F1381" i="16"/>
  <c r="E1381" i="16"/>
  <c r="D1381" i="16"/>
  <c r="I1381" i="16"/>
  <c r="H1381" i="16"/>
  <c r="H1285" i="16"/>
  <c r="E1285" i="16"/>
  <c r="I1285" i="16"/>
  <c r="J1285" i="16"/>
  <c r="H1277" i="16"/>
  <c r="I1277" i="16"/>
  <c r="F1277" i="16"/>
  <c r="H1273" i="16"/>
  <c r="E1273" i="16"/>
  <c r="D1273" i="16"/>
  <c r="F1273" i="16"/>
  <c r="J1273" i="16"/>
  <c r="I1273" i="16"/>
  <c r="E1269" i="16"/>
  <c r="F1269" i="16"/>
  <c r="D1269" i="16"/>
  <c r="I1269" i="16"/>
  <c r="H1269" i="16"/>
  <c r="G1269" i="16"/>
  <c r="J1269" i="16"/>
  <c r="F1261" i="16"/>
  <c r="H1261" i="16"/>
  <c r="E1261" i="16"/>
  <c r="J1261" i="16"/>
  <c r="I1261" i="16"/>
  <c r="G1253" i="16"/>
  <c r="F1253" i="16"/>
  <c r="E1253" i="16"/>
  <c r="D1253" i="16"/>
  <c r="H1253" i="16"/>
  <c r="J1253" i="16"/>
  <c r="I1245" i="16"/>
  <c r="H1245" i="16"/>
  <c r="E1245" i="16"/>
  <c r="G1245" i="16"/>
  <c r="D1245" i="16"/>
  <c r="F1245" i="16"/>
  <c r="J1234" i="16"/>
  <c r="E1234" i="16"/>
  <c r="G1214" i="16"/>
  <c r="D1214" i="16"/>
  <c r="J1214" i="16"/>
  <c r="I1214" i="16"/>
  <c r="H1214" i="16"/>
  <c r="D1206" i="16"/>
  <c r="F1206" i="16"/>
  <c r="J1206" i="16"/>
  <c r="E1206" i="16"/>
  <c r="H1206" i="16"/>
  <c r="D1202" i="16"/>
  <c r="J1202" i="16"/>
  <c r="F1202" i="16"/>
  <c r="G1202" i="16"/>
  <c r="I1202" i="16"/>
  <c r="H1202" i="16"/>
  <c r="E1202" i="16"/>
  <c r="J1194" i="16"/>
  <c r="D1194" i="16"/>
  <c r="I1194" i="16"/>
  <c r="E1194" i="16"/>
  <c r="F1194" i="16"/>
  <c r="G1194" i="16"/>
  <c r="H1194" i="16"/>
  <c r="I1186" i="16"/>
  <c r="H1186" i="16"/>
  <c r="D1186" i="16"/>
  <c r="G1186" i="16"/>
  <c r="E1186" i="16"/>
  <c r="I1178" i="16"/>
  <c r="G1178" i="16"/>
  <c r="E1178" i="16"/>
  <c r="F1178" i="16"/>
  <c r="J1178" i="16"/>
  <c r="H1170" i="16"/>
  <c r="D1170" i="16"/>
  <c r="J1170" i="16"/>
  <c r="G1170" i="16"/>
  <c r="H1162" i="16"/>
  <c r="J1162" i="16"/>
  <c r="E1162" i="16"/>
  <c r="F1162" i="16"/>
  <c r="I1162" i="16"/>
  <c r="D1162" i="16"/>
  <c r="J1154" i="16"/>
  <c r="D1154" i="16"/>
  <c r="I1110" i="16"/>
  <c r="G1110" i="16"/>
  <c r="D1110" i="16"/>
  <c r="J1110" i="16"/>
  <c r="J1098" i="16"/>
  <c r="E1098" i="16"/>
  <c r="I1098" i="16"/>
  <c r="D1094" i="16"/>
  <c r="G1094" i="16"/>
  <c r="J1094" i="16"/>
  <c r="E1094" i="16"/>
  <c r="H1094" i="16"/>
  <c r="E1090" i="16"/>
  <c r="D1090" i="16"/>
  <c r="F1090" i="16"/>
  <c r="H1090" i="16"/>
  <c r="G1086" i="16"/>
  <c r="D1086" i="16"/>
  <c r="F1086" i="16"/>
  <c r="I1086" i="16"/>
  <c r="E1086" i="16"/>
  <c r="J1086" i="16"/>
  <c r="H1086" i="16"/>
  <c r="E1082" i="16"/>
  <c r="F1082" i="16"/>
  <c r="G1078" i="16"/>
  <c r="F1078" i="16"/>
  <c r="E1078" i="16"/>
  <c r="D1078" i="16"/>
  <c r="H1078" i="16"/>
  <c r="D1074" i="16"/>
  <c r="F1074" i="16"/>
  <c r="I1074" i="16"/>
  <c r="H1074" i="16"/>
  <c r="J1074" i="16"/>
  <c r="G1074" i="16"/>
  <c r="J1070" i="16"/>
  <c r="E1070" i="16"/>
  <c r="H1070" i="16"/>
  <c r="F1070" i="16"/>
  <c r="I1070" i="16"/>
  <c r="G1070" i="16"/>
  <c r="D1070" i="16"/>
  <c r="I1066" i="16"/>
  <c r="G1066" i="16"/>
  <c r="E1066" i="16"/>
  <c r="J1066" i="16"/>
  <c r="F1066" i="16"/>
  <c r="D1062" i="16"/>
  <c r="F1062" i="16"/>
  <c r="I1062" i="16"/>
  <c r="I1058" i="16"/>
  <c r="H1058" i="16"/>
  <c r="E1058" i="16"/>
  <c r="D766" i="16"/>
  <c r="F766" i="16"/>
  <c r="J766" i="16"/>
  <c r="I766" i="16"/>
  <c r="H766" i="16"/>
  <c r="G766" i="16"/>
  <c r="E766" i="16"/>
  <c r="J670" i="16"/>
  <c r="F670" i="16"/>
  <c r="G670" i="16"/>
  <c r="H670" i="16"/>
  <c r="I670" i="16"/>
  <c r="I666" i="16"/>
  <c r="J666" i="16"/>
  <c r="D666" i="16"/>
  <c r="F666" i="16"/>
  <c r="G666" i="16"/>
  <c r="E666" i="16"/>
  <c r="J662" i="16"/>
  <c r="G662" i="16"/>
  <c r="H662" i="16"/>
  <c r="D662" i="16"/>
  <c r="E655" i="16"/>
  <c r="I655" i="16"/>
  <c r="H655" i="16"/>
  <c r="F655" i="16"/>
  <c r="D655" i="16"/>
  <c r="J655" i="16"/>
  <c r="G655" i="16"/>
  <c r="G651" i="16"/>
  <c r="D651" i="16"/>
  <c r="E651" i="16"/>
  <c r="J651" i="16"/>
  <c r="H651" i="16"/>
  <c r="F643" i="16"/>
  <c r="H643" i="16"/>
  <c r="J643" i="16"/>
  <c r="I643" i="16"/>
  <c r="G643" i="16"/>
  <c r="D639" i="16"/>
  <c r="I639" i="16"/>
  <c r="E639" i="16"/>
  <c r="G639" i="16"/>
  <c r="I635" i="16"/>
  <c r="G635" i="16"/>
  <c r="D635" i="16"/>
  <c r="E635" i="16"/>
  <c r="I631" i="16"/>
  <c r="E631" i="16"/>
  <c r="D631" i="16"/>
  <c r="F627" i="16"/>
  <c r="E627" i="16"/>
  <c r="J627" i="16"/>
  <c r="H627" i="16"/>
  <c r="I627" i="16"/>
  <c r="F623" i="16"/>
  <c r="H623" i="16"/>
  <c r="H615" i="16"/>
  <c r="F615" i="16"/>
  <c r="E603" i="16"/>
  <c r="I603" i="16"/>
  <c r="D603" i="16"/>
  <c r="G603" i="16"/>
  <c r="J603" i="16"/>
  <c r="H603" i="16"/>
  <c r="J599" i="16"/>
  <c r="I599" i="16"/>
  <c r="E599" i="16"/>
  <c r="D599" i="16"/>
  <c r="F599" i="16"/>
  <c r="I595" i="16"/>
  <c r="F595" i="16"/>
  <c r="D595" i="16"/>
  <c r="H595" i="16"/>
  <c r="G595" i="16"/>
  <c r="J595" i="16"/>
  <c r="J591" i="16"/>
  <c r="I591" i="16"/>
  <c r="D591" i="16"/>
  <c r="G591" i="16"/>
  <c r="E591" i="16"/>
  <c r="F591" i="16"/>
  <c r="G587" i="16"/>
  <c r="J587" i="16"/>
  <c r="H587" i="16"/>
  <c r="D587" i="16"/>
  <c r="E583" i="16"/>
  <c r="I583" i="16"/>
  <c r="H583" i="16"/>
  <c r="J583" i="16"/>
  <c r="I575" i="16"/>
  <c r="G575" i="16"/>
  <c r="E571" i="16"/>
  <c r="F571" i="16"/>
  <c r="J571" i="16"/>
  <c r="H567" i="16"/>
  <c r="I567" i="16"/>
  <c r="F567" i="16"/>
  <c r="E567" i="16"/>
  <c r="D567" i="16"/>
  <c r="I563" i="16"/>
  <c r="G563" i="16"/>
  <c r="E563" i="16"/>
  <c r="H563" i="16"/>
  <c r="D563" i="16"/>
  <c r="J563" i="16"/>
  <c r="F559" i="16"/>
  <c r="G559" i="16"/>
  <c r="H559" i="16"/>
  <c r="J559" i="16"/>
  <c r="I559" i="16"/>
  <c r="D555" i="16"/>
  <c r="F555" i="16"/>
  <c r="J555" i="16"/>
  <c r="G555" i="16"/>
  <c r="E555" i="16"/>
  <c r="H555" i="16"/>
  <c r="I555" i="16"/>
  <c r="H543" i="16"/>
  <c r="D543" i="16"/>
  <c r="E543" i="16"/>
  <c r="J543" i="16"/>
  <c r="I543" i="16"/>
  <c r="E539" i="16"/>
  <c r="J539" i="16"/>
  <c r="G539" i="16"/>
  <c r="H539" i="16"/>
  <c r="I539" i="16"/>
  <c r="F539" i="16"/>
  <c r="G535" i="16"/>
  <c r="F535" i="16"/>
  <c r="J527" i="16"/>
  <c r="E527" i="16"/>
  <c r="F527" i="16"/>
  <c r="G527" i="16"/>
  <c r="F523" i="16"/>
  <c r="H523" i="16"/>
  <c r="J523" i="16"/>
  <c r="E523" i="16"/>
  <c r="I523" i="16"/>
  <c r="G523" i="16"/>
  <c r="G519" i="16"/>
  <c r="D519" i="16"/>
  <c r="J519" i="16"/>
  <c r="J515" i="16"/>
  <c r="E515" i="16"/>
  <c r="F515" i="16"/>
  <c r="D515" i="16"/>
  <c r="J507" i="16"/>
  <c r="E507" i="16"/>
  <c r="F507" i="16"/>
  <c r="I507" i="16"/>
  <c r="G507" i="16"/>
  <c r="F503" i="16"/>
  <c r="I503" i="16"/>
  <c r="D503" i="16"/>
  <c r="H503" i="16"/>
  <c r="F499" i="16"/>
  <c r="J499" i="16"/>
  <c r="H499" i="16"/>
  <c r="G499" i="16"/>
  <c r="D499" i="16"/>
  <c r="F487" i="16"/>
  <c r="H487" i="16"/>
  <c r="E487" i="16"/>
  <c r="G487" i="16"/>
  <c r="I487" i="16"/>
  <c r="J487" i="16"/>
  <c r="D487" i="16"/>
  <c r="H483" i="16"/>
  <c r="I483" i="16"/>
  <c r="F483" i="16"/>
  <c r="G483" i="16"/>
  <c r="D479" i="16"/>
  <c r="H479" i="16"/>
  <c r="I479" i="16"/>
  <c r="G479" i="16"/>
  <c r="J479" i="16"/>
  <c r="E479" i="16"/>
  <c r="F479" i="16"/>
  <c r="H475" i="16"/>
  <c r="G475" i="16"/>
  <c r="F475" i="16"/>
  <c r="D475" i="16"/>
  <c r="J475" i="16"/>
  <c r="D467" i="16"/>
  <c r="J467" i="16"/>
  <c r="F467" i="16"/>
  <c r="G467" i="16"/>
  <c r="H467" i="16"/>
  <c r="E467" i="16"/>
  <c r="H463" i="16"/>
  <c r="F463" i="16"/>
  <c r="D463" i="16"/>
  <c r="G463" i="16"/>
  <c r="I463" i="16"/>
  <c r="E463" i="16"/>
  <c r="F459" i="16"/>
  <c r="I459" i="16"/>
  <c r="H459" i="16"/>
  <c r="I455" i="16"/>
  <c r="G455" i="16"/>
  <c r="D447" i="16"/>
  <c r="G447" i="16"/>
  <c r="H447" i="16"/>
  <c r="I431" i="16"/>
  <c r="J431" i="16"/>
  <c r="F431" i="16"/>
  <c r="G431" i="16"/>
  <c r="H431" i="16"/>
  <c r="D431" i="16"/>
  <c r="D419" i="16"/>
  <c r="J419" i="16"/>
  <c r="G403" i="16"/>
  <c r="D403" i="16"/>
  <c r="F403" i="16"/>
  <c r="E403" i="16"/>
  <c r="D399" i="16"/>
  <c r="H399" i="16"/>
  <c r="I399" i="16"/>
  <c r="E395" i="16"/>
  <c r="J395" i="16"/>
  <c r="D395" i="16"/>
  <c r="G391" i="16"/>
  <c r="I391" i="16"/>
  <c r="F391" i="16"/>
  <c r="J391" i="16"/>
  <c r="G387" i="16"/>
  <c r="I387" i="16"/>
  <c r="D387" i="16"/>
  <c r="D379" i="16"/>
  <c r="H379" i="16"/>
  <c r="F379" i="16"/>
  <c r="G379" i="16"/>
  <c r="F375" i="16"/>
  <c r="H375" i="16"/>
  <c r="J375" i="16"/>
  <c r="I371" i="16"/>
  <c r="H371" i="16"/>
  <c r="F371" i="16"/>
  <c r="G371" i="16"/>
  <c r="I367" i="16"/>
  <c r="F367" i="16"/>
  <c r="J367" i="16"/>
  <c r="G367" i="16"/>
  <c r="I363" i="16"/>
  <c r="F363" i="16"/>
  <c r="H363" i="16"/>
  <c r="D363" i="16"/>
  <c r="J359" i="16"/>
  <c r="F359" i="16"/>
  <c r="I359" i="16"/>
  <c r="G359" i="16"/>
  <c r="G355" i="16"/>
  <c r="J355" i="16"/>
  <c r="H355" i="16"/>
  <c r="H351" i="16"/>
  <c r="E351" i="16"/>
  <c r="J351" i="16"/>
  <c r="I351" i="16"/>
  <c r="I1078" i="16"/>
  <c r="F635" i="16"/>
  <c r="E1154" i="16"/>
  <c r="J1090" i="16"/>
  <c r="F1186" i="16"/>
  <c r="F387" i="16"/>
  <c r="H359" i="16"/>
  <c r="E371" i="16"/>
  <c r="E375" i="16"/>
  <c r="D391" i="16"/>
  <c r="E399" i="16"/>
  <c r="I1154" i="16"/>
  <c r="H1234" i="16"/>
  <c r="J483" i="16"/>
  <c r="E519" i="16"/>
  <c r="D643" i="16"/>
  <c r="E1421" i="16"/>
  <c r="G583" i="16"/>
  <c r="I1253" i="16"/>
  <c r="J463" i="16"/>
  <c r="H535" i="16"/>
  <c r="H591" i="16"/>
  <c r="E1174" i="16"/>
  <c r="H631" i="16"/>
  <c r="I1170" i="16"/>
  <c r="G375" i="16"/>
  <c r="E367" i="16"/>
  <c r="F351" i="16"/>
  <c r="E355" i="16"/>
  <c r="D359" i="16"/>
  <c r="G363" i="16"/>
  <c r="D371" i="16"/>
  <c r="D375" i="16"/>
  <c r="E387" i="16"/>
  <c r="H391" i="16"/>
  <c r="H395" i="16"/>
  <c r="J399" i="16"/>
  <c r="G1098" i="16"/>
  <c r="E483" i="16"/>
  <c r="D483" i="16"/>
  <c r="E643" i="16"/>
  <c r="D1058" i="16"/>
  <c r="G503" i="16"/>
  <c r="I651" i="16"/>
  <c r="H666" i="16"/>
  <c r="G1162" i="16"/>
  <c r="I1389" i="16"/>
  <c r="I1413" i="16"/>
  <c r="D539" i="16"/>
  <c r="G1273" i="16"/>
  <c r="I1453" i="16"/>
  <c r="G599" i="16"/>
  <c r="E670" i="16"/>
  <c r="E499" i="16"/>
  <c r="G1449" i="16"/>
  <c r="J1449" i="16"/>
  <c r="E1449" i="16"/>
  <c r="D1449" i="16"/>
  <c r="F1449" i="16"/>
  <c r="I1449" i="16"/>
  <c r="H1449" i="16"/>
  <c r="D1433" i="16"/>
  <c r="J1433" i="16"/>
  <c r="G1433" i="16"/>
  <c r="H1433" i="16"/>
  <c r="E1433" i="16"/>
  <c r="F1433" i="16"/>
  <c r="H1425" i="16"/>
  <c r="E1425" i="16"/>
  <c r="F1425" i="16"/>
  <c r="I1425" i="16"/>
  <c r="D1425" i="16"/>
  <c r="J1425" i="16"/>
  <c r="D1417" i="16"/>
  <c r="F1417" i="16"/>
  <c r="I1417" i="16"/>
  <c r="E1417" i="16"/>
  <c r="G1417" i="16"/>
  <c r="J1417" i="16"/>
  <c r="E1409" i="16"/>
  <c r="D1409" i="16"/>
  <c r="H1409" i="16"/>
  <c r="J1409" i="16"/>
  <c r="F1409" i="16"/>
  <c r="E1401" i="16"/>
  <c r="D1401" i="16"/>
  <c r="J1401" i="16"/>
  <c r="G1393" i="16"/>
  <c r="I1393" i="16"/>
  <c r="H1393" i="16"/>
  <c r="F1393" i="16"/>
  <c r="J1393" i="16"/>
  <c r="D1393" i="16"/>
  <c r="E1393" i="16"/>
  <c r="D1385" i="16"/>
  <c r="F1385" i="16"/>
  <c r="J1385" i="16"/>
  <c r="E1385" i="16"/>
  <c r="G1385" i="16"/>
  <c r="H1385" i="16"/>
  <c r="F1377" i="16"/>
  <c r="H1377" i="16"/>
  <c r="J1377" i="16"/>
  <c r="D1377" i="16"/>
  <c r="G1377" i="16"/>
  <c r="H1369" i="16"/>
  <c r="D1369" i="16"/>
  <c r="J1369" i="16"/>
  <c r="F1369" i="16"/>
  <c r="I1369" i="16"/>
  <c r="G1369" i="16"/>
  <c r="D1365" i="16"/>
  <c r="F1365" i="16"/>
  <c r="E1365" i="16"/>
  <c r="I1365" i="16"/>
  <c r="H1365" i="16"/>
  <c r="G1257" i="16"/>
  <c r="D1257" i="16"/>
  <c r="J1257" i="16"/>
  <c r="I1257" i="16"/>
  <c r="F1257" i="16"/>
  <c r="H1257" i="16"/>
  <c r="E1249" i="16"/>
  <c r="H1249" i="16"/>
  <c r="I1249" i="16"/>
  <c r="F1249" i="16"/>
  <c r="G1249" i="16"/>
  <c r="D1249" i="16"/>
  <c r="J1249" i="16"/>
  <c r="G1241" i="16"/>
  <c r="E1241" i="16"/>
  <c r="J1241" i="16"/>
  <c r="H1241" i="16"/>
  <c r="D1241" i="16"/>
  <c r="F1241" i="16"/>
  <c r="I1241" i="16"/>
  <c r="F1237" i="16"/>
  <c r="E1237" i="16"/>
  <c r="G1237" i="16"/>
  <c r="D1237" i="16"/>
  <c r="H1237" i="16"/>
  <c r="I1230" i="16"/>
  <c r="F1230" i="16"/>
  <c r="G1230" i="16"/>
  <c r="E1226" i="16"/>
  <c r="G1226" i="16"/>
  <c r="D1226" i="16"/>
  <c r="I1218" i="16"/>
  <c r="E1218" i="16"/>
  <c r="F1218" i="16"/>
  <c r="D1218" i="16"/>
  <c r="I1210" i="16"/>
  <c r="J1210" i="16"/>
  <c r="H1210" i="16"/>
  <c r="F1210" i="16"/>
  <c r="D1210" i="16"/>
  <c r="G1210" i="16"/>
  <c r="E1198" i="16"/>
  <c r="H1198" i="16"/>
  <c r="G1198" i="16"/>
  <c r="J1198" i="16"/>
  <c r="G1190" i="16"/>
  <c r="E1190" i="16"/>
  <c r="F1190" i="16"/>
  <c r="I1190" i="16"/>
  <c r="I1182" i="16"/>
  <c r="F1182" i="16"/>
  <c r="H1182" i="16"/>
  <c r="J1182" i="16"/>
  <c r="G1182" i="16"/>
  <c r="J1174" i="16"/>
  <c r="D1174" i="16"/>
  <c r="G1174" i="16"/>
  <c r="I1174" i="16"/>
  <c r="H1174" i="16"/>
  <c r="J1166" i="16"/>
  <c r="D1166" i="16"/>
  <c r="E1166" i="16"/>
  <c r="H1166" i="16"/>
  <c r="I1158" i="16"/>
  <c r="G1158" i="16"/>
  <c r="F1158" i="16"/>
  <c r="E1158" i="16"/>
  <c r="J1158" i="16"/>
  <c r="D1102" i="16"/>
  <c r="I1102" i="16"/>
  <c r="H1102" i="16"/>
  <c r="E1102" i="16"/>
  <c r="G1102" i="16"/>
  <c r="F1102" i="16"/>
  <c r="J1102" i="16"/>
  <c r="F611" i="16"/>
  <c r="J611" i="16"/>
  <c r="F631" i="16"/>
  <c r="E587" i="16"/>
  <c r="D1098" i="16"/>
  <c r="I475" i="16"/>
  <c r="F1098" i="16"/>
  <c r="I355" i="16"/>
  <c r="J363" i="16"/>
  <c r="E379" i="16"/>
  <c r="G395" i="16"/>
  <c r="H403" i="16"/>
  <c r="H1098" i="16"/>
  <c r="G1218" i="16"/>
  <c r="D1066" i="16"/>
  <c r="D559" i="16"/>
  <c r="E662" i="16"/>
  <c r="H1158" i="16"/>
  <c r="G1425" i="16"/>
  <c r="F543" i="16"/>
  <c r="D1178" i="16"/>
  <c r="D1261" i="16"/>
  <c r="G1405" i="16"/>
  <c r="G543" i="16"/>
  <c r="I1198" i="16"/>
  <c r="H527" i="16"/>
  <c r="F1214" i="16"/>
  <c r="J1126" i="16"/>
  <c r="J1078" i="16"/>
  <c r="E475" i="16"/>
  <c r="D459" i="16"/>
  <c r="H1321" i="16"/>
  <c r="F1170" i="16"/>
  <c r="G1082" i="16"/>
  <c r="J635" i="16"/>
  <c r="I1090" i="16"/>
  <c r="G511" i="16"/>
  <c r="F399" i="16"/>
  <c r="G351" i="16"/>
  <c r="D355" i="16"/>
  <c r="E359" i="16"/>
  <c r="H367" i="16"/>
  <c r="J371" i="16"/>
  <c r="I379" i="16"/>
  <c r="J387" i="16"/>
  <c r="E391" i="16"/>
  <c r="F395" i="16"/>
  <c r="I403" i="16"/>
  <c r="E1230" i="16"/>
  <c r="D1182" i="16"/>
  <c r="F423" i="16"/>
  <c r="G1058" i="16"/>
  <c r="J639" i="16"/>
  <c r="H639" i="16"/>
  <c r="F1058" i="16"/>
  <c r="I1094" i="16"/>
  <c r="J567" i="16"/>
  <c r="H507" i="16"/>
  <c r="F651" i="16"/>
  <c r="E1397" i="16"/>
  <c r="H1417" i="16"/>
  <c r="J1245" i="16"/>
  <c r="I1206" i="16"/>
  <c r="I1385" i="16"/>
  <c r="I587" i="16"/>
  <c r="G1261" i="16"/>
  <c r="D255" i="16"/>
  <c r="G255" i="16"/>
  <c r="F255" i="16"/>
  <c r="J203" i="16"/>
  <c r="I203" i="16"/>
  <c r="F203" i="16"/>
  <c r="G203" i="16"/>
  <c r="E191" i="16"/>
  <c r="I191" i="16"/>
  <c r="D191" i="16"/>
  <c r="D187" i="16"/>
  <c r="E187" i="16"/>
  <c r="H187" i="16"/>
  <c r="I187" i="16"/>
  <c r="F187" i="16"/>
  <c r="J187" i="16"/>
  <c r="D183" i="16"/>
  <c r="E183" i="16"/>
  <c r="J183" i="16"/>
  <c r="I183" i="16"/>
  <c r="G183" i="16"/>
  <c r="E171" i="16"/>
  <c r="I171" i="16"/>
  <c r="F171" i="16"/>
  <c r="H171" i="16"/>
  <c r="D171" i="16"/>
  <c r="J171" i="16"/>
  <c r="D167" i="16"/>
  <c r="G167" i="16"/>
  <c r="H167" i="16"/>
  <c r="I167" i="16"/>
  <c r="I159" i="16"/>
  <c r="H159" i="16"/>
  <c r="I55" i="16"/>
  <c r="J51" i="16"/>
  <c r="J10" i="16"/>
  <c r="J191" i="16"/>
  <c r="I243" i="16"/>
  <c r="G219" i="16"/>
  <c r="F251" i="16"/>
  <c r="E215" i="16"/>
  <c r="E207" i="16"/>
  <c r="H211" i="16"/>
  <c r="F219" i="16"/>
  <c r="J223" i="16"/>
  <c r="G223" i="16"/>
  <c r="D227" i="16"/>
  <c r="J227" i="16"/>
  <c r="G231" i="16"/>
  <c r="H235" i="16"/>
  <c r="I235" i="16"/>
  <c r="G239" i="16"/>
  <c r="F239" i="16"/>
  <c r="J247" i="16"/>
  <c r="G247" i="16"/>
  <c r="I251" i="16"/>
  <c r="E43" i="16"/>
  <c r="D271" i="16"/>
  <c r="J43" i="16"/>
  <c r="G47" i="16"/>
  <c r="F163" i="16"/>
  <c r="G159" i="16"/>
  <c r="G191" i="16"/>
  <c r="J167" i="16"/>
  <c r="E167" i="16"/>
  <c r="G279" i="16"/>
  <c r="H191" i="16"/>
  <c r="G171" i="16"/>
  <c r="G187" i="16"/>
  <c r="D215" i="16"/>
  <c r="D79" i="16"/>
  <c r="E51" i="16"/>
  <c r="I211" i="16"/>
  <c r="E55" i="16"/>
  <c r="H10" i="16"/>
  <c r="H183" i="16"/>
  <c r="F243" i="16"/>
  <c r="J243" i="16"/>
  <c r="F207" i="16"/>
  <c r="D207" i="16"/>
  <c r="I219" i="16"/>
  <c r="G55" i="16"/>
  <c r="D219" i="16"/>
  <c r="E227" i="16"/>
  <c r="J231" i="16"/>
  <c r="J239" i="16"/>
  <c r="F247" i="16"/>
  <c r="H271" i="16"/>
  <c r="E151" i="16"/>
  <c r="J155" i="16"/>
  <c r="G43" i="16"/>
  <c r="E47" i="16"/>
  <c r="D155" i="16"/>
  <c r="E271" i="16"/>
  <c r="H1471" i="16"/>
  <c r="J1471" i="16"/>
  <c r="F1467" i="16"/>
  <c r="I1467" i="16"/>
  <c r="D1467" i="16"/>
  <c r="E1467" i="16"/>
  <c r="F1463" i="16"/>
  <c r="D1463" i="16"/>
  <c r="D1459" i="16"/>
  <c r="E1459" i="16"/>
  <c r="I1459" i="16"/>
  <c r="G1455" i="16"/>
  <c r="F1455" i="16"/>
  <c r="D1451" i="16"/>
  <c r="J1451" i="16"/>
  <c r="J1443" i="16"/>
  <c r="F1443" i="16"/>
  <c r="F1100" i="16"/>
  <c r="G1100" i="16"/>
  <c r="I1100" i="16"/>
  <c r="H1096" i="16"/>
  <c r="I1096" i="16"/>
  <c r="G1096" i="16"/>
  <c r="J1092" i="16"/>
  <c r="H1092" i="16"/>
  <c r="G1092" i="16"/>
  <c r="F1092" i="16"/>
  <c r="J1076" i="16"/>
  <c r="E1076" i="16"/>
  <c r="D1076" i="16"/>
  <c r="E1068" i="16"/>
  <c r="F1068" i="16"/>
  <c r="J1060" i="16"/>
  <c r="I1060" i="16"/>
  <c r="H1060" i="16"/>
  <c r="I672" i="16"/>
  <c r="F672" i="16"/>
  <c r="J672" i="16"/>
  <c r="E672" i="16"/>
  <c r="D672" i="16"/>
  <c r="G641" i="16"/>
  <c r="J641" i="16"/>
  <c r="H609" i="16"/>
  <c r="F609" i="16"/>
  <c r="I589" i="16"/>
  <c r="D589" i="16"/>
  <c r="G589" i="16"/>
  <c r="J589" i="16"/>
  <c r="E489" i="16"/>
  <c r="F489" i="16"/>
  <c r="D489" i="16"/>
  <c r="G489" i="16"/>
  <c r="H481" i="16"/>
  <c r="I481" i="16"/>
  <c r="D481" i="16"/>
  <c r="J481" i="16"/>
  <c r="J477" i="16"/>
  <c r="D477" i="16"/>
  <c r="I477" i="16"/>
  <c r="G473" i="16"/>
  <c r="E473" i="16"/>
  <c r="I473" i="16"/>
  <c r="H465" i="16"/>
  <c r="D465" i="16"/>
  <c r="F465" i="16"/>
  <c r="I465" i="16"/>
  <c r="E465" i="16"/>
  <c r="G1467" i="16"/>
  <c r="J1419" i="16"/>
  <c r="E589" i="16"/>
  <c r="J489" i="16"/>
  <c r="F1459" i="16"/>
  <c r="D2438" i="16"/>
  <c r="E2438" i="16"/>
  <c r="I2438" i="16"/>
  <c r="G2100" i="16"/>
  <c r="J2100" i="16"/>
  <c r="I2076" i="16"/>
  <c r="F2076" i="16"/>
  <c r="G2056" i="16"/>
  <c r="J2056" i="16"/>
  <c r="E2048" i="16"/>
  <c r="I2048" i="16"/>
  <c r="G2048" i="16"/>
  <c r="E1548" i="16"/>
  <c r="F1548" i="16"/>
  <c r="J1512" i="16"/>
  <c r="F1512" i="16"/>
  <c r="F1508" i="16"/>
  <c r="G1508" i="16"/>
  <c r="D1504" i="16"/>
  <c r="F1504" i="16"/>
  <c r="J1504" i="16"/>
  <c r="G1448" i="16"/>
  <c r="F1448" i="16"/>
  <c r="G1045" i="16"/>
  <c r="H1045" i="16"/>
  <c r="G1041" i="16"/>
  <c r="I1041" i="16"/>
  <c r="G949" i="16"/>
  <c r="E949" i="16"/>
  <c r="I949" i="16"/>
  <c r="F949" i="16"/>
  <c r="J945" i="16"/>
  <c r="F945" i="16"/>
  <c r="E693" i="16"/>
  <c r="J693" i="16"/>
  <c r="H2257" i="16"/>
  <c r="D2257" i="16"/>
  <c r="H2245" i="16"/>
  <c r="I2245" i="16"/>
  <c r="I2086" i="16"/>
  <c r="F2086" i="16"/>
  <c r="E2082" i="16"/>
  <c r="D2082" i="16"/>
  <c r="F2082" i="16"/>
  <c r="I2054" i="16"/>
  <c r="J2054" i="16"/>
  <c r="I2010" i="16"/>
  <c r="E2010" i="16"/>
  <c r="J1914" i="16"/>
  <c r="E1914" i="16"/>
  <c r="G1906" i="16"/>
  <c r="E1906" i="16"/>
  <c r="D1866" i="16"/>
  <c r="J1866" i="16"/>
  <c r="E1838" i="16"/>
  <c r="H1838" i="16"/>
  <c r="G1574" i="16"/>
  <c r="E1574" i="16"/>
  <c r="D1558" i="16"/>
  <c r="E1558" i="16"/>
  <c r="H1043" i="16"/>
  <c r="I1043" i="16"/>
  <c r="D799" i="16"/>
  <c r="E799" i="16"/>
  <c r="F795" i="16"/>
  <c r="I795" i="16"/>
  <c r="F771" i="16"/>
  <c r="J771" i="16"/>
  <c r="G763" i="16"/>
  <c r="H763" i="16"/>
  <c r="D763" i="16"/>
  <c r="F763" i="16"/>
  <c r="J763" i="16"/>
  <c r="I759" i="16"/>
  <c r="F759" i="16"/>
  <c r="J759" i="16"/>
  <c r="H759" i="16"/>
  <c r="J739" i="16"/>
  <c r="G739" i="16"/>
  <c r="D731" i="16"/>
  <c r="F731" i="16"/>
  <c r="I731" i="16"/>
  <c r="G731" i="16"/>
  <c r="E731" i="16"/>
  <c r="I2498" i="16"/>
  <c r="J2498" i="16"/>
  <c r="E2498" i="16"/>
  <c r="I2494" i="16"/>
  <c r="H2494" i="16"/>
  <c r="G2494" i="16"/>
  <c r="H2490" i="16"/>
  <c r="E2490" i="16"/>
  <c r="F2490" i="16"/>
  <c r="J2490" i="16"/>
  <c r="G2490" i="16"/>
  <c r="I2490" i="16"/>
  <c r="D2490" i="16"/>
  <c r="J2426" i="16"/>
  <c r="E2426" i="16"/>
  <c r="D2426" i="16"/>
  <c r="I2426" i="16"/>
  <c r="H2426" i="16"/>
  <c r="F2426" i="16"/>
  <c r="G2426" i="16"/>
  <c r="E2414" i="16"/>
  <c r="I2414" i="16"/>
  <c r="G2402" i="16"/>
  <c r="E2402" i="16"/>
  <c r="H2402" i="16"/>
  <c r="I2402" i="16"/>
  <c r="J2402" i="16"/>
  <c r="E2398" i="16"/>
  <c r="G2398" i="16"/>
  <c r="D2398" i="16"/>
  <c r="H2398" i="16"/>
  <c r="F2394" i="16"/>
  <c r="H2394" i="16"/>
  <c r="I2394" i="16"/>
  <c r="E2394" i="16"/>
  <c r="D2394" i="16"/>
  <c r="J2394" i="16"/>
  <c r="E2386" i="16"/>
  <c r="I2386" i="16"/>
  <c r="G2386" i="16"/>
  <c r="D2386" i="16"/>
  <c r="J2386" i="16"/>
  <c r="F2386" i="16"/>
  <c r="J2382" i="16"/>
  <c r="D2382" i="16"/>
  <c r="G2382" i="16"/>
  <c r="I2382" i="16"/>
  <c r="E2382" i="16"/>
  <c r="F2382" i="16"/>
  <c r="J2378" i="16"/>
  <c r="F2378" i="16"/>
  <c r="G2378" i="16"/>
  <c r="E2378" i="16"/>
  <c r="D2378" i="16"/>
  <c r="I2374" i="16"/>
  <c r="D2374" i="16"/>
  <c r="F2370" i="16"/>
  <c r="J2370" i="16"/>
  <c r="E2370" i="16"/>
  <c r="I2370" i="16"/>
  <c r="D2370" i="16"/>
  <c r="G2370" i="16"/>
  <c r="F2366" i="16"/>
  <c r="J2366" i="16"/>
  <c r="H2366" i="16"/>
  <c r="F2362" i="16"/>
  <c r="J2362" i="16"/>
  <c r="G2362" i="16"/>
  <c r="E2358" i="16"/>
  <c r="J2358" i="16"/>
  <c r="J2354" i="16"/>
  <c r="D2354" i="16"/>
  <c r="E2346" i="16"/>
  <c r="D2346" i="16"/>
  <c r="H2346" i="16"/>
  <c r="G2346" i="16"/>
  <c r="F2334" i="16"/>
  <c r="J2334" i="16"/>
  <c r="I2330" i="16"/>
  <c r="G2330" i="16"/>
  <c r="E2330" i="16"/>
  <c r="D2330" i="16"/>
  <c r="G2322" i="16"/>
  <c r="J2322" i="16"/>
  <c r="F2322" i="16"/>
  <c r="H2315" i="16"/>
  <c r="E2315" i="16"/>
  <c r="G2315" i="16"/>
  <c r="J2311" i="16"/>
  <c r="F2311" i="16"/>
  <c r="I2311" i="16"/>
  <c r="E2307" i="16"/>
  <c r="F2307" i="16"/>
  <c r="I2303" i="16"/>
  <c r="H2303" i="16"/>
  <c r="J2303" i="16"/>
  <c r="E2303" i="16"/>
  <c r="H2299" i="16"/>
  <c r="E2299" i="16"/>
  <c r="D2299" i="16"/>
  <c r="I2299" i="16"/>
  <c r="F2299" i="16"/>
  <c r="G2299" i="16"/>
  <c r="F2295" i="16"/>
  <c r="E2295" i="16"/>
  <c r="D2295" i="16"/>
  <c r="J2291" i="16"/>
  <c r="I2291" i="16"/>
  <c r="E2287" i="16"/>
  <c r="H2287" i="16"/>
  <c r="G2287" i="16"/>
  <c r="E2283" i="16"/>
  <c r="I2283" i="16"/>
  <c r="J2279" i="16"/>
  <c r="F2279" i="16"/>
  <c r="G2279" i="16"/>
  <c r="H2279" i="16"/>
  <c r="H2275" i="16"/>
  <c r="F2275" i="16"/>
  <c r="I2275" i="16"/>
  <c r="D2275" i="16"/>
  <c r="G2275" i="16"/>
  <c r="G2267" i="16"/>
  <c r="E2267" i="16"/>
  <c r="F2263" i="16"/>
  <c r="I2263" i="16"/>
  <c r="J2263" i="16"/>
  <c r="D2263" i="16"/>
  <c r="H2263" i="16"/>
  <c r="J2259" i="16"/>
  <c r="G2259" i="16"/>
  <c r="F2259" i="16"/>
  <c r="I2259" i="16"/>
  <c r="J2255" i="16"/>
  <c r="F2255" i="16"/>
  <c r="I2251" i="16"/>
  <c r="H2251" i="16"/>
  <c r="G2251" i="16"/>
  <c r="E2251" i="16"/>
  <c r="D2251" i="16"/>
  <c r="I2247" i="16"/>
  <c r="H2247" i="16"/>
  <c r="D2247" i="16"/>
  <c r="E2247" i="16"/>
  <c r="G2247" i="16"/>
  <c r="F2247" i="16"/>
  <c r="D2243" i="16"/>
  <c r="H2243" i="16"/>
  <c r="F2243" i="16"/>
  <c r="G2243" i="16"/>
  <c r="I2243" i="16"/>
  <c r="F2236" i="16"/>
  <c r="G2236" i="16"/>
  <c r="E2236" i="16"/>
  <c r="H2230" i="16"/>
  <c r="G2230" i="16"/>
  <c r="I2230" i="16"/>
  <c r="E2226" i="16"/>
  <c r="G2226" i="16"/>
  <c r="H2112" i="16"/>
  <c r="J2112" i="16"/>
  <c r="I2112" i="16"/>
  <c r="F2112" i="16"/>
  <c r="E2112" i="16"/>
  <c r="D2112" i="16"/>
  <c r="J2108" i="16"/>
  <c r="G2108" i="16"/>
  <c r="J2024" i="16"/>
  <c r="D2024" i="16"/>
  <c r="H2024" i="16"/>
  <c r="E2024" i="16"/>
  <c r="I2024" i="16"/>
  <c r="F2024" i="16"/>
  <c r="D2020" i="16"/>
  <c r="J2020" i="16"/>
  <c r="F2020" i="16"/>
  <c r="E2020" i="16"/>
  <c r="G2016" i="16"/>
  <c r="H2016" i="16"/>
  <c r="I2016" i="16"/>
  <c r="E2016" i="16"/>
  <c r="D2016" i="16"/>
  <c r="J2016" i="16"/>
  <c r="D2012" i="16"/>
  <c r="G2012" i="16"/>
  <c r="F2012" i="16"/>
  <c r="E1984" i="16"/>
  <c r="H1984" i="16"/>
  <c r="D1984" i="16"/>
  <c r="F1984" i="16"/>
  <c r="H1980" i="16"/>
  <c r="I1980" i="16"/>
  <c r="G1980" i="16"/>
  <c r="I1800" i="16"/>
  <c r="G1800" i="16"/>
  <c r="F1800" i="16"/>
  <c r="G1796" i="16"/>
  <c r="I1796" i="16"/>
  <c r="J1796" i="16"/>
  <c r="H1796" i="16"/>
  <c r="D1796" i="16"/>
  <c r="E1796" i="16"/>
  <c r="D1792" i="16"/>
  <c r="F1792" i="16"/>
  <c r="E1792" i="16"/>
  <c r="J1792" i="16"/>
  <c r="F1646" i="16"/>
  <c r="J1646" i="16"/>
  <c r="E1646" i="16"/>
  <c r="D1646" i="16"/>
  <c r="I1646" i="16"/>
  <c r="G1580" i="16"/>
  <c r="I1580" i="16"/>
  <c r="E1580" i="16"/>
  <c r="H1576" i="16"/>
  <c r="I1576" i="16"/>
  <c r="J1576" i="16"/>
  <c r="G1576" i="16"/>
  <c r="D1576" i="16"/>
  <c r="F1576" i="16"/>
  <c r="E1576" i="16"/>
  <c r="J1572" i="16"/>
  <c r="I1572" i="16"/>
  <c r="H1572" i="16"/>
  <c r="D1560" i="16"/>
  <c r="H1560" i="16"/>
  <c r="G1560" i="16"/>
  <c r="I1556" i="16"/>
  <c r="F1556" i="16"/>
  <c r="I1552" i="16"/>
  <c r="H1552" i="16"/>
  <c r="J1552" i="16"/>
  <c r="E1552" i="16"/>
  <c r="D1552" i="16"/>
  <c r="H1375" i="16"/>
  <c r="I1375" i="16"/>
  <c r="J1375" i="16"/>
  <c r="G1375" i="16"/>
  <c r="I1371" i="16"/>
  <c r="J1371" i="16"/>
  <c r="E1371" i="16"/>
  <c r="H1371" i="16"/>
  <c r="I1363" i="16"/>
  <c r="H1363" i="16"/>
  <c r="G1363" i="16"/>
  <c r="E1363" i="16"/>
  <c r="F1363" i="16"/>
  <c r="I1359" i="16"/>
  <c r="D1359" i="16"/>
  <c r="E1359" i="16"/>
  <c r="J1359" i="16"/>
  <c r="F1359" i="16"/>
  <c r="G1355" i="16"/>
  <c r="I1355" i="16"/>
  <c r="E1355" i="16"/>
  <c r="J1355" i="16"/>
  <c r="F1355" i="16"/>
  <c r="F1351" i="16"/>
  <c r="H1351" i="16"/>
  <c r="D1351" i="16"/>
  <c r="J1351" i="16"/>
  <c r="E1347" i="16"/>
  <c r="D1347" i="16"/>
  <c r="G1347" i="16"/>
  <c r="H1347" i="16"/>
  <c r="I1347" i="16"/>
  <c r="F1343" i="16"/>
  <c r="D1343" i="16"/>
  <c r="G1339" i="16"/>
  <c r="E1339" i="16"/>
  <c r="D1339" i="16"/>
  <c r="J1339" i="16"/>
  <c r="H1339" i="16"/>
  <c r="I1339" i="16"/>
  <c r="H1335" i="16"/>
  <c r="D1335" i="16"/>
  <c r="J1335" i="16"/>
  <c r="I1335" i="16"/>
  <c r="F1335" i="16"/>
  <c r="D1331" i="16"/>
  <c r="I1331" i="16"/>
  <c r="E1331" i="16"/>
  <c r="J1331" i="16"/>
  <c r="F1331" i="16"/>
  <c r="D1327" i="16"/>
  <c r="H1327" i="16"/>
  <c r="I1327" i="16"/>
  <c r="G1327" i="16"/>
  <c r="F1327" i="16"/>
  <c r="J1327" i="16"/>
  <c r="I1323" i="16"/>
  <c r="F1323" i="16"/>
  <c r="D1319" i="16"/>
  <c r="J1319" i="16"/>
  <c r="F1319" i="16"/>
  <c r="H1319" i="16"/>
  <c r="F1315" i="16"/>
  <c r="I1315" i="16"/>
  <c r="J1315" i="16"/>
  <c r="G1315" i="16"/>
  <c r="H1315" i="16"/>
  <c r="D1315" i="16"/>
  <c r="I1311" i="16"/>
  <c r="G1311" i="16"/>
  <c r="H1311" i="16"/>
  <c r="H1307" i="16"/>
  <c r="D1307" i="16"/>
  <c r="G1307" i="16"/>
  <c r="F1307" i="16"/>
  <c r="D1303" i="16"/>
  <c r="J1303" i="16"/>
  <c r="I1303" i="16"/>
  <c r="E1303" i="16"/>
  <c r="H1303" i="16"/>
  <c r="E1299" i="16"/>
  <c r="D1299" i="16"/>
  <c r="F1299" i="16"/>
  <c r="F1295" i="16"/>
  <c r="D1295" i="16"/>
  <c r="I1295" i="16"/>
  <c r="D1291" i="16"/>
  <c r="H1291" i="16"/>
  <c r="J1291" i="16"/>
  <c r="G1287" i="16"/>
  <c r="F1287" i="16"/>
  <c r="D1283" i="16"/>
  <c r="F1283" i="16"/>
  <c r="H1279" i="16"/>
  <c r="G1279" i="16"/>
  <c r="I1279" i="16"/>
  <c r="H1275" i="16"/>
  <c r="E1275" i="16"/>
  <c r="E1271" i="16"/>
  <c r="D1271" i="16"/>
  <c r="F1271" i="16"/>
  <c r="G1267" i="16"/>
  <c r="E1267" i="16"/>
  <c r="I1267" i="16"/>
  <c r="H1267" i="16"/>
  <c r="J1263" i="16"/>
  <c r="F1263" i="16"/>
  <c r="H1263" i="16"/>
  <c r="D1259" i="16"/>
  <c r="J1259" i="16"/>
  <c r="E1259" i="16"/>
  <c r="G1259" i="16"/>
  <c r="F1259" i="16"/>
  <c r="J1255" i="16"/>
  <c r="E1255" i="16"/>
  <c r="H1255" i="16"/>
  <c r="G1255" i="16"/>
  <c r="I1255" i="16"/>
  <c r="J1251" i="16"/>
  <c r="F1251" i="16"/>
  <c r="H1251" i="16"/>
  <c r="D1251" i="16"/>
  <c r="E1251" i="16"/>
  <c r="H1247" i="16"/>
  <c r="E1247" i="16"/>
  <c r="D1247" i="16"/>
  <c r="G1247" i="16"/>
  <c r="F1243" i="16"/>
  <c r="D1243" i="16"/>
  <c r="E1243" i="16"/>
  <c r="D1239" i="16"/>
  <c r="G1239" i="16"/>
  <c r="H1239" i="16"/>
  <c r="E1239" i="16"/>
  <c r="F1228" i="16"/>
  <c r="J1228" i="16"/>
  <c r="E1228" i="16"/>
  <c r="J1196" i="16"/>
  <c r="E1196" i="16"/>
  <c r="D1196" i="16"/>
  <c r="F1196" i="16"/>
  <c r="H1196" i="16"/>
  <c r="G1192" i="16"/>
  <c r="I1192" i="16"/>
  <c r="E1192" i="16"/>
  <c r="D1192" i="16"/>
  <c r="F1192" i="16"/>
  <c r="J1192" i="16"/>
  <c r="F1188" i="16"/>
  <c r="H1188" i="16"/>
  <c r="J1188" i="16"/>
  <c r="I1188" i="16"/>
  <c r="D1188" i="16"/>
  <c r="G1188" i="16"/>
  <c r="E1188" i="16"/>
  <c r="H1184" i="16"/>
  <c r="D1184" i="16"/>
  <c r="I1180" i="16"/>
  <c r="H1180" i="16"/>
  <c r="E1176" i="16"/>
  <c r="G1176" i="16"/>
  <c r="F1176" i="16"/>
  <c r="H1176" i="16"/>
  <c r="D1176" i="16"/>
  <c r="J1176" i="16"/>
  <c r="I1176" i="16"/>
  <c r="H1172" i="16"/>
  <c r="J1172" i="16"/>
  <c r="D1168" i="16"/>
  <c r="J1168" i="16"/>
  <c r="E1168" i="16"/>
  <c r="H1168" i="16"/>
  <c r="D1164" i="16"/>
  <c r="J1164" i="16"/>
  <c r="F1164" i="16"/>
  <c r="G1160" i="16"/>
  <c r="H1160" i="16"/>
  <c r="J1160" i="16"/>
  <c r="H1152" i="16"/>
  <c r="F1152" i="16"/>
  <c r="G1108" i="16"/>
  <c r="J1108" i="16"/>
  <c r="E1108" i="16"/>
  <c r="I1108" i="16"/>
  <c r="J989" i="16"/>
  <c r="F989" i="16"/>
  <c r="E989" i="16"/>
  <c r="H989" i="16"/>
  <c r="G981" i="16"/>
  <c r="E981" i="16"/>
  <c r="H981" i="16"/>
  <c r="F977" i="16"/>
  <c r="I977" i="16"/>
  <c r="E977" i="16"/>
  <c r="D977" i="16"/>
  <c r="I973" i="16"/>
  <c r="J973" i="16"/>
  <c r="G973" i="16"/>
  <c r="E969" i="16"/>
  <c r="G969" i="16"/>
  <c r="D969" i="16"/>
  <c r="I969" i="16"/>
  <c r="F965" i="16"/>
  <c r="J965" i="16"/>
  <c r="E965" i="16"/>
  <c r="H965" i="16"/>
  <c r="D961" i="16"/>
  <c r="J961" i="16"/>
  <c r="E961" i="16"/>
  <c r="G961" i="16"/>
  <c r="F961" i="16"/>
  <c r="H961" i="16"/>
  <c r="D664" i="16"/>
  <c r="H664" i="16"/>
  <c r="J664" i="16"/>
  <c r="D660" i="16"/>
  <c r="G660" i="16"/>
  <c r="H660" i="16"/>
  <c r="H621" i="16"/>
  <c r="G621" i="16"/>
  <c r="F621" i="16"/>
  <c r="D621" i="16"/>
  <c r="F613" i="16"/>
  <c r="G613" i="16"/>
  <c r="G605" i="16"/>
  <c r="H605" i="16"/>
  <c r="E597" i="16"/>
  <c r="J597" i="16"/>
  <c r="H597" i="16"/>
  <c r="F597" i="16"/>
  <c r="G597" i="16"/>
  <c r="E593" i="16"/>
  <c r="D593" i="16"/>
  <c r="J593" i="16"/>
  <c r="I593" i="16"/>
  <c r="F593" i="16"/>
  <c r="G593" i="16"/>
  <c r="G569" i="16"/>
  <c r="H569" i="16"/>
  <c r="F569" i="16"/>
  <c r="D569" i="16"/>
  <c r="H565" i="16"/>
  <c r="I565" i="16"/>
  <c r="J565" i="16"/>
  <c r="E561" i="16"/>
  <c r="D561" i="16"/>
  <c r="H561" i="16"/>
  <c r="F557" i="16"/>
  <c r="G557" i="16"/>
  <c r="D553" i="16"/>
  <c r="E553" i="16"/>
  <c r="I553" i="16"/>
  <c r="G545" i="16"/>
  <c r="F545" i="16"/>
  <c r="H545" i="16"/>
  <c r="D545" i="16"/>
  <c r="I541" i="16"/>
  <c r="J541" i="16"/>
  <c r="D541" i="16"/>
  <c r="E541" i="16"/>
  <c r="J537" i="16"/>
  <c r="D537" i="16"/>
  <c r="H533" i="16"/>
  <c r="I533" i="16"/>
  <c r="G529" i="16"/>
  <c r="E529" i="16"/>
  <c r="F529" i="16"/>
  <c r="I529" i="16"/>
  <c r="H529" i="16"/>
  <c r="J529" i="16"/>
  <c r="J525" i="16"/>
  <c r="E525" i="16"/>
  <c r="D525" i="16"/>
  <c r="F525" i="16"/>
  <c r="I525" i="16"/>
  <c r="G525" i="16"/>
  <c r="H525" i="16"/>
  <c r="H497" i="16"/>
  <c r="D497" i="16"/>
  <c r="J497" i="16"/>
  <c r="E497" i="16"/>
  <c r="I497" i="16"/>
  <c r="F497" i="16"/>
  <c r="G493" i="16"/>
  <c r="F493" i="16"/>
  <c r="I493" i="16"/>
  <c r="I461" i="16"/>
  <c r="D461" i="16"/>
  <c r="E461" i="16"/>
  <c r="G461" i="16"/>
  <c r="J461" i="16"/>
  <c r="H461" i="16"/>
  <c r="F461" i="16"/>
  <c r="E437" i="16"/>
  <c r="H437" i="16"/>
  <c r="F437" i="16"/>
  <c r="G417" i="16"/>
  <c r="D417" i="16"/>
  <c r="E417" i="16"/>
  <c r="J405" i="16"/>
  <c r="H405" i="16"/>
  <c r="E405" i="16"/>
  <c r="I405" i="16"/>
  <c r="F405" i="16"/>
  <c r="F401" i="16"/>
  <c r="G401" i="16"/>
  <c r="E401" i="16"/>
  <c r="D401" i="16"/>
  <c r="J401" i="16"/>
  <c r="H401" i="16"/>
  <c r="D393" i="16"/>
  <c r="H393" i="16"/>
  <c r="I393" i="16"/>
  <c r="E393" i="16"/>
  <c r="G393" i="16"/>
  <c r="F393" i="16"/>
  <c r="J389" i="16"/>
  <c r="F389" i="16"/>
  <c r="E361" i="16"/>
  <c r="I361" i="16"/>
  <c r="F361" i="16"/>
  <c r="D361" i="16"/>
  <c r="H361" i="16"/>
  <c r="G361" i="16"/>
  <c r="I357" i="16"/>
  <c r="E357" i="16"/>
  <c r="J357" i="16"/>
  <c r="F357" i="16"/>
  <c r="D357" i="16"/>
  <c r="H357" i="16"/>
  <c r="D353" i="16"/>
  <c r="H353" i="16"/>
  <c r="J353" i="16"/>
  <c r="F353" i="16"/>
  <c r="E349" i="16"/>
  <c r="H349" i="16"/>
  <c r="I349" i="16"/>
  <c r="G349" i="16"/>
  <c r="F349" i="16"/>
  <c r="J349" i="16"/>
  <c r="D345" i="16"/>
  <c r="J345" i="16"/>
  <c r="G345" i="16"/>
  <c r="I345" i="16"/>
  <c r="H345" i="16"/>
  <c r="F345" i="16"/>
  <c r="E345" i="16"/>
  <c r="F341" i="16"/>
  <c r="G341" i="16"/>
  <c r="J341" i="16"/>
  <c r="D341" i="16"/>
  <c r="I341" i="16"/>
  <c r="H341" i="16"/>
  <c r="D337" i="16"/>
  <c r="I337" i="16"/>
  <c r="H337" i="16"/>
  <c r="J337" i="16"/>
  <c r="E337" i="16"/>
  <c r="G337" i="16"/>
  <c r="J265" i="16"/>
  <c r="D265" i="16"/>
  <c r="D229" i="16"/>
  <c r="F229" i="16"/>
  <c r="J229" i="16"/>
  <c r="H229" i="16"/>
  <c r="I229" i="16"/>
  <c r="E225" i="16"/>
  <c r="J225" i="16"/>
  <c r="H225" i="16"/>
  <c r="D225" i="16"/>
  <c r="F225" i="16"/>
  <c r="H217" i="16"/>
  <c r="I217" i="16"/>
  <c r="H213" i="16"/>
  <c r="E213" i="16"/>
  <c r="I213" i="16"/>
  <c r="J213" i="16"/>
  <c r="D209" i="16"/>
  <c r="I209" i="16"/>
  <c r="J209" i="16"/>
  <c r="G205" i="16"/>
  <c r="F205" i="16"/>
  <c r="D205" i="16"/>
  <c r="E205" i="16"/>
  <c r="H201" i="16"/>
  <c r="J201" i="16"/>
  <c r="E193" i="16"/>
  <c r="D193" i="16"/>
  <c r="D153" i="16"/>
  <c r="F153" i="16"/>
  <c r="H153" i="16"/>
  <c r="D149" i="16"/>
  <c r="J149" i="16"/>
  <c r="H149" i="16"/>
  <c r="I149" i="16"/>
  <c r="F149" i="16"/>
  <c r="F145" i="16"/>
  <c r="J145" i="16"/>
  <c r="I93" i="16"/>
  <c r="F93" i="16"/>
  <c r="J93" i="16"/>
  <c r="H93" i="16"/>
  <c r="G93" i="16"/>
  <c r="D89" i="16"/>
  <c r="I89" i="16"/>
  <c r="G69" i="16"/>
  <c r="F69" i="16"/>
  <c r="E57" i="16"/>
  <c r="G57" i="16"/>
  <c r="J57" i="16"/>
  <c r="I49" i="16"/>
  <c r="F49" i="16"/>
  <c r="G45" i="16"/>
  <c r="E45" i="16"/>
  <c r="I45" i="16"/>
  <c r="H41" i="16"/>
  <c r="I41" i="16"/>
  <c r="E2218" i="16"/>
  <c r="F1224" i="16"/>
  <c r="J1224" i="16"/>
  <c r="I1243" i="16"/>
  <c r="E65" i="16"/>
  <c r="D65" i="16"/>
  <c r="J1568" i="16"/>
  <c r="E69" i="16"/>
  <c r="E557" i="16"/>
  <c r="H2498" i="16"/>
  <c r="I965" i="16"/>
  <c r="D2322" i="16"/>
  <c r="H2295" i="16"/>
  <c r="D2338" i="16"/>
  <c r="G1556" i="16"/>
  <c r="D1200" i="16"/>
  <c r="J117" i="16"/>
  <c r="D125" i="16"/>
  <c r="D133" i="16"/>
  <c r="G145" i="16"/>
  <c r="F265" i="16"/>
  <c r="G2410" i="16"/>
  <c r="E425" i="16"/>
  <c r="J273" i="16"/>
  <c r="I161" i="16"/>
  <c r="H169" i="16"/>
  <c r="H173" i="16"/>
  <c r="H177" i="16"/>
  <c r="G185" i="16"/>
  <c r="G269" i="16"/>
  <c r="G281" i="16"/>
  <c r="D285" i="16"/>
  <c r="F293" i="16"/>
  <c r="F305" i="16"/>
  <c r="H333" i="16"/>
  <c r="G425" i="16"/>
  <c r="F2008" i="16"/>
  <c r="J2494" i="16"/>
  <c r="G49" i="16"/>
  <c r="F201" i="16"/>
  <c r="F197" i="16"/>
  <c r="D2283" i="16"/>
  <c r="J2267" i="16"/>
  <c r="H57" i="16"/>
  <c r="G141" i="16"/>
  <c r="I265" i="16"/>
  <c r="E537" i="16"/>
  <c r="F645" i="16"/>
  <c r="E1184" i="16"/>
  <c r="D2255" i="16"/>
  <c r="D2267" i="16"/>
  <c r="J2283" i="16"/>
  <c r="J2307" i="16"/>
  <c r="D2307" i="16"/>
  <c r="H2354" i="16"/>
  <c r="F2358" i="16"/>
  <c r="F2374" i="16"/>
  <c r="G1275" i="16"/>
  <c r="G197" i="16"/>
  <c r="D2259" i="16"/>
  <c r="J2271" i="16"/>
  <c r="F505" i="16"/>
  <c r="E41" i="16"/>
  <c r="J45" i="16"/>
  <c r="E49" i="16"/>
  <c r="H197" i="16"/>
  <c r="F553" i="16"/>
  <c r="J1180" i="16"/>
  <c r="I1275" i="16"/>
  <c r="I1287" i="16"/>
  <c r="F2291" i="16"/>
  <c r="G2311" i="16"/>
  <c r="D1160" i="16"/>
  <c r="F209" i="16"/>
  <c r="E569" i="16"/>
  <c r="I197" i="16"/>
  <c r="G2303" i="16"/>
  <c r="I569" i="16"/>
  <c r="E565" i="16"/>
  <c r="J1363" i="16"/>
  <c r="F2402" i="16"/>
  <c r="I2036" i="16"/>
  <c r="D597" i="16"/>
  <c r="F2251" i="16"/>
  <c r="H593" i="16"/>
  <c r="D2303" i="16"/>
  <c r="G229" i="16"/>
  <c r="E341" i="16"/>
  <c r="F2016" i="16"/>
  <c r="I1251" i="16"/>
  <c r="H1259" i="16"/>
  <c r="J1343" i="16"/>
  <c r="G1335" i="16"/>
  <c r="F1255" i="16"/>
  <c r="F1796" i="16"/>
  <c r="E1315" i="16"/>
  <c r="G2263" i="16"/>
  <c r="I1200" i="16"/>
  <c r="I2354" i="16"/>
  <c r="I660" i="16"/>
  <c r="I2378" i="16"/>
  <c r="D437" i="16"/>
  <c r="G405" i="16"/>
  <c r="D349" i="16"/>
  <c r="H1192" i="16"/>
  <c r="G2112" i="16"/>
  <c r="H1200" i="16"/>
  <c r="H121" i="16"/>
  <c r="E129" i="16"/>
  <c r="H133" i="16"/>
  <c r="E133" i="16"/>
  <c r="E145" i="16"/>
  <c r="G2418" i="16"/>
  <c r="I273" i="16"/>
  <c r="I413" i="16"/>
  <c r="D269" i="16"/>
  <c r="H161" i="16"/>
  <c r="E161" i="16"/>
  <c r="E165" i="16"/>
  <c r="I169" i="16"/>
  <c r="E169" i="16"/>
  <c r="E173" i="16"/>
  <c r="E177" i="16"/>
  <c r="J177" i="16"/>
  <c r="D181" i="16"/>
  <c r="D185" i="16"/>
  <c r="H189" i="16"/>
  <c r="I269" i="16"/>
  <c r="H269" i="16"/>
  <c r="E273" i="16"/>
  <c r="J277" i="16"/>
  <c r="I281" i="16"/>
  <c r="J281" i="16"/>
  <c r="E285" i="16"/>
  <c r="G285" i="16"/>
  <c r="E289" i="16"/>
  <c r="I293" i="16"/>
  <c r="G293" i="16"/>
  <c r="D297" i="16"/>
  <c r="I309" i="16"/>
  <c r="I321" i="16"/>
  <c r="E333" i="16"/>
  <c r="D333" i="16"/>
  <c r="F413" i="16"/>
  <c r="F425" i="16"/>
  <c r="I425" i="16"/>
  <c r="D1204" i="16"/>
  <c r="J2422" i="16"/>
  <c r="E1172" i="16"/>
  <c r="J1556" i="16"/>
  <c r="D2494" i="16"/>
  <c r="H1287" i="16"/>
  <c r="D501" i="16"/>
  <c r="I537" i="16"/>
  <c r="J605" i="16"/>
  <c r="J553" i="16"/>
  <c r="I2255" i="16"/>
  <c r="F2267" i="16"/>
  <c r="I57" i="16"/>
  <c r="F141" i="16"/>
  <c r="H265" i="16"/>
  <c r="E645" i="16"/>
  <c r="J1184" i="16"/>
  <c r="I1184" i="16"/>
  <c r="I2267" i="16"/>
  <c r="H2307" i="16"/>
  <c r="D2326" i="16"/>
  <c r="F2354" i="16"/>
  <c r="G2358" i="16"/>
  <c r="J2374" i="16"/>
  <c r="G41" i="16"/>
  <c r="E2362" i="16"/>
  <c r="H141" i="16"/>
  <c r="E2259" i="16"/>
  <c r="D41" i="16"/>
  <c r="H49" i="16"/>
  <c r="G201" i="16"/>
  <c r="G553" i="16"/>
  <c r="I605" i="16"/>
  <c r="H613" i="16"/>
  <c r="F664" i="16"/>
  <c r="D1180" i="16"/>
  <c r="G1271" i="16"/>
  <c r="D1275" i="16"/>
  <c r="D1287" i="16"/>
  <c r="H1800" i="16"/>
  <c r="H2291" i="16"/>
  <c r="H2362" i="16"/>
  <c r="H973" i="16"/>
  <c r="I981" i="16"/>
  <c r="I417" i="16"/>
  <c r="H1778" i="16"/>
  <c r="I1239" i="16"/>
  <c r="G2020" i="16"/>
  <c r="H1156" i="16"/>
  <c r="J569" i="16"/>
  <c r="E209" i="16"/>
  <c r="D213" i="16"/>
  <c r="F417" i="16"/>
  <c r="F541" i="16"/>
  <c r="E545" i="16"/>
  <c r="G977" i="16"/>
  <c r="G1263" i="16"/>
  <c r="J1267" i="16"/>
  <c r="G1299" i="16"/>
  <c r="F1375" i="16"/>
  <c r="G565" i="16"/>
  <c r="G149" i="16"/>
  <c r="G153" i="16"/>
  <c r="G353" i="16"/>
  <c r="I561" i="16"/>
  <c r="E660" i="16"/>
  <c r="I1160" i="16"/>
  <c r="F1239" i="16"/>
  <c r="E1351" i="16"/>
  <c r="F1980" i="16"/>
  <c r="D2236" i="16"/>
  <c r="D1363" i="16"/>
  <c r="E1709" i="16"/>
  <c r="H205" i="16"/>
  <c r="G1303" i="16"/>
  <c r="E2243" i="16"/>
  <c r="J2299" i="16"/>
  <c r="F1572" i="16"/>
  <c r="E2000" i="16"/>
  <c r="G2394" i="16"/>
  <c r="E229" i="16"/>
  <c r="I2020" i="16"/>
  <c r="I1343" i="16"/>
  <c r="I1259" i="16"/>
  <c r="H1359" i="16"/>
  <c r="H1331" i="16"/>
  <c r="I1319" i="16"/>
  <c r="G1319" i="16"/>
  <c r="E2263" i="16"/>
  <c r="I1196" i="16"/>
  <c r="I2366" i="16"/>
  <c r="F605" i="16"/>
  <c r="F1339" i="16"/>
  <c r="J493" i="16"/>
  <c r="H2386" i="16"/>
  <c r="J969" i="16"/>
  <c r="H2382" i="16"/>
  <c r="J1307" i="16"/>
  <c r="F1303" i="16"/>
  <c r="J2275" i="16"/>
  <c r="H1646" i="16"/>
  <c r="D493" i="16"/>
  <c r="G1164" i="16"/>
  <c r="I1307" i="16"/>
  <c r="G1168" i="16"/>
  <c r="E1291" i="16"/>
  <c r="J1295" i="16"/>
  <c r="D2366" i="16"/>
  <c r="H1216" i="16"/>
  <c r="G1232" i="16"/>
  <c r="F1677" i="16"/>
  <c r="G245" i="16"/>
  <c r="G65" i="16"/>
  <c r="G61" i="16"/>
  <c r="J101" i="16"/>
  <c r="J433" i="16"/>
  <c r="H433" i="16"/>
  <c r="J453" i="16"/>
  <c r="G453" i="16"/>
  <c r="I441" i="16"/>
  <c r="I2159" i="16"/>
  <c r="D2315" i="16"/>
  <c r="F2287" i="16"/>
  <c r="G1564" i="16"/>
  <c r="F1580" i="16"/>
  <c r="G121" i="16"/>
  <c r="I129" i="16"/>
  <c r="H165" i="16"/>
  <c r="D161" i="16"/>
  <c r="J161" i="16"/>
  <c r="J165" i="16"/>
  <c r="D169" i="16"/>
  <c r="F177" i="16"/>
  <c r="G181" i="16"/>
  <c r="H185" i="16"/>
  <c r="D189" i="16"/>
  <c r="F269" i="16"/>
  <c r="H273" i="16"/>
  <c r="E277" i="16"/>
  <c r="D281" i="16"/>
  <c r="I285" i="16"/>
  <c r="H289" i="16"/>
  <c r="D289" i="16"/>
  <c r="H297" i="16"/>
  <c r="E317" i="16"/>
  <c r="J333" i="16"/>
  <c r="D413" i="16"/>
  <c r="H413" i="16"/>
  <c r="I1204" i="16"/>
  <c r="H2422" i="16"/>
  <c r="I1172" i="16"/>
  <c r="H1556" i="16"/>
  <c r="J613" i="16"/>
  <c r="G664" i="16"/>
  <c r="I1271" i="16"/>
  <c r="E1800" i="16"/>
  <c r="H2259" i="16"/>
  <c r="J561" i="16"/>
  <c r="F2303" i="16"/>
  <c r="F213" i="16"/>
  <c r="H417" i="16"/>
  <c r="G537" i="16"/>
  <c r="J545" i="16"/>
  <c r="D973" i="16"/>
  <c r="F981" i="16"/>
  <c r="D1267" i="16"/>
  <c r="E1279" i="16"/>
  <c r="E1375" i="16"/>
  <c r="J1347" i="16"/>
  <c r="E93" i="16"/>
  <c r="E2230" i="16"/>
  <c r="I153" i="16"/>
  <c r="I353" i="16"/>
  <c r="F561" i="16"/>
  <c r="J660" i="16"/>
  <c r="E1160" i="16"/>
  <c r="F1311" i="16"/>
  <c r="G1351" i="16"/>
  <c r="I1984" i="16"/>
  <c r="I2236" i="16"/>
  <c r="H493" i="16"/>
  <c r="H2239" i="16"/>
  <c r="E1164" i="16"/>
  <c r="F1291" i="16"/>
  <c r="G1295" i="16"/>
  <c r="I1216" i="16"/>
  <c r="D1216" i="16"/>
  <c r="H1224" i="16"/>
  <c r="D1224" i="16"/>
  <c r="F1232" i="16"/>
  <c r="J1243" i="16"/>
  <c r="H101" i="16"/>
  <c r="G1568" i="16"/>
  <c r="F65" i="16"/>
  <c r="J245" i="16"/>
  <c r="E61" i="16"/>
  <c r="J65" i="16"/>
  <c r="E433" i="16"/>
  <c r="I453" i="16"/>
  <c r="D1568" i="16"/>
  <c r="F1568" i="16"/>
  <c r="G1677" i="16"/>
  <c r="I69" i="16"/>
  <c r="G2143" i="16"/>
  <c r="H69" i="16"/>
  <c r="F2406" i="16"/>
  <c r="J317" i="16"/>
  <c r="J441" i="16"/>
  <c r="J557" i="16"/>
  <c r="H557" i="16"/>
  <c r="H2120" i="16"/>
  <c r="D2498" i="16"/>
  <c r="H969" i="16"/>
  <c r="E2322" i="16"/>
  <c r="I2287" i="16"/>
  <c r="G2295" i="16"/>
  <c r="J2338" i="16"/>
  <c r="F1552" i="16"/>
  <c r="I1560" i="16"/>
  <c r="I1564" i="16"/>
  <c r="D1580" i="16"/>
  <c r="H2342" i="16"/>
  <c r="I1164" i="16"/>
  <c r="G2008" i="16"/>
  <c r="G2422" i="16"/>
  <c r="G1291" i="16"/>
  <c r="E2366" i="16"/>
  <c r="D1108" i="16"/>
  <c r="F1216" i="16"/>
  <c r="E1224" i="16"/>
  <c r="I1232" i="16"/>
  <c r="J1232" i="16"/>
  <c r="J1247" i="16"/>
  <c r="D2128" i="16"/>
  <c r="I433" i="16"/>
  <c r="H1568" i="16"/>
  <c r="F61" i="16"/>
  <c r="J2418" i="16"/>
  <c r="J69" i="16"/>
  <c r="G321" i="16"/>
  <c r="D557" i="16"/>
  <c r="J2124" i="16"/>
  <c r="F2498" i="16"/>
  <c r="H1705" i="16"/>
  <c r="J189" i="16"/>
  <c r="D965" i="16"/>
  <c r="F969" i="16"/>
  <c r="I2315" i="16"/>
  <c r="H2322" i="16"/>
  <c r="J2287" i="16"/>
  <c r="E2338" i="16"/>
  <c r="G2374" i="16"/>
  <c r="G1552" i="16"/>
  <c r="E1560" i="16"/>
  <c r="H137" i="16"/>
  <c r="D145" i="16"/>
  <c r="E2410" i="16"/>
  <c r="I2418" i="16"/>
  <c r="F185" i="16"/>
  <c r="G273" i="16"/>
  <c r="F277" i="16"/>
  <c r="I185" i="16"/>
  <c r="F165" i="16"/>
  <c r="I173" i="16"/>
  <c r="G173" i="16"/>
  <c r="G177" i="16"/>
  <c r="J181" i="16"/>
  <c r="G277" i="16"/>
  <c r="E281" i="16"/>
  <c r="F289" i="16"/>
  <c r="J293" i="16"/>
  <c r="I301" i="16"/>
  <c r="J309" i="16"/>
  <c r="J329" i="16"/>
  <c r="I333" i="16"/>
  <c r="J425" i="16"/>
  <c r="I2128" i="16"/>
  <c r="I2422" i="16"/>
  <c r="G1172" i="16"/>
  <c r="D1556" i="16"/>
  <c r="H1271" i="16"/>
  <c r="D605" i="16"/>
  <c r="E637" i="16"/>
  <c r="H45" i="16"/>
  <c r="H2358" i="16"/>
  <c r="H2267" i="16"/>
  <c r="D2311" i="16"/>
  <c r="D57" i="16"/>
  <c r="E265" i="16"/>
  <c r="H537" i="16"/>
  <c r="G1184" i="16"/>
  <c r="F2283" i="16"/>
  <c r="G2307" i="16"/>
  <c r="E2354" i="16"/>
  <c r="I2358" i="16"/>
  <c r="H2374" i="16"/>
  <c r="J1800" i="16"/>
  <c r="J41" i="16"/>
  <c r="F45" i="16"/>
  <c r="J49" i="16"/>
  <c r="E201" i="16"/>
  <c r="E501" i="16"/>
  <c r="E605" i="16"/>
  <c r="D613" i="16"/>
  <c r="J653" i="16"/>
  <c r="I664" i="16"/>
  <c r="G1180" i="16"/>
  <c r="J1275" i="16"/>
  <c r="J1287" i="16"/>
  <c r="G1788" i="16"/>
  <c r="D2291" i="16"/>
  <c r="E2311" i="16"/>
  <c r="D2362" i="16"/>
  <c r="D2414" i="16"/>
  <c r="F1371" i="16"/>
  <c r="D93" i="16"/>
  <c r="H209" i="16"/>
  <c r="G213" i="16"/>
  <c r="G541" i="16"/>
  <c r="F973" i="16"/>
  <c r="H977" i="16"/>
  <c r="I1263" i="16"/>
  <c r="F1267" i="16"/>
  <c r="I1299" i="16"/>
  <c r="D1371" i="16"/>
  <c r="D1375" i="16"/>
  <c r="E149" i="16"/>
  <c r="E153" i="16"/>
  <c r="E353" i="16"/>
  <c r="F565" i="16"/>
  <c r="F660" i="16"/>
  <c r="F1160" i="16"/>
  <c r="J1239" i="16"/>
  <c r="J1311" i="16"/>
  <c r="J1984" i="16"/>
  <c r="I2012" i="16"/>
  <c r="J2295" i="16"/>
  <c r="F2315" i="16"/>
  <c r="J393" i="16"/>
  <c r="J2243" i="16"/>
  <c r="I2398" i="16"/>
  <c r="J237" i="16"/>
  <c r="G2024" i="16"/>
  <c r="D1208" i="16"/>
  <c r="G1359" i="16"/>
  <c r="E1327" i="16"/>
  <c r="E1343" i="16"/>
  <c r="I1247" i="16"/>
  <c r="H1781" i="16"/>
  <c r="D1255" i="16"/>
  <c r="E1319" i="16"/>
  <c r="G1646" i="16"/>
  <c r="D989" i="16"/>
  <c r="E2275" i="16"/>
  <c r="G1196" i="16"/>
  <c r="F1168" i="16"/>
  <c r="H2370" i="16"/>
  <c r="J1580" i="16"/>
  <c r="H1580" i="16"/>
  <c r="E1232" i="16"/>
  <c r="I401" i="16"/>
  <c r="E493" i="16"/>
  <c r="G497" i="16"/>
  <c r="E621" i="16"/>
  <c r="I961" i="16"/>
  <c r="F1108" i="16"/>
  <c r="G2496" i="16"/>
  <c r="E2496" i="16"/>
  <c r="I2492" i="16"/>
  <c r="E2492" i="16"/>
  <c r="G2492" i="16"/>
  <c r="J2428" i="16"/>
  <c r="D2428" i="16"/>
  <c r="I2428" i="16"/>
  <c r="H2428" i="16"/>
  <c r="D2388" i="16"/>
  <c r="E2388" i="16"/>
  <c r="I2388" i="16"/>
  <c r="D2384" i="16"/>
  <c r="G2384" i="16"/>
  <c r="H2380" i="16"/>
  <c r="E2380" i="16"/>
  <c r="H2376" i="16"/>
  <c r="E2376" i="16"/>
  <c r="G2372" i="16"/>
  <c r="I2372" i="16"/>
  <c r="F2372" i="16"/>
  <c r="D2317" i="16"/>
  <c r="H2317" i="16"/>
  <c r="J2317" i="16"/>
  <c r="E2305" i="16"/>
  <c r="F2305" i="16"/>
  <c r="H2305" i="16"/>
  <c r="G2305" i="16"/>
  <c r="I2305" i="16"/>
  <c r="J2297" i="16"/>
  <c r="E2297" i="16"/>
  <c r="G2297" i="16"/>
  <c r="H2297" i="16"/>
  <c r="F2297" i="16"/>
  <c r="E2293" i="16"/>
  <c r="H2293" i="16"/>
  <c r="F2293" i="16"/>
  <c r="I2289" i="16"/>
  <c r="D2289" i="16"/>
  <c r="J2289" i="16"/>
  <c r="E2285" i="16"/>
  <c r="D2285" i="16"/>
  <c r="F2281" i="16"/>
  <c r="E2281" i="16"/>
  <c r="J2281" i="16"/>
  <c r="E2277" i="16"/>
  <c r="D2277" i="16"/>
  <c r="J2273" i="16"/>
  <c r="E2273" i="16"/>
  <c r="F2269" i="16"/>
  <c r="J2269" i="16"/>
  <c r="H2269" i="16"/>
  <c r="I2269" i="16"/>
  <c r="D2269" i="16"/>
  <c r="I2261" i="16"/>
  <c r="H2261" i="16"/>
  <c r="F2261" i="16"/>
  <c r="G2249" i="16"/>
  <c r="H2249" i="16"/>
  <c r="I2249" i="16"/>
  <c r="I2241" i="16"/>
  <c r="G2241" i="16"/>
  <c r="D2241" i="16"/>
  <c r="F2228" i="16"/>
  <c r="D2228" i="16"/>
  <c r="H2228" i="16"/>
  <c r="J2224" i="16"/>
  <c r="I2224" i="16"/>
  <c r="E2224" i="16"/>
  <c r="D2224" i="16"/>
  <c r="I2220" i="16"/>
  <c r="F2220" i="16"/>
  <c r="I2216" i="16"/>
  <c r="J2216" i="16"/>
  <c r="G2216" i="16"/>
  <c r="F2208" i="16"/>
  <c r="G2208" i="16"/>
  <c r="H2208" i="16"/>
  <c r="I2208" i="16"/>
  <c r="J2208" i="16"/>
  <c r="F2205" i="16"/>
  <c r="J2205" i="16"/>
  <c r="G2205" i="16"/>
  <c r="F2197" i="16"/>
  <c r="J2197" i="16"/>
  <c r="I2197" i="16"/>
  <c r="D2197" i="16"/>
  <c r="H2193" i="16"/>
  <c r="J2193" i="16"/>
  <c r="I2193" i="16"/>
  <c r="I2185" i="16"/>
  <c r="J2185" i="16"/>
  <c r="G2185" i="16"/>
  <c r="D2185" i="16"/>
  <c r="E2185" i="16"/>
  <c r="G2181" i="16"/>
  <c r="H2181" i="16"/>
  <c r="D2181" i="16"/>
  <c r="F2181" i="16"/>
  <c r="J2181" i="16"/>
  <c r="H2177" i="16"/>
  <c r="D2177" i="16"/>
  <c r="I2177" i="16"/>
  <c r="G2169" i="16"/>
  <c r="E2169" i="16"/>
  <c r="D2169" i="16"/>
  <c r="F2169" i="16"/>
  <c r="G2165" i="16"/>
  <c r="I2165" i="16"/>
  <c r="D2165" i="16"/>
  <c r="J2165" i="16"/>
  <c r="G2161" i="16"/>
  <c r="D2161" i="16"/>
  <c r="I2161" i="16"/>
  <c r="H2161" i="16"/>
  <c r="I2157" i="16"/>
  <c r="H2157" i="16"/>
  <c r="E2157" i="16"/>
  <c r="G2157" i="16"/>
  <c r="E2153" i="16"/>
  <c r="G2153" i="16"/>
  <c r="F2153" i="16"/>
  <c r="I2149" i="16"/>
  <c r="D2149" i="16"/>
  <c r="E2149" i="16"/>
  <c r="F2145" i="16"/>
  <c r="J2145" i="16"/>
  <c r="G2145" i="16"/>
  <c r="E2141" i="16"/>
  <c r="H2141" i="16"/>
  <c r="G2141" i="16"/>
  <c r="H2137" i="16"/>
  <c r="G2137" i="16"/>
  <c r="F2137" i="16"/>
  <c r="E2038" i="16"/>
  <c r="J2038" i="16"/>
  <c r="D2038" i="16"/>
  <c r="D2034" i="16"/>
  <c r="H2034" i="16"/>
  <c r="J2034" i="16"/>
  <c r="D2026" i="16"/>
  <c r="J2026" i="16"/>
  <c r="D2022" i="16"/>
  <c r="J2022" i="16"/>
  <c r="E2006" i="16"/>
  <c r="F2006" i="16"/>
  <c r="H2006" i="16"/>
  <c r="I2002" i="16"/>
  <c r="J2002" i="16"/>
  <c r="H2002" i="16"/>
  <c r="I1998" i="16"/>
  <c r="H1998" i="16"/>
  <c r="E1998" i="16"/>
  <c r="J1994" i="16"/>
  <c r="H1994" i="16"/>
  <c r="E1994" i="16"/>
  <c r="H1990" i="16"/>
  <c r="F1990" i="16"/>
  <c r="D1990" i="16"/>
  <c r="G1990" i="16"/>
  <c r="E1990" i="16"/>
  <c r="G1982" i="16"/>
  <c r="H1982" i="16"/>
  <c r="J1982" i="16"/>
  <c r="J1798" i="16"/>
  <c r="F1798" i="16"/>
  <c r="I1798" i="16"/>
  <c r="G1794" i="16"/>
  <c r="I1794" i="16"/>
  <c r="H1794" i="16"/>
  <c r="D1772" i="16"/>
  <c r="E1772" i="16"/>
  <c r="G1764" i="16"/>
  <c r="H1764" i="16"/>
  <c r="J1760" i="16"/>
  <c r="G1760" i="16"/>
  <c r="G1756" i="16"/>
  <c r="F1756" i="16"/>
  <c r="I1756" i="16"/>
  <c r="J1756" i="16"/>
  <c r="E1756" i="16"/>
  <c r="H1756" i="16"/>
  <c r="G1752" i="16"/>
  <c r="E1752" i="16"/>
  <c r="I1752" i="16"/>
  <c r="H1752" i="16"/>
  <c r="D1752" i="16"/>
  <c r="D1748" i="16"/>
  <c r="J1748" i="16"/>
  <c r="E1748" i="16"/>
  <c r="J1744" i="16"/>
  <c r="I1744" i="16"/>
  <c r="F1744" i="16"/>
  <c r="D1735" i="16"/>
  <c r="I1735" i="16"/>
  <c r="F1735" i="16"/>
  <c r="F1731" i="16"/>
  <c r="E1731" i="16"/>
  <c r="H1727" i="16"/>
  <c r="D1727" i="16"/>
  <c r="H1723" i="16"/>
  <c r="J1723" i="16"/>
  <c r="E1715" i="16"/>
  <c r="I1715" i="16"/>
  <c r="G1715" i="16"/>
  <c r="I1711" i="16"/>
  <c r="J1711" i="16"/>
  <c r="G1711" i="16"/>
  <c r="E1711" i="16"/>
  <c r="J1703" i="16"/>
  <c r="E1703" i="16"/>
  <c r="D1679" i="16"/>
  <c r="E1679" i="16"/>
  <c r="D1644" i="16"/>
  <c r="G1644" i="16"/>
  <c r="I1640" i="16"/>
  <c r="J1640" i="16"/>
  <c r="D2281" i="16"/>
  <c r="D2469" i="16"/>
  <c r="G2469" i="16"/>
  <c r="G2457" i="16"/>
  <c r="J2457" i="16"/>
  <c r="H2453" i="16"/>
  <c r="F2453" i="16"/>
  <c r="I2453" i="16"/>
  <c r="D2453" i="16"/>
  <c r="E2314" i="16"/>
  <c r="J2314" i="16"/>
  <c r="F2314" i="16"/>
  <c r="D2314" i="16"/>
  <c r="J2051" i="16"/>
  <c r="F2051" i="16"/>
  <c r="I1891" i="16"/>
  <c r="E1891" i="16"/>
  <c r="E1823" i="16"/>
  <c r="H1823" i="16"/>
  <c r="J1823" i="16"/>
  <c r="I1819" i="16"/>
  <c r="H1819" i="16"/>
  <c r="D1819" i="16"/>
  <c r="G1507" i="16"/>
  <c r="H1507" i="16"/>
  <c r="E1456" i="16"/>
  <c r="H1456" i="16"/>
  <c r="H1442" i="16"/>
  <c r="G1442" i="16"/>
  <c r="F1438" i="16"/>
  <c r="I1438" i="16"/>
  <c r="J1067" i="16"/>
  <c r="E1067" i="16"/>
  <c r="J1056" i="16"/>
  <c r="H1056" i="16"/>
  <c r="G1048" i="16"/>
  <c r="I1048" i="16"/>
  <c r="H1048" i="16"/>
  <c r="D1048" i="16"/>
  <c r="E1048" i="16"/>
  <c r="F1016" i="16"/>
  <c r="E1016" i="16"/>
  <c r="J1016" i="16"/>
  <c r="I960" i="16"/>
  <c r="D960" i="16"/>
  <c r="G960" i="16"/>
  <c r="F960" i="16"/>
  <c r="D956" i="16"/>
  <c r="J956" i="16"/>
  <c r="F952" i="16"/>
  <c r="E952" i="16"/>
  <c r="D952" i="16"/>
  <c r="H944" i="16"/>
  <c r="J944" i="16"/>
  <c r="I944" i="16"/>
  <c r="J928" i="16"/>
  <c r="G928" i="16"/>
  <c r="E928" i="16"/>
  <c r="F928" i="16"/>
  <c r="I928" i="16"/>
  <c r="I924" i="16"/>
  <c r="H924" i="16"/>
  <c r="H920" i="16"/>
  <c r="E920" i="16"/>
  <c r="F920" i="16"/>
  <c r="G920" i="16"/>
  <c r="E916" i="16"/>
  <c r="I916" i="16"/>
  <c r="F916" i="16"/>
  <c r="H916" i="16"/>
  <c r="J916" i="16"/>
  <c r="H912" i="16"/>
  <c r="F912" i="16"/>
  <c r="H682" i="16"/>
  <c r="G682" i="16"/>
  <c r="F682" i="16"/>
  <c r="I682" i="16"/>
  <c r="E678" i="16"/>
  <c r="D678" i="16"/>
  <c r="F584" i="16"/>
  <c r="D584" i="16"/>
  <c r="H584" i="16"/>
  <c r="G584" i="16"/>
  <c r="J572" i="16"/>
  <c r="I572" i="16"/>
  <c r="H572" i="16"/>
  <c r="D572" i="16"/>
  <c r="J492" i="16"/>
  <c r="F492" i="16"/>
  <c r="E492" i="16"/>
  <c r="H484" i="16"/>
  <c r="I484" i="16"/>
  <c r="F484" i="16"/>
  <c r="J2453" i="16"/>
  <c r="I2461" i="16"/>
  <c r="J2485" i="16"/>
  <c r="D1582" i="16"/>
  <c r="E1582" i="16"/>
  <c r="J1578" i="16"/>
  <c r="I1578" i="16"/>
  <c r="H1578" i="16"/>
  <c r="G1558" i="16"/>
  <c r="H1558" i="16"/>
  <c r="F1558" i="16"/>
  <c r="D1285" i="16"/>
  <c r="F1285" i="16"/>
  <c r="G1234" i="16"/>
  <c r="D1234" i="16"/>
  <c r="F1234" i="16"/>
  <c r="J1230" i="16"/>
  <c r="D1230" i="16"/>
  <c r="H1226" i="16"/>
  <c r="F1226" i="16"/>
  <c r="H1154" i="16"/>
  <c r="G1154" i="16"/>
  <c r="E1110" i="16"/>
  <c r="F1110" i="16"/>
  <c r="I991" i="16"/>
  <c r="J991" i="16"/>
  <c r="H991" i="16"/>
  <c r="I987" i="16"/>
  <c r="E987" i="16"/>
  <c r="I535" i="16"/>
  <c r="D535" i="16"/>
  <c r="I527" i="16"/>
  <c r="D527" i="16"/>
  <c r="I515" i="16"/>
  <c r="G515" i="16"/>
  <c r="G459" i="16"/>
  <c r="E459" i="16"/>
  <c r="J459" i="16"/>
  <c r="F455" i="16"/>
  <c r="H455" i="16"/>
  <c r="J455" i="16"/>
  <c r="D455" i="16"/>
  <c r="E435" i="16"/>
  <c r="G435" i="16"/>
  <c r="H435" i="16"/>
  <c r="I435" i="16"/>
  <c r="F435" i="16"/>
  <c r="H255" i="16"/>
  <c r="J255" i="16"/>
  <c r="E255" i="16"/>
  <c r="E1170" i="16"/>
  <c r="J1186" i="16"/>
  <c r="J1365" i="16"/>
  <c r="G1285" i="16"/>
  <c r="E595" i="16"/>
  <c r="D627" i="16"/>
  <c r="F603" i="16"/>
  <c r="G627" i="16"/>
  <c r="D670" i="16"/>
  <c r="G1166" i="16"/>
  <c r="J1190" i="16"/>
  <c r="H599" i="16"/>
  <c r="I499" i="16"/>
  <c r="H515" i="16"/>
  <c r="D523" i="16"/>
  <c r="F563" i="16"/>
  <c r="J1218" i="16"/>
  <c r="E455" i="16"/>
  <c r="E535" i="16"/>
  <c r="J535" i="16"/>
  <c r="G987" i="16"/>
  <c r="H1110" i="16"/>
  <c r="G1206" i="16"/>
  <c r="I255" i="16"/>
  <c r="F1166" i="16"/>
  <c r="J1226" i="16"/>
  <c r="E1578" i="16"/>
  <c r="D435" i="16"/>
  <c r="F2105" i="16"/>
  <c r="D2105" i="16"/>
  <c r="I1973" i="16"/>
  <c r="F1973" i="16"/>
  <c r="H1805" i="16"/>
  <c r="I1805" i="16"/>
  <c r="E926" i="16"/>
  <c r="G926" i="16"/>
  <c r="H894" i="16"/>
  <c r="I894" i="16"/>
  <c r="H720" i="16"/>
  <c r="D720" i="16"/>
  <c r="E602" i="16"/>
  <c r="G602" i="16"/>
  <c r="D2424" i="16"/>
  <c r="H2424" i="16"/>
  <c r="I2424" i="16"/>
  <c r="G2420" i="16"/>
  <c r="F2420" i="16"/>
  <c r="D2420" i="16"/>
  <c r="I2420" i="16"/>
  <c r="E2420" i="16"/>
  <c r="J2420" i="16"/>
  <c r="G2416" i="16"/>
  <c r="D2416" i="16"/>
  <c r="J2416" i="16"/>
  <c r="H2416" i="16"/>
  <c r="I2416" i="16"/>
  <c r="F2416" i="16"/>
  <c r="E2412" i="16"/>
  <c r="F2412" i="16"/>
  <c r="F2404" i="16"/>
  <c r="H2404" i="16"/>
  <c r="I2404" i="16"/>
  <c r="D2404" i="16"/>
  <c r="G2404" i="16"/>
  <c r="D2400" i="16"/>
  <c r="E2400" i="16"/>
  <c r="I2400" i="16"/>
  <c r="F2400" i="16"/>
  <c r="J2400" i="16"/>
  <c r="E2396" i="16"/>
  <c r="G2396" i="16"/>
  <c r="D2396" i="16"/>
  <c r="J2396" i="16"/>
  <c r="I2396" i="16"/>
  <c r="H2396" i="16"/>
  <c r="H2368" i="16"/>
  <c r="G2368" i="16"/>
  <c r="D2368" i="16"/>
  <c r="I2368" i="16"/>
  <c r="E2368" i="16"/>
  <c r="J2368" i="16"/>
  <c r="E2364" i="16"/>
  <c r="D2364" i="16"/>
  <c r="I2364" i="16"/>
  <c r="I2360" i="16"/>
  <c r="F2360" i="16"/>
  <c r="H2360" i="16"/>
  <c r="G2360" i="16"/>
  <c r="H2356" i="16"/>
  <c r="G2356" i="16"/>
  <c r="D2356" i="16"/>
  <c r="I2356" i="16"/>
  <c r="J2356" i="16"/>
  <c r="F2356" i="16"/>
  <c r="H2352" i="16"/>
  <c r="D2352" i="16"/>
  <c r="I2352" i="16"/>
  <c r="G2352" i="16"/>
  <c r="J2352" i="16"/>
  <c r="F2352" i="16"/>
  <c r="I2348" i="16"/>
  <c r="G2348" i="16"/>
  <c r="J2344" i="16"/>
  <c r="D2344" i="16"/>
  <c r="E2344" i="16"/>
  <c r="F2344" i="16"/>
  <c r="H2344" i="16"/>
  <c r="I2344" i="16"/>
  <c r="G2340" i="16"/>
  <c r="I2340" i="16"/>
  <c r="D2340" i="16"/>
  <c r="J2340" i="16"/>
  <c r="H2340" i="16"/>
  <c r="E2340" i="16"/>
  <c r="F2336" i="16"/>
  <c r="I2336" i="16"/>
  <c r="D2336" i="16"/>
  <c r="H2336" i="16"/>
  <c r="J2336" i="16"/>
  <c r="E2336" i="16"/>
  <c r="J2332" i="16"/>
  <c r="D2332" i="16"/>
  <c r="F2332" i="16"/>
  <c r="J2324" i="16"/>
  <c r="G2324" i="16"/>
  <c r="E2324" i="16"/>
  <c r="F2324" i="16"/>
  <c r="I2324" i="16"/>
  <c r="D2324" i="16"/>
  <c r="D2222" i="16"/>
  <c r="G2222" i="16"/>
  <c r="H2222" i="16"/>
  <c r="I2222" i="16"/>
  <c r="E2222" i="16"/>
  <c r="J2222" i="16"/>
  <c r="F2222" i="16"/>
  <c r="I2218" i="16"/>
  <c r="H2218" i="16"/>
  <c r="J2218" i="16"/>
  <c r="F2218" i="16"/>
  <c r="G2218" i="16"/>
  <c r="D2214" i="16"/>
  <c r="H2214" i="16"/>
  <c r="F2214" i="16"/>
  <c r="E2214" i="16"/>
  <c r="D2210" i="16"/>
  <c r="H2210" i="16"/>
  <c r="J2210" i="16"/>
  <c r="I2210" i="16"/>
  <c r="F2210" i="16"/>
  <c r="E2210" i="16"/>
  <c r="G2210" i="16"/>
  <c r="D2203" i="16"/>
  <c r="G2203" i="16"/>
  <c r="F2203" i="16"/>
  <c r="D2199" i="16"/>
  <c r="E2199" i="16"/>
  <c r="G2199" i="16"/>
  <c r="I2199" i="16"/>
  <c r="H2199" i="16"/>
  <c r="G2195" i="16"/>
  <c r="H2195" i="16"/>
  <c r="I2195" i="16"/>
  <c r="F2195" i="16"/>
  <c r="D2191" i="16"/>
  <c r="H2191" i="16"/>
  <c r="I2191" i="16"/>
  <c r="F2191" i="16"/>
  <c r="E2191" i="16"/>
  <c r="G2191" i="16"/>
  <c r="H2187" i="16"/>
  <c r="J2187" i="16"/>
  <c r="I2187" i="16"/>
  <c r="F2187" i="16"/>
  <c r="I2183" i="16"/>
  <c r="J2183" i="16"/>
  <c r="F2183" i="16"/>
  <c r="G2183" i="16"/>
  <c r="E2183" i="16"/>
  <c r="H2183" i="16"/>
  <c r="F2179" i="16"/>
  <c r="E2179" i="16"/>
  <c r="G2179" i="16"/>
  <c r="H2179" i="16"/>
  <c r="D2179" i="16"/>
  <c r="I2175" i="16"/>
  <c r="E2175" i="16"/>
  <c r="F2175" i="16"/>
  <c r="D2175" i="16"/>
  <c r="G2175" i="16"/>
  <c r="J2175" i="16"/>
  <c r="D2171" i="16"/>
  <c r="I2171" i="16"/>
  <c r="J2171" i="16"/>
  <c r="H2171" i="16"/>
  <c r="F2171" i="16"/>
  <c r="I2167" i="16"/>
  <c r="H2167" i="16"/>
  <c r="E2167" i="16"/>
  <c r="G2167" i="16"/>
  <c r="J2167" i="16"/>
  <c r="H2163" i="16"/>
  <c r="I2163" i="16"/>
  <c r="F2163" i="16"/>
  <c r="D2163" i="16"/>
  <c r="J2163" i="16"/>
  <c r="H2159" i="16"/>
  <c r="D2159" i="16"/>
  <c r="G2159" i="16"/>
  <c r="I2155" i="16"/>
  <c r="G2155" i="16"/>
  <c r="F2155" i="16"/>
  <c r="D2155" i="16"/>
  <c r="I2151" i="16"/>
  <c r="D2151" i="16"/>
  <c r="E2151" i="16"/>
  <c r="J2151" i="16"/>
  <c r="H2151" i="16"/>
  <c r="F2151" i="16"/>
  <c r="E2147" i="16"/>
  <c r="G2147" i="16"/>
  <c r="H2147" i="16"/>
  <c r="F2147" i="16"/>
  <c r="I2147" i="16"/>
  <c r="D2143" i="16"/>
  <c r="E2143" i="16"/>
  <c r="H2143" i="16"/>
  <c r="J2143" i="16"/>
  <c r="H2139" i="16"/>
  <c r="D2139" i="16"/>
  <c r="E2139" i="16"/>
  <c r="F2139" i="16"/>
  <c r="J2139" i="16"/>
  <c r="G2139" i="16"/>
  <c r="G2018" i="16"/>
  <c r="I2018" i="16"/>
  <c r="J2018" i="16"/>
  <c r="E2018" i="16"/>
  <c r="H2018" i="16"/>
  <c r="D2018" i="16"/>
  <c r="F2018" i="16"/>
  <c r="E1951" i="16"/>
  <c r="D1951" i="16"/>
  <c r="G1951" i="16"/>
  <c r="H1947" i="16"/>
  <c r="E1947" i="16"/>
  <c r="D1943" i="16"/>
  <c r="J1943" i="16"/>
  <c r="H1939" i="16"/>
  <c r="F1939" i="16"/>
  <c r="F1935" i="16"/>
  <c r="D1935" i="16"/>
  <c r="D1919" i="16"/>
  <c r="J1919" i="16"/>
  <c r="H1919" i="16"/>
  <c r="H1899" i="16"/>
  <c r="I1899" i="16"/>
  <c r="J1899" i="16"/>
  <c r="G1899" i="16"/>
  <c r="E1899" i="16"/>
  <c r="D1895" i="16"/>
  <c r="G1895" i="16"/>
  <c r="H1895" i="16"/>
  <c r="E1895" i="16"/>
  <c r="F1895" i="16"/>
  <c r="J1895" i="16"/>
  <c r="H1891" i="16"/>
  <c r="D1891" i="16"/>
  <c r="G1891" i="16"/>
  <c r="F1891" i="16"/>
  <c r="J1891" i="16"/>
  <c r="F1887" i="16"/>
  <c r="D1887" i="16"/>
  <c r="H1887" i="16"/>
  <c r="J1887" i="16"/>
  <c r="I1887" i="16"/>
  <c r="G1887" i="16"/>
  <c r="D1883" i="16"/>
  <c r="H1883" i="16"/>
  <c r="G1883" i="16"/>
  <c r="E1883" i="16"/>
  <c r="F1883" i="16"/>
  <c r="I1883" i="16"/>
  <c r="I1879" i="16"/>
  <c r="D1879" i="16"/>
  <c r="J1879" i="16"/>
  <c r="G1879" i="16"/>
  <c r="E1879" i="16"/>
  <c r="D1875" i="16"/>
  <c r="E1875" i="16"/>
  <c r="F1875" i="16"/>
  <c r="I1875" i="16"/>
  <c r="J1875" i="16"/>
  <c r="H1875" i="16"/>
  <c r="F1871" i="16"/>
  <c r="D1871" i="16"/>
  <c r="H1871" i="16"/>
  <c r="G1871" i="16"/>
  <c r="E1871" i="16"/>
  <c r="E1867" i="16"/>
  <c r="F1867" i="16"/>
  <c r="D1867" i="16"/>
  <c r="J1867" i="16"/>
  <c r="I1867" i="16"/>
  <c r="G1867" i="16"/>
  <c r="J1863" i="16"/>
  <c r="D1863" i="16"/>
  <c r="H1863" i="16"/>
  <c r="F1863" i="16"/>
  <c r="I1863" i="16"/>
  <c r="E1863" i="16"/>
  <c r="E1859" i="16"/>
  <c r="J1859" i="16"/>
  <c r="D1859" i="16"/>
  <c r="G1859" i="16"/>
  <c r="H1859" i="16"/>
  <c r="I1859" i="16"/>
  <c r="D1855" i="16"/>
  <c r="F1855" i="16"/>
  <c r="J1855" i="16"/>
  <c r="G1855" i="16"/>
  <c r="I1855" i="16"/>
  <c r="G1847" i="16"/>
  <c r="E1847" i="16"/>
  <c r="F1843" i="16"/>
  <c r="J1843" i="16"/>
  <c r="I1843" i="16"/>
  <c r="H1843" i="16"/>
  <c r="D1843" i="16"/>
  <c r="E1843" i="16"/>
  <c r="H1839" i="16"/>
  <c r="D1839" i="16"/>
  <c r="F1839" i="16"/>
  <c r="J1839" i="16"/>
  <c r="G1839" i="16"/>
  <c r="E1835" i="16"/>
  <c r="I1835" i="16"/>
  <c r="J1835" i="16"/>
  <c r="D1835" i="16"/>
  <c r="G1835" i="16"/>
  <c r="E1770" i="16"/>
  <c r="H1770" i="16"/>
  <c r="I1770" i="16"/>
  <c r="D1770" i="16"/>
  <c r="F1770" i="16"/>
  <c r="J1770" i="16"/>
  <c r="G1770" i="16"/>
  <c r="D1766" i="16"/>
  <c r="E1766" i="16"/>
  <c r="G1766" i="16"/>
  <c r="F1766" i="16"/>
  <c r="I1766" i="16"/>
  <c r="D1762" i="16"/>
  <c r="E1762" i="16"/>
  <c r="I1762" i="16"/>
  <c r="F1762" i="16"/>
  <c r="H1762" i="16"/>
  <c r="G1762" i="16"/>
  <c r="E1758" i="16"/>
  <c r="G1758" i="16"/>
  <c r="H1758" i="16"/>
  <c r="F1758" i="16"/>
  <c r="I1758" i="16"/>
  <c r="I1754" i="16"/>
  <c r="G1754" i="16"/>
  <c r="H1754" i="16"/>
  <c r="J1754" i="16"/>
  <c r="E1754" i="16"/>
  <c r="F1754" i="16"/>
  <c r="D1754" i="16"/>
  <c r="F1750" i="16"/>
  <c r="G1750" i="16"/>
  <c r="J1750" i="16"/>
  <c r="D1750" i="16"/>
  <c r="E1750" i="16"/>
  <c r="H1750" i="16"/>
  <c r="D1746" i="16"/>
  <c r="J1746" i="16"/>
  <c r="F1746" i="16"/>
  <c r="E1746" i="16"/>
  <c r="G1746" i="16"/>
  <c r="H1746" i="16"/>
  <c r="D1742" i="16"/>
  <c r="F1742" i="16"/>
  <c r="E1742" i="16"/>
  <c r="H1742" i="16"/>
  <c r="J1742" i="16"/>
  <c r="G1742" i="16"/>
  <c r="J1739" i="16"/>
  <c r="I1739" i="16"/>
  <c r="G1739" i="16"/>
  <c r="D1739" i="16"/>
  <c r="H1739" i="16"/>
  <c r="E1739" i="16"/>
  <c r="F1739" i="16"/>
  <c r="I1733" i="16"/>
  <c r="J1733" i="16"/>
  <c r="G1733" i="16"/>
  <c r="E1733" i="16"/>
  <c r="H1733" i="16"/>
  <c r="D1733" i="16"/>
  <c r="E1729" i="16"/>
  <c r="F1729" i="16"/>
  <c r="G1729" i="16"/>
  <c r="J1729" i="16"/>
  <c r="I1729" i="16"/>
  <c r="E1725" i="16"/>
  <c r="H1725" i="16"/>
  <c r="J1725" i="16"/>
  <c r="F1725" i="16"/>
  <c r="D1725" i="16"/>
  <c r="G1725" i="16"/>
  <c r="H1721" i="16"/>
  <c r="J1721" i="16"/>
  <c r="G1721" i="16"/>
  <c r="D1721" i="16"/>
  <c r="I1721" i="16"/>
  <c r="E1721" i="16"/>
  <c r="D1717" i="16"/>
  <c r="G1717" i="16"/>
  <c r="J1717" i="16"/>
  <c r="E1717" i="16"/>
  <c r="F1717" i="16"/>
  <c r="H1713" i="16"/>
  <c r="E1713" i="16"/>
  <c r="D1713" i="16"/>
  <c r="G1713" i="16"/>
  <c r="I1713" i="16"/>
  <c r="F1713" i="16"/>
  <c r="J1713" i="16"/>
  <c r="I1709" i="16"/>
  <c r="G1709" i="16"/>
  <c r="D1709" i="16"/>
  <c r="H1709" i="16"/>
  <c r="F1709" i="16"/>
  <c r="G1701" i="16"/>
  <c r="D1701" i="16"/>
  <c r="I1701" i="16"/>
  <c r="J1697" i="16"/>
  <c r="E1697" i="16"/>
  <c r="F1697" i="16"/>
  <c r="I1697" i="16"/>
  <c r="H1697" i="16"/>
  <c r="D1697" i="16"/>
  <c r="G1697" i="16"/>
  <c r="G1693" i="16"/>
  <c r="F1693" i="16"/>
  <c r="J1693" i="16"/>
  <c r="E1693" i="16"/>
  <c r="E1681" i="16"/>
  <c r="J1681" i="16"/>
  <c r="H1681" i="16"/>
  <c r="D1681" i="16"/>
  <c r="F1681" i="16"/>
  <c r="E1677" i="16"/>
  <c r="D1677" i="16"/>
  <c r="J1673" i="16"/>
  <c r="H1673" i="16"/>
  <c r="G1673" i="16"/>
  <c r="E1673" i="16"/>
  <c r="D1673" i="16"/>
  <c r="F1673" i="16"/>
  <c r="I1673" i="16"/>
  <c r="D1669" i="16"/>
  <c r="E1669" i="16"/>
  <c r="G1669" i="16"/>
  <c r="E1665" i="16"/>
  <c r="J1665" i="16"/>
  <c r="I1665" i="16"/>
  <c r="H1665" i="16"/>
  <c r="F1662" i="16"/>
  <c r="J1662" i="16"/>
  <c r="G1662" i="16"/>
  <c r="D1662" i="16"/>
  <c r="I1662" i="16"/>
  <c r="I1658" i="16"/>
  <c r="D1658" i="16"/>
  <c r="E1658" i="16"/>
  <c r="H1654" i="16"/>
  <c r="G1654" i="16"/>
  <c r="I1654" i="16"/>
  <c r="E1654" i="16"/>
  <c r="J1650" i="16"/>
  <c r="D1650" i="16"/>
  <c r="I1650" i="16"/>
  <c r="F1650" i="16"/>
  <c r="G1650" i="16"/>
  <c r="D1642" i="16"/>
  <c r="E1642" i="16"/>
  <c r="J1642" i="16"/>
  <c r="G1642" i="16"/>
  <c r="H1638" i="16"/>
  <c r="E1638" i="16"/>
  <c r="F1638" i="16"/>
  <c r="D1638" i="16"/>
  <c r="G1638" i="16"/>
  <c r="J1638" i="16"/>
  <c r="G1634" i="16"/>
  <c r="I1634" i="16"/>
  <c r="J1634" i="16"/>
  <c r="E1634" i="16"/>
  <c r="F1634" i="16"/>
  <c r="H1634" i="16"/>
  <c r="D1634" i="16"/>
  <c r="D1630" i="16"/>
  <c r="H1630" i="16"/>
  <c r="J1622" i="16"/>
  <c r="I1622" i="16"/>
  <c r="F1618" i="16"/>
  <c r="G1618" i="16"/>
  <c r="F1603" i="16"/>
  <c r="I1603" i="16"/>
  <c r="E1603" i="16"/>
  <c r="G1603" i="16"/>
  <c r="G1599" i="16"/>
  <c r="E1599" i="16"/>
  <c r="J1599" i="16"/>
  <c r="D1599" i="16"/>
  <c r="I1599" i="16"/>
  <c r="H1599" i="16"/>
  <c r="F1599" i="16"/>
  <c r="H1595" i="16"/>
  <c r="J1595" i="16"/>
  <c r="G1595" i="16"/>
  <c r="I1595" i="16"/>
  <c r="J1591" i="16"/>
  <c r="E1591" i="16"/>
  <c r="G1591" i="16"/>
  <c r="H1591" i="16"/>
  <c r="F1591" i="16"/>
  <c r="D1591" i="16"/>
  <c r="H1587" i="16"/>
  <c r="J1587" i="16"/>
  <c r="F1587" i="16"/>
  <c r="I1587" i="16"/>
  <c r="D1587" i="16"/>
  <c r="G1587" i="16"/>
  <c r="H1584" i="16"/>
  <c r="G1584" i="16"/>
  <c r="E1584" i="16"/>
  <c r="J1584" i="16"/>
  <c r="F1584" i="16"/>
  <c r="D1584" i="16"/>
  <c r="I1584" i="16"/>
  <c r="D1545" i="16"/>
  <c r="I1545" i="16"/>
  <c r="J1545" i="16"/>
  <c r="G1545" i="16"/>
  <c r="H1545" i="16"/>
  <c r="E1545" i="16"/>
  <c r="E1541" i="16"/>
  <c r="I1541" i="16"/>
  <c r="J1541" i="16"/>
  <c r="G1541" i="16"/>
  <c r="D1541" i="16"/>
  <c r="F1541" i="16"/>
  <c r="H1541" i="16"/>
  <c r="H1537" i="16"/>
  <c r="F1537" i="16"/>
  <c r="D1537" i="16"/>
  <c r="I1537" i="16"/>
  <c r="E1537" i="16"/>
  <c r="G1537" i="16"/>
  <c r="E1533" i="16"/>
  <c r="F1533" i="16"/>
  <c r="G1533" i="16"/>
  <c r="H1533" i="16"/>
  <c r="D1533" i="16"/>
  <c r="I1533" i="16"/>
  <c r="E1529" i="16"/>
  <c r="D1529" i="16"/>
  <c r="I1529" i="16"/>
  <c r="G1529" i="16"/>
  <c r="H1529" i="16"/>
  <c r="J1529" i="16"/>
  <c r="F1529" i="16"/>
  <c r="H1521" i="16"/>
  <c r="G1521" i="16"/>
  <c r="E1521" i="16"/>
  <c r="J1521" i="16"/>
  <c r="F1521" i="16"/>
  <c r="I1521" i="16"/>
  <c r="E1517" i="16"/>
  <c r="D1517" i="16"/>
  <c r="G1517" i="16"/>
  <c r="H1517" i="16"/>
  <c r="J1517" i="16"/>
  <c r="I1517" i="16"/>
  <c r="F1517" i="16"/>
  <c r="D1513" i="16"/>
  <c r="I1513" i="16"/>
  <c r="G1513" i="16"/>
  <c r="H1509" i="16"/>
  <c r="G1509" i="16"/>
  <c r="J1509" i="16"/>
  <c r="E1509" i="16"/>
  <c r="I1509" i="16"/>
  <c r="F1509" i="16"/>
  <c r="D1509" i="16"/>
  <c r="J1505" i="16"/>
  <c r="I1505" i="16"/>
  <c r="G1505" i="16"/>
  <c r="F1505" i="16"/>
  <c r="E1505" i="16"/>
  <c r="H1505" i="16"/>
  <c r="H1501" i="16"/>
  <c r="D1501" i="16"/>
  <c r="J1501" i="16"/>
  <c r="G1501" i="16"/>
  <c r="E1501" i="16"/>
  <c r="H1493" i="16"/>
  <c r="I1493" i="16"/>
  <c r="J1493" i="16"/>
  <c r="D1489" i="16"/>
  <c r="J1489" i="16"/>
  <c r="H1489" i="16"/>
  <c r="E1489" i="16"/>
  <c r="D1485" i="16"/>
  <c r="H1485" i="16"/>
  <c r="I1485" i="16"/>
  <c r="J1485" i="16"/>
  <c r="F1485" i="16"/>
  <c r="E1485" i="16"/>
  <c r="J1481" i="16"/>
  <c r="G1481" i="16"/>
  <c r="D1481" i="16"/>
  <c r="E1481" i="16"/>
  <c r="I1481" i="16"/>
  <c r="F1481" i="16"/>
  <c r="I1477" i="16"/>
  <c r="J1477" i="16"/>
  <c r="E1477" i="16"/>
  <c r="G1477" i="16"/>
  <c r="H1477" i="16"/>
  <c r="J1473" i="16"/>
  <c r="D1473" i="16"/>
  <c r="F1473" i="16"/>
  <c r="I1473" i="16"/>
  <c r="H1473" i="16"/>
  <c r="G1473" i="16"/>
  <c r="G1470" i="16"/>
  <c r="D1470" i="16"/>
  <c r="J1470" i="16"/>
  <c r="F1470" i="16"/>
  <c r="E1470" i="16"/>
  <c r="I1470" i="16"/>
  <c r="H1470" i="16"/>
  <c r="G1466" i="16"/>
  <c r="F1466" i="16"/>
  <c r="E1466" i="16"/>
  <c r="H1466" i="16"/>
  <c r="I1466" i="16"/>
  <c r="D1466" i="16"/>
  <c r="E1462" i="16"/>
  <c r="D1462" i="16"/>
  <c r="J1462" i="16"/>
  <c r="G1462" i="16"/>
  <c r="I1462" i="16"/>
  <c r="H1462" i="16"/>
  <c r="I1458" i="16"/>
  <c r="J1458" i="16"/>
  <c r="D1458" i="16"/>
  <c r="E1458" i="16"/>
  <c r="F1458" i="16"/>
  <c r="H1458" i="16"/>
  <c r="G1458" i="16"/>
  <c r="G1454" i="16"/>
  <c r="H1454" i="16"/>
  <c r="J1454" i="16"/>
  <c r="I1454" i="16"/>
  <c r="E1454" i="16"/>
  <c r="F1454" i="16"/>
  <c r="D1454" i="16"/>
  <c r="E1450" i="16"/>
  <c r="J1450" i="16"/>
  <c r="F1450" i="16"/>
  <c r="I1450" i="16"/>
  <c r="D1450" i="16"/>
  <c r="H1450" i="16"/>
  <c r="G1450" i="16"/>
  <c r="I1447" i="16"/>
  <c r="F1447" i="16"/>
  <c r="E1447" i="16"/>
  <c r="J1447" i="16"/>
  <c r="D1447" i="16"/>
  <c r="G1447" i="16"/>
  <c r="E1440" i="16"/>
  <c r="I1440" i="16"/>
  <c r="F1440" i="16"/>
  <c r="G1440" i="16"/>
  <c r="H1440" i="16"/>
  <c r="D1440" i="16"/>
  <c r="E1436" i="16"/>
  <c r="D1436" i="16"/>
  <c r="F1436" i="16"/>
  <c r="H1436" i="16"/>
  <c r="J1436" i="16"/>
  <c r="I1436" i="16"/>
  <c r="G1436" i="16"/>
  <c r="J1428" i="16"/>
  <c r="F1428" i="16"/>
  <c r="H1428" i="16"/>
  <c r="I1428" i="16"/>
  <c r="G1428" i="16"/>
  <c r="J1353" i="16"/>
  <c r="F1353" i="16"/>
  <c r="G1353" i="16"/>
  <c r="D1353" i="16"/>
  <c r="H1353" i="16"/>
  <c r="E1353" i="16"/>
  <c r="I1353" i="16"/>
  <c r="I1349" i="16"/>
  <c r="J1349" i="16"/>
  <c r="G1349" i="16"/>
  <c r="F1345" i="16"/>
  <c r="E1345" i="16"/>
  <c r="D1345" i="16"/>
  <c r="H1345" i="16"/>
  <c r="J1345" i="16"/>
  <c r="G1345" i="16"/>
  <c r="I1341" i="16"/>
  <c r="F1341" i="16"/>
  <c r="E1341" i="16"/>
  <c r="G1341" i="16"/>
  <c r="D1341" i="16"/>
  <c r="J1341" i="16"/>
  <c r="E1337" i="16"/>
  <c r="I1337" i="16"/>
  <c r="D1337" i="16"/>
  <c r="F1337" i="16"/>
  <c r="J1337" i="16"/>
  <c r="H1337" i="16"/>
  <c r="G1337" i="16"/>
  <c r="I1333" i="16"/>
  <c r="J1333" i="16"/>
  <c r="D1333" i="16"/>
  <c r="H1333" i="16"/>
  <c r="F1333" i="16"/>
  <c r="G1333" i="16"/>
  <c r="H1325" i="16"/>
  <c r="G1325" i="16"/>
  <c r="I1325" i="16"/>
  <c r="J1325" i="16"/>
  <c r="F1325" i="16"/>
  <c r="F1321" i="16"/>
  <c r="I1321" i="16"/>
  <c r="J1321" i="16"/>
  <c r="G1321" i="16"/>
  <c r="F1313" i="16"/>
  <c r="E1313" i="16"/>
  <c r="D1313" i="16"/>
  <c r="J1313" i="16"/>
  <c r="H1313" i="16"/>
  <c r="H1309" i="16"/>
  <c r="F1309" i="16"/>
  <c r="E1309" i="16"/>
  <c r="J1309" i="16"/>
  <c r="I1309" i="16"/>
  <c r="G1309" i="16"/>
  <c r="G1305" i="16"/>
  <c r="J1305" i="16"/>
  <c r="D1305" i="16"/>
  <c r="H1305" i="16"/>
  <c r="E1305" i="16"/>
  <c r="H1301" i="16"/>
  <c r="J1301" i="16"/>
  <c r="I1301" i="16"/>
  <c r="G1301" i="16"/>
  <c r="D1301" i="16"/>
  <c r="I1297" i="16"/>
  <c r="D1297" i="16"/>
  <c r="G1297" i="16"/>
  <c r="H1297" i="16"/>
  <c r="E1297" i="16"/>
  <c r="F1297" i="16"/>
  <c r="J1297" i="16"/>
  <c r="G1293" i="16"/>
  <c r="H1293" i="16"/>
  <c r="I1293" i="16"/>
  <c r="D1293" i="16"/>
  <c r="E1293" i="16"/>
  <c r="F1293" i="16"/>
  <c r="J1289" i="16"/>
  <c r="E1289" i="16"/>
  <c r="F1289" i="16"/>
  <c r="D1289" i="16"/>
  <c r="H1289" i="16"/>
  <c r="I1142" i="16"/>
  <c r="H1142" i="16"/>
  <c r="J1142" i="16"/>
  <c r="D1142" i="16"/>
  <c r="G1142" i="16"/>
  <c r="E1142" i="16"/>
  <c r="F1142" i="16"/>
  <c r="I822" i="16"/>
  <c r="H822" i="16"/>
  <c r="F822" i="16"/>
  <c r="J822" i="16"/>
  <c r="D822" i="16"/>
  <c r="E822" i="16"/>
  <c r="G822" i="16"/>
  <c r="H818" i="16"/>
  <c r="E818" i="16"/>
  <c r="F818" i="16"/>
  <c r="J818" i="16"/>
  <c r="D818" i="16"/>
  <c r="D814" i="16"/>
  <c r="I814" i="16"/>
  <c r="H814" i="16"/>
  <c r="J814" i="16"/>
  <c r="D810" i="16"/>
  <c r="E810" i="16"/>
  <c r="H806" i="16"/>
  <c r="J806" i="16"/>
  <c r="F806" i="16"/>
  <c r="D806" i="16"/>
  <c r="G806" i="16"/>
  <c r="E806" i="16"/>
  <c r="G802" i="16"/>
  <c r="D802" i="16"/>
  <c r="H802" i="16"/>
  <c r="J802" i="16"/>
  <c r="F802" i="16"/>
  <c r="I802" i="16"/>
  <c r="H199" i="16"/>
  <c r="D199" i="16"/>
  <c r="F199" i="16"/>
  <c r="J199" i="16"/>
  <c r="I199" i="16"/>
  <c r="G199" i="16"/>
  <c r="E199" i="16"/>
  <c r="F195" i="16"/>
  <c r="J195" i="16"/>
  <c r="I195" i="16"/>
  <c r="E195" i="16"/>
  <c r="H195" i="16"/>
  <c r="G195" i="16"/>
  <c r="H143" i="16"/>
  <c r="G143" i="16"/>
  <c r="F143" i="16"/>
  <c r="I143" i="16"/>
  <c r="E143" i="16"/>
  <c r="D143" i="16"/>
  <c r="D119" i="16"/>
  <c r="J119" i="16"/>
  <c r="H107" i="16"/>
  <c r="I107" i="16"/>
  <c r="D107" i="16"/>
  <c r="G107" i="16"/>
  <c r="J107" i="16"/>
  <c r="E107" i="16"/>
  <c r="G103" i="16"/>
  <c r="F103" i="16"/>
  <c r="E103" i="16"/>
  <c r="H103" i="16"/>
  <c r="D103" i="16"/>
  <c r="J103" i="16"/>
  <c r="I103" i="16"/>
  <c r="G99" i="16"/>
  <c r="E99" i="16"/>
  <c r="I99" i="16"/>
  <c r="F99" i="16"/>
  <c r="E95" i="16"/>
  <c r="H95" i="16"/>
  <c r="D95" i="16"/>
  <c r="J95" i="16"/>
  <c r="I95" i="16"/>
  <c r="G91" i="16"/>
  <c r="H91" i="16"/>
  <c r="I91" i="16"/>
  <c r="J91" i="16"/>
  <c r="D91" i="16"/>
  <c r="E91" i="16"/>
  <c r="E87" i="16"/>
  <c r="D87" i="16"/>
  <c r="G87" i="16"/>
  <c r="F87" i="16"/>
  <c r="I87" i="16"/>
  <c r="J87" i="16"/>
  <c r="D83" i="16"/>
  <c r="G83" i="16"/>
  <c r="F83" i="16"/>
  <c r="H83" i="16"/>
  <c r="E83" i="16"/>
  <c r="J83" i="16"/>
  <c r="E79" i="16"/>
  <c r="J79" i="16"/>
  <c r="H75" i="16"/>
  <c r="D75" i="16"/>
  <c r="G75" i="16"/>
  <c r="J71" i="16"/>
  <c r="H71" i="16"/>
  <c r="E71" i="16"/>
  <c r="F71" i="16"/>
  <c r="H67" i="16"/>
  <c r="F67" i="16"/>
  <c r="J67" i="16"/>
  <c r="G67" i="16"/>
  <c r="E67" i="16"/>
  <c r="G63" i="16"/>
  <c r="I63" i="16"/>
  <c r="E63" i="16"/>
  <c r="D63" i="16"/>
  <c r="J63" i="16"/>
  <c r="F63" i="16"/>
  <c r="F59" i="16"/>
  <c r="I59" i="16"/>
  <c r="G35" i="16"/>
  <c r="I35" i="16"/>
  <c r="E35" i="16"/>
  <c r="F35" i="16"/>
  <c r="J35" i="16"/>
  <c r="I31" i="16"/>
  <c r="J31" i="16"/>
  <c r="H31" i="16"/>
  <c r="J23" i="16"/>
  <c r="D23" i="16"/>
  <c r="I23" i="16"/>
  <c r="H23" i="16"/>
  <c r="G23" i="16"/>
  <c r="E23" i="16"/>
  <c r="H19" i="16"/>
  <c r="E19" i="16"/>
  <c r="I19" i="16"/>
  <c r="J19" i="16"/>
  <c r="F19" i="16"/>
  <c r="D19" i="16"/>
  <c r="J14" i="16"/>
  <c r="F14" i="16"/>
  <c r="E14" i="16"/>
  <c r="H14" i="16"/>
  <c r="G14" i="16"/>
  <c r="I14" i="16"/>
  <c r="D14" i="16"/>
  <c r="H9" i="16"/>
  <c r="E9" i="16"/>
  <c r="G9" i="16"/>
  <c r="I9" i="16"/>
  <c r="F1642" i="16"/>
  <c r="F2424" i="16"/>
  <c r="D1321" i="16"/>
  <c r="I2143" i="16"/>
  <c r="H1481" i="16"/>
  <c r="J1603" i="16"/>
  <c r="H79" i="16"/>
  <c r="H810" i="16"/>
  <c r="F1493" i="16"/>
  <c r="J1677" i="16"/>
  <c r="E1855" i="16"/>
  <c r="J2404" i="16"/>
  <c r="I818" i="16"/>
  <c r="H1717" i="16"/>
  <c r="G2151" i="16"/>
  <c r="F2167" i="16"/>
  <c r="E2332" i="16"/>
  <c r="F2368" i="16"/>
  <c r="F2364" i="16"/>
  <c r="E2159" i="16"/>
  <c r="E2171" i="16"/>
  <c r="E1595" i="16"/>
  <c r="D1611" i="16"/>
  <c r="J1654" i="16"/>
  <c r="F75" i="16"/>
  <c r="I67" i="16"/>
  <c r="I83" i="16"/>
  <c r="F95" i="16"/>
  <c r="D1654" i="16"/>
  <c r="F2396" i="16"/>
  <c r="J1537" i="16"/>
  <c r="H2324" i="16"/>
  <c r="D1521" i="16"/>
  <c r="I1638" i="16"/>
  <c r="F1733" i="16"/>
  <c r="E1887" i="16"/>
  <c r="J1293" i="16"/>
  <c r="D31" i="16"/>
  <c r="F2340" i="16"/>
  <c r="G818" i="16"/>
  <c r="F2199" i="16"/>
  <c r="D1505" i="16"/>
  <c r="F1545" i="16"/>
  <c r="E2416" i="16"/>
  <c r="D195" i="16"/>
  <c r="I2139" i="16"/>
  <c r="J1766" i="16"/>
  <c r="D2183" i="16"/>
  <c r="F1685" i="16"/>
  <c r="J2195" i="16"/>
  <c r="D35" i="16"/>
  <c r="H2420" i="16"/>
  <c r="H1855" i="16"/>
  <c r="J2191" i="16"/>
  <c r="J1440" i="16"/>
  <c r="J810" i="16"/>
  <c r="E1493" i="16"/>
  <c r="I1489" i="16"/>
  <c r="H1513" i="16"/>
  <c r="G79" i="16"/>
  <c r="F31" i="16"/>
  <c r="F810" i="16"/>
  <c r="G814" i="16"/>
  <c r="G1489" i="16"/>
  <c r="G1493" i="16"/>
  <c r="E1513" i="16"/>
  <c r="J1618" i="16"/>
  <c r="H1677" i="16"/>
  <c r="G1681" i="16"/>
  <c r="D1899" i="16"/>
  <c r="J143" i="16"/>
  <c r="I1305" i="16"/>
  <c r="D2328" i="16"/>
  <c r="J2147" i="16"/>
  <c r="J2159" i="16"/>
  <c r="H2332" i="16"/>
  <c r="E2360" i="16"/>
  <c r="J1871" i="16"/>
  <c r="H2155" i="16"/>
  <c r="E2163" i="16"/>
  <c r="E1587" i="16"/>
  <c r="F1595" i="16"/>
  <c r="J59" i="16"/>
  <c r="I71" i="16"/>
  <c r="F91" i="16"/>
  <c r="E1333" i="16"/>
  <c r="I1895" i="16"/>
  <c r="G2344" i="16"/>
  <c r="J1533" i="16"/>
  <c r="G1875" i="16"/>
  <c r="I1725" i="16"/>
  <c r="J1762" i="16"/>
  <c r="H1835" i="16"/>
  <c r="F1835" i="16"/>
  <c r="J1466" i="16"/>
  <c r="I1746" i="16"/>
  <c r="F1462" i="16"/>
  <c r="H35" i="16"/>
  <c r="J2199" i="16"/>
  <c r="H1447" i="16"/>
  <c r="I1501" i="16"/>
  <c r="E2155" i="16"/>
  <c r="E1473" i="16"/>
  <c r="G1843" i="16"/>
  <c r="G1863" i="16"/>
  <c r="I1642" i="16"/>
  <c r="D1309" i="16"/>
  <c r="I1750" i="16"/>
  <c r="F2398" i="16"/>
  <c r="J2398" i="16"/>
  <c r="J2350" i="16"/>
  <c r="D2350" i="16"/>
  <c r="E1953" i="16"/>
  <c r="I1953" i="16"/>
  <c r="H1953" i="16"/>
  <c r="J1941" i="16"/>
  <c r="F1941" i="16"/>
  <c r="D1937" i="16"/>
  <c r="E1937" i="16"/>
  <c r="E1933" i="16"/>
  <c r="F1933" i="16"/>
  <c r="G1933" i="16"/>
  <c r="G1925" i="16"/>
  <c r="D1925" i="16"/>
  <c r="J1849" i="16"/>
  <c r="D1849" i="16"/>
  <c r="G1829" i="16"/>
  <c r="D1829" i="16"/>
  <c r="H1829" i="16"/>
  <c r="J1829" i="16"/>
  <c r="J1821" i="16"/>
  <c r="F1821" i="16"/>
  <c r="E1719" i="16"/>
  <c r="H1719" i="16"/>
  <c r="D1719" i="16"/>
  <c r="F1719" i="16"/>
  <c r="G1683" i="16"/>
  <c r="I1683" i="16"/>
  <c r="H1683" i="16"/>
  <c r="G1671" i="16"/>
  <c r="F1671" i="16"/>
  <c r="E1667" i="16"/>
  <c r="I1667" i="16"/>
  <c r="D1667" i="16"/>
  <c r="J1667" i="16"/>
  <c r="F1667" i="16"/>
  <c r="G1652" i="16"/>
  <c r="I1652" i="16"/>
  <c r="H1648" i="16"/>
  <c r="G1648" i="16"/>
  <c r="J1648" i="16"/>
  <c r="G1589" i="16"/>
  <c r="F1589" i="16"/>
  <c r="I1460" i="16"/>
  <c r="E1460" i="16"/>
  <c r="J1430" i="16"/>
  <c r="G1430" i="16"/>
  <c r="H1430" i="16"/>
  <c r="J1426" i="16"/>
  <c r="F1426" i="16"/>
  <c r="I1426" i="16"/>
  <c r="D1426" i="16"/>
  <c r="H1343" i="16"/>
  <c r="G1343" i="16"/>
  <c r="D1228" i="16"/>
  <c r="H1228" i="16"/>
  <c r="G1228" i="16"/>
  <c r="D1220" i="16"/>
  <c r="E1220" i="16"/>
  <c r="F1220" i="16"/>
  <c r="H1212" i="16"/>
  <c r="D1212" i="16"/>
  <c r="I1208" i="16"/>
  <c r="E1208" i="16"/>
  <c r="H1208" i="16"/>
  <c r="E1200" i="16"/>
  <c r="J1200" i="16"/>
  <c r="G1200" i="16"/>
  <c r="I193" i="16"/>
  <c r="G193" i="16"/>
  <c r="H193" i="16"/>
  <c r="J193" i="16"/>
  <c r="F193" i="16"/>
  <c r="H145" i="16"/>
  <c r="I145" i="16"/>
  <c r="I53" i="16"/>
  <c r="H53" i="16"/>
  <c r="F53" i="16"/>
  <c r="G53" i="16"/>
  <c r="D53" i="16"/>
  <c r="J53" i="16"/>
  <c r="F2342" i="16"/>
  <c r="J1644" i="16"/>
  <c r="E1652" i="16"/>
  <c r="J1719" i="16"/>
  <c r="J2290" i="16"/>
  <c r="F2290" i="16"/>
  <c r="I2290" i="16"/>
  <c r="F2037" i="16"/>
  <c r="J2037" i="16"/>
  <c r="G2037" i="16"/>
  <c r="H1981" i="16"/>
  <c r="E1981" i="16"/>
  <c r="D1780" i="16"/>
  <c r="H1780" i="16"/>
  <c r="E1368" i="16"/>
  <c r="D1368" i="16"/>
  <c r="J1364" i="16"/>
  <c r="H1364" i="16"/>
  <c r="I1177" i="16"/>
  <c r="F1177" i="16"/>
  <c r="J1177" i="16"/>
  <c r="J1157" i="16"/>
  <c r="G1157" i="16"/>
  <c r="D1153" i="16"/>
  <c r="G1153" i="16"/>
  <c r="J1062" i="16"/>
  <c r="H1062" i="16"/>
  <c r="E1062" i="16"/>
  <c r="G1062" i="16"/>
  <c r="I980" i="16"/>
  <c r="F980" i="16"/>
  <c r="I972" i="16"/>
  <c r="F972" i="16"/>
  <c r="D610" i="16"/>
  <c r="G610" i="16"/>
  <c r="D606" i="16"/>
  <c r="J606" i="16"/>
  <c r="G596" i="16"/>
  <c r="F596" i="16"/>
  <c r="E566" i="16"/>
  <c r="J566" i="16"/>
  <c r="H522" i="16"/>
  <c r="G522" i="16"/>
  <c r="J418" i="16"/>
  <c r="F418" i="16"/>
  <c r="G418" i="16"/>
  <c r="D406" i="16"/>
  <c r="E406" i="16"/>
  <c r="F406" i="16"/>
  <c r="G2296" i="16"/>
  <c r="H2296" i="16"/>
  <c r="J2272" i="16"/>
  <c r="G2272" i="16"/>
  <c r="D2098" i="16"/>
  <c r="H2098" i="16"/>
  <c r="I2098" i="16"/>
  <c r="H2094" i="16"/>
  <c r="J2094" i="16"/>
  <c r="E2094" i="16"/>
  <c r="I2078" i="16"/>
  <c r="E2078" i="16"/>
  <c r="E2058" i="16"/>
  <c r="H2058" i="16"/>
  <c r="I2058" i="16"/>
  <c r="E2050" i="16"/>
  <c r="J2050" i="16"/>
  <c r="E2042" i="16"/>
  <c r="J2042" i="16"/>
  <c r="H2042" i="16"/>
  <c r="D2015" i="16"/>
  <c r="F2015" i="16"/>
  <c r="J1381" i="16"/>
  <c r="G1381" i="16"/>
  <c r="D1374" i="16"/>
  <c r="J1374" i="16"/>
  <c r="D1092" i="16"/>
  <c r="E1092" i="16"/>
  <c r="I1092" i="16"/>
  <c r="I1080" i="16"/>
  <c r="F1080" i="16"/>
  <c r="J1025" i="16"/>
  <c r="D1025" i="16"/>
  <c r="E1025" i="16"/>
  <c r="I1025" i="16"/>
  <c r="G1025" i="16"/>
  <c r="I697" i="16"/>
  <c r="D697" i="16"/>
  <c r="F697" i="16"/>
  <c r="J636" i="16"/>
  <c r="G636" i="16"/>
  <c r="E636" i="16"/>
  <c r="H624" i="16"/>
  <c r="E624" i="16"/>
  <c r="G624" i="16"/>
  <c r="I624" i="16"/>
  <c r="G552" i="16"/>
  <c r="E552" i="16"/>
  <c r="I552" i="16"/>
  <c r="H552" i="16"/>
  <c r="F544" i="16"/>
  <c r="I544" i="16"/>
  <c r="D544" i="16"/>
  <c r="G540" i="16"/>
  <c r="J540" i="16"/>
  <c r="I540" i="16"/>
  <c r="E540" i="16"/>
  <c r="D384" i="16"/>
  <c r="G384" i="16"/>
  <c r="G372" i="16"/>
  <c r="D372" i="16"/>
  <c r="J372" i="16"/>
  <c r="E372" i="16"/>
  <c r="H312" i="16"/>
  <c r="G312" i="16"/>
  <c r="D312" i="16"/>
  <c r="J1965" i="16"/>
  <c r="H1965" i="16"/>
  <c r="I1254" i="16"/>
  <c r="F1254" i="16"/>
  <c r="I621" i="16"/>
  <c r="J621" i="16"/>
  <c r="I437" i="16"/>
  <c r="J437" i="16"/>
  <c r="G437" i="16"/>
  <c r="H1459" i="16"/>
  <c r="J1459" i="16"/>
  <c r="D1190" i="16"/>
  <c r="H1190" i="16"/>
  <c r="J435" i="16"/>
  <c r="J2403" i="16"/>
  <c r="E2403" i="16"/>
  <c r="F2403" i="16"/>
  <c r="D2403" i="16"/>
  <c r="F2399" i="16"/>
  <c r="J2399" i="16"/>
  <c r="I2399" i="16"/>
  <c r="D2399" i="16"/>
  <c r="G2399" i="16"/>
  <c r="H2399" i="16"/>
  <c r="G2395" i="16"/>
  <c r="I2395" i="16"/>
  <c r="F2395" i="16"/>
  <c r="H2392" i="16"/>
  <c r="E2392" i="16"/>
  <c r="D2392" i="16"/>
  <c r="J2385" i="16"/>
  <c r="E2385" i="16"/>
  <c r="J2381" i="16"/>
  <c r="G2381" i="16"/>
  <c r="J2369" i="16"/>
  <c r="I2369" i="16"/>
  <c r="F2369" i="16"/>
  <c r="D2369" i="16"/>
  <c r="G2369" i="16"/>
  <c r="H2365" i="16"/>
  <c r="F2365" i="16"/>
  <c r="D2365" i="16"/>
  <c r="H2361" i="16"/>
  <c r="D2361" i="16"/>
  <c r="E2361" i="16"/>
  <c r="J2357" i="16"/>
  <c r="G2357" i="16"/>
  <c r="F2357" i="16"/>
  <c r="E2357" i="16"/>
  <c r="D2357" i="16"/>
  <c r="I2357" i="16"/>
  <c r="H2357" i="16"/>
  <c r="F2353" i="16"/>
  <c r="D2353" i="16"/>
  <c r="H2353" i="16"/>
  <c r="E2353" i="16"/>
  <c r="J2353" i="16"/>
  <c r="J2349" i="16"/>
  <c r="G2349" i="16"/>
  <c r="I2349" i="16"/>
  <c r="H2349" i="16"/>
  <c r="D2349" i="16"/>
  <c r="H2345" i="16"/>
  <c r="G2345" i="16"/>
  <c r="J2345" i="16"/>
  <c r="I2345" i="16"/>
  <c r="F2319" i="16"/>
  <c r="J2319" i="16"/>
  <c r="G2319" i="16"/>
  <c r="H1989" i="16"/>
  <c r="G1989" i="16"/>
  <c r="J1989" i="16"/>
  <c r="E1989" i="16"/>
  <c r="I1989" i="16"/>
  <c r="D1989" i="16"/>
  <c r="H1971" i="16"/>
  <c r="I1971" i="16"/>
  <c r="G1971" i="16"/>
  <c r="J1971" i="16"/>
  <c r="F1971" i="16"/>
  <c r="D1971" i="16"/>
  <c r="E1971" i="16"/>
  <c r="E1963" i="16"/>
  <c r="J1963" i="16"/>
  <c r="F1963" i="16"/>
  <c r="I1963" i="16"/>
  <c r="H1963" i="16"/>
  <c r="D1963" i="16"/>
  <c r="G1963" i="16"/>
  <c r="D1959" i="16"/>
  <c r="E1959" i="16"/>
  <c r="H1959" i="16"/>
  <c r="G1959" i="16"/>
  <c r="I1959" i="16"/>
  <c r="F1959" i="16"/>
  <c r="D1956" i="16"/>
  <c r="I1956" i="16"/>
  <c r="H1952" i="16"/>
  <c r="D1952" i="16"/>
  <c r="D1948" i="16"/>
  <c r="E1948" i="16"/>
  <c r="F1944" i="16"/>
  <c r="J1944" i="16"/>
  <c r="G1944" i="16"/>
  <c r="J1940" i="16"/>
  <c r="D1940" i="16"/>
  <c r="I1940" i="16"/>
  <c r="I1936" i="16"/>
  <c r="H1936" i="16"/>
  <c r="D1936" i="16"/>
  <c r="D1932" i="16"/>
  <c r="J1932" i="16"/>
  <c r="E1932" i="16"/>
  <c r="F1932" i="16"/>
  <c r="I1932" i="16"/>
  <c r="H1932" i="16"/>
  <c r="E1928" i="16"/>
  <c r="I1928" i="16"/>
  <c r="H1928" i="16"/>
  <c r="G1924" i="16"/>
  <c r="H1924" i="16"/>
  <c r="I1924" i="16"/>
  <c r="G1920" i="16"/>
  <c r="J1920" i="16"/>
  <c r="E1920" i="16"/>
  <c r="J1913" i="16"/>
  <c r="D1913" i="16"/>
  <c r="F1913" i="16"/>
  <c r="J1909" i="16"/>
  <c r="H1909" i="16"/>
  <c r="F1905" i="16"/>
  <c r="D1905" i="16"/>
  <c r="I1905" i="16"/>
  <c r="J1905" i="16"/>
  <c r="F1898" i="16"/>
  <c r="E1898" i="16"/>
  <c r="G1890" i="16"/>
  <c r="F1890" i="16"/>
  <c r="J1890" i="16"/>
  <c r="I1886" i="16"/>
  <c r="G1886" i="16"/>
  <c r="E1886" i="16"/>
  <c r="J1886" i="16"/>
  <c r="F1882" i="16"/>
  <c r="D1882" i="16"/>
  <c r="J1878" i="16"/>
  <c r="G1878" i="16"/>
  <c r="I1874" i="16"/>
  <c r="H1874" i="16"/>
  <c r="F1874" i="16"/>
  <c r="E1874" i="16"/>
  <c r="D1874" i="16"/>
  <c r="J1870" i="16"/>
  <c r="F1870" i="16"/>
  <c r="I1870" i="16"/>
  <c r="D1870" i="16"/>
  <c r="H1528" i="16"/>
  <c r="F1528" i="16"/>
  <c r="G1528" i="16"/>
  <c r="D1528" i="16"/>
  <c r="E1528" i="16"/>
  <c r="I1528" i="16"/>
  <c r="J1528" i="16"/>
  <c r="F1524" i="16"/>
  <c r="E1524" i="16"/>
  <c r="J1524" i="16"/>
  <c r="D1524" i="16"/>
  <c r="G1524" i="16"/>
  <c r="H1524" i="16"/>
  <c r="I1524" i="16"/>
  <c r="F1488" i="16"/>
  <c r="I1488" i="16"/>
  <c r="J1488" i="16"/>
  <c r="E1488" i="16"/>
  <c r="H1484" i="16"/>
  <c r="F1484" i="16"/>
  <c r="J1484" i="16"/>
  <c r="D1484" i="16"/>
  <c r="H1480" i="16"/>
  <c r="D1480" i="16"/>
  <c r="I1480" i="16"/>
  <c r="G1476" i="16"/>
  <c r="D1476" i="16"/>
  <c r="J1476" i="16"/>
  <c r="I1476" i="16"/>
  <c r="F1472" i="16"/>
  <c r="G1472" i="16"/>
  <c r="J1472" i="16"/>
  <c r="H1472" i="16"/>
  <c r="H1469" i="16"/>
  <c r="E1469" i="16"/>
  <c r="J1461" i="16"/>
  <c r="H1461" i="16"/>
  <c r="J1457" i="16"/>
  <c r="D1457" i="16"/>
  <c r="I1457" i="16"/>
  <c r="F1457" i="16"/>
  <c r="H1457" i="16"/>
  <c r="G1457" i="16"/>
  <c r="D1444" i="16"/>
  <c r="E1444" i="16"/>
  <c r="G1444" i="16"/>
  <c r="F1444" i="16"/>
  <c r="H1444" i="16"/>
  <c r="I1444" i="16"/>
  <c r="E1441" i="16"/>
  <c r="G1441" i="16"/>
  <c r="F1441" i="16"/>
  <c r="D1441" i="16"/>
  <c r="J1441" i="16"/>
  <c r="F1424" i="16"/>
  <c r="G1424" i="16"/>
  <c r="J1416" i="16"/>
  <c r="I1416" i="16"/>
  <c r="H1416" i="16"/>
  <c r="E1412" i="16"/>
  <c r="J1412" i="16"/>
  <c r="I1412" i="16"/>
  <c r="G1412" i="16"/>
  <c r="D1412" i="16"/>
  <c r="G1408" i="16"/>
  <c r="I1408" i="16"/>
  <c r="H1408" i="16"/>
  <c r="D1408" i="16"/>
  <c r="F1408" i="16"/>
  <c r="E1408" i="16"/>
  <c r="J1408" i="16"/>
  <c r="H1404" i="16"/>
  <c r="F1404" i="16"/>
  <c r="D1404" i="16"/>
  <c r="I1404" i="16"/>
  <c r="G1404" i="16"/>
  <c r="J1400" i="16"/>
  <c r="D1400" i="16"/>
  <c r="F1400" i="16"/>
  <c r="G1400" i="16"/>
  <c r="I1396" i="16"/>
  <c r="D1396" i="16"/>
  <c r="H1396" i="16"/>
  <c r="G1396" i="16"/>
  <c r="E1396" i="16"/>
  <c r="J1392" i="16"/>
  <c r="H1392" i="16"/>
  <c r="I1392" i="16"/>
  <c r="E1392" i="16"/>
  <c r="D1392" i="16"/>
  <c r="F1392" i="16"/>
  <c r="I1388" i="16"/>
  <c r="F1388" i="16"/>
  <c r="G1384" i="16"/>
  <c r="J1384" i="16"/>
  <c r="D1384" i="16"/>
  <c r="I1380" i="16"/>
  <c r="F1380" i="16"/>
  <c r="D1380" i="16"/>
  <c r="H1380" i="16"/>
  <c r="I1376" i="16"/>
  <c r="G1376" i="16"/>
  <c r="E1376" i="16"/>
  <c r="J1376" i="16"/>
  <c r="F1376" i="16"/>
  <c r="H1376" i="16"/>
  <c r="D1376" i="16"/>
  <c r="E1373" i="16"/>
  <c r="G1373" i="16"/>
  <c r="J1373" i="16"/>
  <c r="F1373" i="16"/>
  <c r="H1362" i="16"/>
  <c r="G1362" i="16"/>
  <c r="J1362" i="16"/>
  <c r="F1362" i="16"/>
  <c r="E1362" i="16"/>
  <c r="D1362" i="16"/>
  <c r="I1362" i="16"/>
  <c r="E1358" i="16"/>
  <c r="J1358" i="16"/>
  <c r="G1358" i="16"/>
  <c r="D1358" i="16"/>
  <c r="I1358" i="16"/>
  <c r="F1358" i="16"/>
  <c r="H1358" i="16"/>
  <c r="D1354" i="16"/>
  <c r="H1354" i="16"/>
  <c r="E1354" i="16"/>
  <c r="I1354" i="16"/>
  <c r="J1354" i="16"/>
  <c r="F1350" i="16"/>
  <c r="I1350" i="16"/>
  <c r="E1350" i="16"/>
  <c r="D1350" i="16"/>
  <c r="J1350" i="16"/>
  <c r="H1350" i="16"/>
  <c r="G1350" i="16"/>
  <c r="H1346" i="16"/>
  <c r="G1346" i="16"/>
  <c r="J1346" i="16"/>
  <c r="D1346" i="16"/>
  <c r="E1346" i="16"/>
  <c r="I1346" i="16"/>
  <c r="F1346" i="16"/>
  <c r="F1342" i="16"/>
  <c r="G1342" i="16"/>
  <c r="I1342" i="16"/>
  <c r="H1338" i="16"/>
  <c r="E1338" i="16"/>
  <c r="J1338" i="16"/>
  <c r="I1338" i="16"/>
  <c r="E1292" i="16"/>
  <c r="J1292" i="16"/>
  <c r="G1292" i="16"/>
  <c r="I1292" i="16"/>
  <c r="F1292" i="16"/>
  <c r="H1292" i="16"/>
  <c r="D1292" i="16"/>
  <c r="E1222" i="16"/>
  <c r="H1222" i="16"/>
  <c r="I1222" i="16"/>
  <c r="F1222" i="16"/>
  <c r="G1222" i="16"/>
  <c r="J1219" i="16"/>
  <c r="D1219" i="16"/>
  <c r="F1219" i="16"/>
  <c r="E1156" i="16"/>
  <c r="G1156" i="16"/>
  <c r="D1156" i="16"/>
  <c r="J1156" i="16"/>
  <c r="D1148" i="16"/>
  <c r="F1148" i="16"/>
  <c r="I1148" i="16"/>
  <c r="F1144" i="16"/>
  <c r="I1144" i="16"/>
  <c r="D1138" i="16"/>
  <c r="H1138" i="16"/>
  <c r="G1138" i="16"/>
  <c r="J1138" i="16"/>
  <c r="H1134" i="16"/>
  <c r="E1134" i="16"/>
  <c r="G1134" i="16"/>
  <c r="J1134" i="16"/>
  <c r="F1134" i="16"/>
  <c r="E1130" i="16"/>
  <c r="D1130" i="16"/>
  <c r="J1130" i="16"/>
  <c r="J1114" i="16"/>
  <c r="F1114" i="16"/>
  <c r="J1106" i="16"/>
  <c r="I1106" i="16"/>
  <c r="E1099" i="16"/>
  <c r="I1099" i="16"/>
  <c r="D1099" i="16"/>
  <c r="H1091" i="16"/>
  <c r="J1091" i="16"/>
  <c r="I1091" i="16"/>
  <c r="J1087" i="16"/>
  <c r="I1087" i="16"/>
  <c r="D1087" i="16"/>
  <c r="E1087" i="16"/>
  <c r="F1087" i="16"/>
  <c r="G1087" i="16"/>
  <c r="F1083" i="16"/>
  <c r="E1083" i="16"/>
  <c r="D1083" i="16"/>
  <c r="J1083" i="16"/>
  <c r="I1083" i="16"/>
  <c r="E1079" i="16"/>
  <c r="H1079" i="16"/>
  <c r="I1075" i="16"/>
  <c r="J1075" i="16"/>
  <c r="H1075" i="16"/>
  <c r="F1071" i="16"/>
  <c r="D1071" i="16"/>
  <c r="G1071" i="16"/>
  <c r="J1071" i="16"/>
  <c r="F1049" i="16"/>
  <c r="G1049" i="16"/>
  <c r="I1049" i="16"/>
  <c r="E1049" i="16"/>
  <c r="G1046" i="16"/>
  <c r="H1046" i="16"/>
  <c r="J1046" i="16"/>
  <c r="I1046" i="16"/>
  <c r="D1046" i="16"/>
  <c r="F1042" i="16"/>
  <c r="H1042" i="16"/>
  <c r="E1042" i="16"/>
  <c r="G1042" i="16"/>
  <c r="E1026" i="16"/>
  <c r="G1026" i="16"/>
  <c r="J1026" i="16"/>
  <c r="D1026" i="16"/>
  <c r="F1026" i="16"/>
  <c r="G1023" i="16"/>
  <c r="D1023" i="16"/>
  <c r="F1023" i="16"/>
  <c r="J1023" i="16"/>
  <c r="I1023" i="16"/>
  <c r="J1019" i="16"/>
  <c r="D1019" i="16"/>
  <c r="F1019" i="16"/>
  <c r="E1019" i="16"/>
  <c r="I1015" i="16"/>
  <c r="H1015" i="16"/>
  <c r="F1015" i="16"/>
  <c r="E1011" i="16"/>
  <c r="H1011" i="16"/>
  <c r="D1011" i="16"/>
  <c r="G1011" i="16"/>
  <c r="F1011" i="16"/>
  <c r="F1008" i="16"/>
  <c r="G1008" i="16"/>
  <c r="J1008" i="16"/>
  <c r="D1004" i="16"/>
  <c r="J1004" i="16"/>
  <c r="G1004" i="16"/>
  <c r="E990" i="16"/>
  <c r="D990" i="16"/>
  <c r="H990" i="16"/>
  <c r="F990" i="16"/>
  <c r="G990" i="16"/>
  <c r="I990" i="16"/>
  <c r="E983" i="16"/>
  <c r="H983" i="16"/>
  <c r="F983" i="16"/>
  <c r="I983" i="16"/>
  <c r="J979" i="16"/>
  <c r="H979" i="16"/>
  <c r="G798" i="16"/>
  <c r="I798" i="16"/>
  <c r="J719" i="16"/>
  <c r="D719" i="16"/>
  <c r="E719" i="16"/>
  <c r="G719" i="16"/>
  <c r="H719" i="16"/>
  <c r="F719" i="16"/>
  <c r="I715" i="16"/>
  <c r="E715" i="16"/>
  <c r="J715" i="16"/>
  <c r="F715" i="16"/>
  <c r="G715" i="16"/>
  <c r="I711" i="16"/>
  <c r="D711" i="16"/>
  <c r="E711" i="16"/>
  <c r="G711" i="16"/>
  <c r="F711" i="16"/>
  <c r="H707" i="16"/>
  <c r="J707" i="16"/>
  <c r="E707" i="16"/>
  <c r="I707" i="16"/>
  <c r="F707" i="16"/>
  <c r="G707" i="16"/>
  <c r="D707" i="16"/>
  <c r="I703" i="16"/>
  <c r="E703" i="16"/>
  <c r="J703" i="16"/>
  <c r="H703" i="16"/>
  <c r="G703" i="16"/>
  <c r="F699" i="16"/>
  <c r="D699" i="16"/>
  <c r="G699" i="16"/>
  <c r="J699" i="16"/>
  <c r="I699" i="16"/>
  <c r="F669" i="16"/>
  <c r="E669" i="16"/>
  <c r="I669" i="16"/>
  <c r="J669" i="16"/>
  <c r="D669" i="16"/>
  <c r="G669" i="16"/>
  <c r="H669" i="16"/>
  <c r="F626" i="16"/>
  <c r="J626" i="16"/>
  <c r="I626" i="16"/>
  <c r="H626" i="16"/>
  <c r="E626" i="16"/>
  <c r="F622" i="16"/>
  <c r="G622" i="16"/>
  <c r="H622" i="16"/>
  <c r="E622" i="16"/>
  <c r="G619" i="16"/>
  <c r="E619" i="16"/>
  <c r="D619" i="16"/>
  <c r="I619" i="16"/>
  <c r="F619" i="16"/>
  <c r="H619" i="16"/>
  <c r="E616" i="16"/>
  <c r="D616" i="16"/>
  <c r="J616" i="16"/>
  <c r="G616" i="16"/>
  <c r="F616" i="16"/>
  <c r="H616" i="16"/>
  <c r="D432" i="16"/>
  <c r="I432" i="16"/>
  <c r="E432" i="16"/>
  <c r="D428" i="16"/>
  <c r="F428" i="16"/>
  <c r="I428" i="16"/>
  <c r="H428" i="16"/>
  <c r="J424" i="16"/>
  <c r="H424" i="16"/>
  <c r="F424" i="16"/>
  <c r="G424" i="16"/>
  <c r="D424" i="16"/>
  <c r="E424" i="16"/>
  <c r="D420" i="16"/>
  <c r="E420" i="16"/>
  <c r="H420" i="16"/>
  <c r="J420" i="16"/>
  <c r="G420" i="16"/>
  <c r="I420" i="16"/>
  <c r="F420" i="16"/>
  <c r="D416" i="16"/>
  <c r="E416" i="16"/>
  <c r="F416" i="16"/>
  <c r="G416" i="16"/>
  <c r="H416" i="16"/>
  <c r="F412" i="16"/>
  <c r="H412" i="16"/>
  <c r="E412" i="16"/>
  <c r="J412" i="16"/>
  <c r="D412" i="16"/>
  <c r="I412" i="16"/>
  <c r="G412" i="16"/>
  <c r="D408" i="16"/>
  <c r="E408" i="16"/>
  <c r="J408" i="16"/>
  <c r="G408" i="16"/>
  <c r="H408" i="16"/>
  <c r="F408" i="16"/>
  <c r="I408" i="16"/>
  <c r="E397" i="16"/>
  <c r="J397" i="16"/>
  <c r="G397" i="16"/>
  <c r="F397" i="16"/>
  <c r="I397" i="16"/>
  <c r="D386" i="16"/>
  <c r="F386" i="16"/>
  <c r="H386" i="16"/>
  <c r="I386" i="16"/>
  <c r="E386" i="16"/>
  <c r="G386" i="16"/>
  <c r="E382" i="16"/>
  <c r="H382" i="16"/>
  <c r="D382" i="16"/>
  <c r="G382" i="16"/>
  <c r="I382" i="16"/>
  <c r="D378" i="16"/>
  <c r="F378" i="16"/>
  <c r="G378" i="16"/>
  <c r="J378" i="16"/>
  <c r="H378" i="16"/>
  <c r="F374" i="16"/>
  <c r="E374" i="16"/>
  <c r="H374" i="16"/>
  <c r="I374" i="16"/>
  <c r="E370" i="16"/>
  <c r="J370" i="16"/>
  <c r="H370" i="16"/>
  <c r="D370" i="16"/>
  <c r="F370" i="16"/>
  <c r="G370" i="16"/>
  <c r="I366" i="16"/>
  <c r="D366" i="16"/>
  <c r="J366" i="16"/>
  <c r="H366" i="16"/>
  <c r="E366" i="16"/>
  <c r="F366" i="16"/>
  <c r="F362" i="16"/>
  <c r="H362" i="16"/>
  <c r="I362" i="16"/>
  <c r="E362" i="16"/>
  <c r="D362" i="16"/>
  <c r="J362" i="16"/>
  <c r="H350" i="16"/>
  <c r="I350" i="16"/>
  <c r="E350" i="16"/>
  <c r="F350" i="16"/>
  <c r="F347" i="16"/>
  <c r="I347" i="16"/>
  <c r="H347" i="16"/>
  <c r="F343" i="16"/>
  <c r="D343" i="16"/>
  <c r="G343" i="16"/>
  <c r="I343" i="16"/>
  <c r="H339" i="16"/>
  <c r="F339" i="16"/>
  <c r="E339" i="16"/>
  <c r="G339" i="16"/>
  <c r="I339" i="16"/>
  <c r="H335" i="16"/>
  <c r="J335" i="16"/>
  <c r="D335" i="16"/>
  <c r="I335" i="16"/>
  <c r="G335" i="16"/>
  <c r="F335" i="16"/>
  <c r="E335" i="16"/>
  <c r="I327" i="16"/>
  <c r="F327" i="16"/>
  <c r="I307" i="16"/>
  <c r="E307" i="16"/>
  <c r="D303" i="16"/>
  <c r="F303" i="16"/>
  <c r="J303" i="16"/>
  <c r="I303" i="16"/>
  <c r="D299" i="16"/>
  <c r="J299" i="16"/>
  <c r="I299" i="16"/>
  <c r="D291" i="16"/>
  <c r="F291" i="16"/>
  <c r="H291" i="16"/>
  <c r="J291" i="16"/>
  <c r="E291" i="16"/>
  <c r="D287" i="16"/>
  <c r="I287" i="16"/>
  <c r="J287" i="16"/>
  <c r="G287" i="16"/>
  <c r="E287" i="16"/>
  <c r="G283" i="16"/>
  <c r="D283" i="16"/>
  <c r="H283" i="16"/>
  <c r="F283" i="16"/>
  <c r="J283" i="16"/>
  <c r="J275" i="16"/>
  <c r="I275" i="16"/>
  <c r="G275" i="16"/>
  <c r="E275" i="16"/>
  <c r="D275" i="16"/>
  <c r="F275" i="16"/>
  <c r="J272" i="16"/>
  <c r="E272" i="16"/>
  <c r="F268" i="16"/>
  <c r="D268" i="16"/>
  <c r="H268" i="16"/>
  <c r="G268" i="16"/>
  <c r="E268" i="16"/>
  <c r="I261" i="16"/>
  <c r="F261" i="16"/>
  <c r="J257" i="16"/>
  <c r="G257" i="16"/>
  <c r="I253" i="16"/>
  <c r="E253" i="16"/>
  <c r="F253" i="16"/>
  <c r="G249" i="16"/>
  <c r="E249" i="16"/>
  <c r="F249" i="16"/>
  <c r="J249" i="16"/>
  <c r="H249" i="16"/>
  <c r="D249" i="16"/>
  <c r="H109" i="16"/>
  <c r="G109" i="16"/>
  <c r="J109" i="16"/>
  <c r="F109" i="16"/>
  <c r="I109" i="16"/>
  <c r="E109" i="16"/>
  <c r="D109" i="16"/>
  <c r="D105" i="16"/>
  <c r="F105" i="16"/>
  <c r="J105" i="16"/>
  <c r="H105" i="16"/>
  <c r="E105" i="16"/>
  <c r="G105" i="16"/>
  <c r="I105" i="16"/>
  <c r="I97" i="16"/>
  <c r="J97" i="16"/>
  <c r="E97" i="16"/>
  <c r="H97" i="16"/>
  <c r="F97" i="16"/>
  <c r="D97" i="16"/>
  <c r="F39" i="16"/>
  <c r="H39" i="16"/>
  <c r="I39" i="16"/>
  <c r="J39" i="16"/>
  <c r="G39" i="16"/>
  <c r="D39" i="16"/>
  <c r="E39" i="16"/>
  <c r="D36" i="16"/>
  <c r="I36" i="16"/>
  <c r="H36" i="16"/>
  <c r="E33" i="16"/>
  <c r="G33" i="16"/>
  <c r="J33" i="16"/>
  <c r="I33" i="16"/>
  <c r="F29" i="16"/>
  <c r="D29" i="16"/>
  <c r="G29" i="16"/>
  <c r="I29" i="16"/>
  <c r="J29" i="16"/>
  <c r="H29" i="16"/>
  <c r="E29" i="16"/>
  <c r="H25" i="16"/>
  <c r="I25" i="16"/>
  <c r="D21" i="16"/>
  <c r="H21" i="16"/>
  <c r="G21" i="16"/>
  <c r="F21" i="16"/>
  <c r="E21" i="16"/>
  <c r="J21" i="16"/>
  <c r="I21" i="16"/>
  <c r="H16" i="16"/>
  <c r="J16" i="16"/>
  <c r="E16" i="16"/>
  <c r="F16" i="16"/>
  <c r="I16" i="16"/>
  <c r="D16" i="16"/>
  <c r="G16" i="16"/>
  <c r="I12" i="16"/>
  <c r="F12" i="16"/>
  <c r="E17" i="16"/>
  <c r="F17" i="16"/>
  <c r="H17" i="16"/>
  <c r="H1130" i="16"/>
  <c r="I1484" i="16"/>
  <c r="E1424" i="16"/>
  <c r="G303" i="16"/>
  <c r="D307" i="16"/>
  <c r="H1476" i="16"/>
  <c r="J261" i="16"/>
  <c r="I378" i="16"/>
  <c r="E36" i="16"/>
  <c r="H343" i="16"/>
  <c r="F2345" i="16"/>
  <c r="G1091" i="16"/>
  <c r="E2319" i="16"/>
  <c r="D1134" i="16"/>
  <c r="D1091" i="16"/>
  <c r="J428" i="16"/>
  <c r="F798" i="16"/>
  <c r="D1338" i="16"/>
  <c r="I1437" i="16"/>
  <c r="E1870" i="16"/>
  <c r="D1015" i="16"/>
  <c r="J350" i="16"/>
  <c r="H1004" i="16"/>
  <c r="I1373" i="16"/>
  <c r="F1878" i="16"/>
  <c r="G1894" i="16"/>
  <c r="D279" i="16"/>
  <c r="G291" i="16"/>
  <c r="E1023" i="16"/>
  <c r="E1404" i="16"/>
  <c r="J1444" i="16"/>
  <c r="F382" i="16"/>
  <c r="I370" i="16"/>
  <c r="E1126" i="16"/>
  <c r="D1126" i="16"/>
  <c r="I1130" i="16"/>
  <c r="E101" i="16"/>
  <c r="G1420" i="16"/>
  <c r="D1424" i="16"/>
  <c r="J295" i="16"/>
  <c r="I1472" i="16"/>
  <c r="E1476" i="16"/>
  <c r="E1484" i="16"/>
  <c r="I2353" i="16"/>
  <c r="G2361" i="16"/>
  <c r="E257" i="16"/>
  <c r="D374" i="16"/>
  <c r="J382" i="16"/>
  <c r="G347" i="16"/>
  <c r="F979" i="16"/>
  <c r="I17" i="16"/>
  <c r="F36" i="16"/>
  <c r="E343" i="16"/>
  <c r="D347" i="16"/>
  <c r="E979" i="16"/>
  <c r="J983" i="16"/>
  <c r="G2392" i="16"/>
  <c r="J253" i="16"/>
  <c r="H253" i="16"/>
  <c r="J268" i="16"/>
  <c r="J622" i="16"/>
  <c r="J1049" i="16"/>
  <c r="I1134" i="16"/>
  <c r="H2319" i="16"/>
  <c r="F1091" i="16"/>
  <c r="H2369" i="16"/>
  <c r="I2361" i="16"/>
  <c r="J2361" i="16"/>
  <c r="G2403" i="16"/>
  <c r="E1015" i="16"/>
  <c r="I719" i="16"/>
  <c r="H798" i="16"/>
  <c r="J1042" i="16"/>
  <c r="F1046" i="16"/>
  <c r="G1338" i="16"/>
  <c r="D25" i="16"/>
  <c r="E25" i="16"/>
  <c r="D350" i="16"/>
  <c r="I1008" i="16"/>
  <c r="H1488" i="16"/>
  <c r="G25" i="16"/>
  <c r="G350" i="16"/>
  <c r="E1004" i="16"/>
  <c r="G1015" i="16"/>
  <c r="G1099" i="16"/>
  <c r="H1219" i="16"/>
  <c r="G1380" i="16"/>
  <c r="I2403" i="16"/>
  <c r="F1354" i="16"/>
  <c r="I1441" i="16"/>
  <c r="J2395" i="16"/>
  <c r="I1156" i="16"/>
  <c r="E1952" i="16"/>
  <c r="I283" i="16"/>
  <c r="E699" i="16"/>
  <c r="H715" i="16"/>
  <c r="H1023" i="16"/>
  <c r="F1412" i="16"/>
  <c r="I1878" i="16"/>
  <c r="E1924" i="16"/>
  <c r="J390" i="16"/>
  <c r="G1932" i="16"/>
  <c r="D1898" i="16"/>
  <c r="J1959" i="16"/>
  <c r="I291" i="16"/>
  <c r="G1392" i="16"/>
  <c r="I249" i="16"/>
  <c r="H1083" i="16"/>
  <c r="J386" i="16"/>
  <c r="H1400" i="16"/>
  <c r="I1400" i="16"/>
  <c r="I1913" i="16"/>
  <c r="G1130" i="16"/>
  <c r="J1427" i="16"/>
  <c r="D17" i="16"/>
  <c r="D101" i="16"/>
  <c r="I101" i="16"/>
  <c r="F1416" i="16"/>
  <c r="H295" i="16"/>
  <c r="D2385" i="16"/>
  <c r="H33" i="16"/>
  <c r="G1122" i="16"/>
  <c r="F33" i="16"/>
  <c r="G1469" i="16"/>
  <c r="E1480" i="16"/>
  <c r="H2385" i="16"/>
  <c r="G1083" i="16"/>
  <c r="J339" i="16"/>
  <c r="J374" i="16"/>
  <c r="G17" i="16"/>
  <c r="J347" i="16"/>
  <c r="H432" i="16"/>
  <c r="D983" i="16"/>
  <c r="F2392" i="16"/>
  <c r="F1396" i="16"/>
  <c r="G1913" i="16"/>
  <c r="H1071" i="16"/>
  <c r="D622" i="16"/>
  <c r="D626" i="16"/>
  <c r="D703" i="16"/>
  <c r="D1049" i="16"/>
  <c r="I1138" i="16"/>
  <c r="I1071" i="16"/>
  <c r="J1342" i="16"/>
  <c r="E1046" i="16"/>
  <c r="G1488" i="16"/>
  <c r="F25" i="16"/>
  <c r="I1384" i="16"/>
  <c r="H1441" i="16"/>
  <c r="G1956" i="16"/>
  <c r="H275" i="16"/>
  <c r="H711" i="16"/>
  <c r="E1909" i="16"/>
  <c r="F1924" i="16"/>
  <c r="F2349" i="16"/>
  <c r="E2399" i="16"/>
  <c r="E428" i="16"/>
  <c r="E303" i="16"/>
  <c r="H307" i="16"/>
  <c r="I272" i="16"/>
  <c r="J1122" i="16"/>
  <c r="F1130" i="16"/>
  <c r="F1126" i="16"/>
  <c r="E1416" i="16"/>
  <c r="J1437" i="16"/>
  <c r="F101" i="16"/>
  <c r="D1416" i="16"/>
  <c r="F1420" i="16"/>
  <c r="H1427" i="16"/>
  <c r="F295" i="16"/>
  <c r="G299" i="16"/>
  <c r="H303" i="16"/>
  <c r="H1087" i="16"/>
  <c r="E2349" i="16"/>
  <c r="D1122" i="16"/>
  <c r="H272" i="16"/>
  <c r="G272" i="16"/>
  <c r="D1472" i="16"/>
  <c r="F1476" i="16"/>
  <c r="G2353" i="16"/>
  <c r="I2365" i="16"/>
  <c r="I257" i="16"/>
  <c r="G374" i="16"/>
  <c r="J416" i="16"/>
  <c r="J36" i="16"/>
  <c r="J343" i="16"/>
  <c r="I979" i="16"/>
  <c r="G983" i="16"/>
  <c r="J2392" i="16"/>
  <c r="J1222" i="16"/>
  <c r="G1874" i="16"/>
  <c r="D253" i="16"/>
  <c r="I268" i="16"/>
  <c r="I622" i="16"/>
  <c r="F1138" i="16"/>
  <c r="D2319" i="16"/>
  <c r="E1091" i="16"/>
  <c r="E2345" i="16"/>
  <c r="E2369" i="16"/>
  <c r="D979" i="16"/>
  <c r="D397" i="16"/>
  <c r="D798" i="16"/>
  <c r="H397" i="16"/>
  <c r="I2319" i="16"/>
  <c r="I1042" i="16"/>
  <c r="G1870" i="16"/>
  <c r="F2361" i="16"/>
  <c r="D1878" i="16"/>
  <c r="E798" i="16"/>
  <c r="I1004" i="16"/>
  <c r="H1008" i="16"/>
  <c r="J1015" i="16"/>
  <c r="E1219" i="16"/>
  <c r="J1380" i="16"/>
  <c r="H2403" i="16"/>
  <c r="H1026" i="16"/>
  <c r="E1882" i="16"/>
  <c r="G1354" i="16"/>
  <c r="G362" i="16"/>
  <c r="J619" i="16"/>
  <c r="G1152" i="16"/>
  <c r="F287" i="16"/>
  <c r="H699" i="16"/>
  <c r="D715" i="16"/>
  <c r="I1011" i="16"/>
  <c r="H1412" i="16"/>
  <c r="F272" i="16"/>
  <c r="E1457" i="16"/>
  <c r="D390" i="16"/>
  <c r="G1936" i="16"/>
  <c r="D33" i="16"/>
  <c r="E283" i="16"/>
  <c r="J990" i="16"/>
  <c r="I424" i="16"/>
  <c r="G2310" i="16"/>
  <c r="E2310" i="16"/>
  <c r="D2310" i="16"/>
  <c r="F2310" i="16"/>
  <c r="D2239" i="16"/>
  <c r="I2239" i="16"/>
  <c r="E2239" i="16"/>
  <c r="J2239" i="16"/>
  <c r="I2233" i="16"/>
  <c r="F2233" i="16"/>
  <c r="G2233" i="16"/>
  <c r="G2219" i="16"/>
  <c r="D2219" i="16"/>
  <c r="J2215" i="16"/>
  <c r="I2215" i="16"/>
  <c r="I2211" i="16"/>
  <c r="J2211" i="16"/>
  <c r="H2211" i="16"/>
  <c r="I2207" i="16"/>
  <c r="F2207" i="16"/>
  <c r="G2204" i="16"/>
  <c r="H2204" i="16"/>
  <c r="D2196" i="16"/>
  <c r="J2196" i="16"/>
  <c r="F2184" i="16"/>
  <c r="E2184" i="16"/>
  <c r="J2184" i="16"/>
  <c r="I2184" i="16"/>
  <c r="E2176" i="16"/>
  <c r="F2176" i="16"/>
  <c r="J2172" i="16"/>
  <c r="I2172" i="16"/>
  <c r="G2172" i="16"/>
  <c r="F2172" i="16"/>
  <c r="H2172" i="16"/>
  <c r="E2172" i="16"/>
  <c r="J2168" i="16"/>
  <c r="E2168" i="16"/>
  <c r="I2168" i="16"/>
  <c r="H2168" i="16"/>
  <c r="H2156" i="16"/>
  <c r="D2156" i="16"/>
  <c r="I2152" i="16"/>
  <c r="H2152" i="16"/>
  <c r="E2152" i="16"/>
  <c r="F2152" i="16"/>
  <c r="G2152" i="16"/>
  <c r="G2148" i="16"/>
  <c r="H2148" i="16"/>
  <c r="D2148" i="16"/>
  <c r="F2148" i="16"/>
  <c r="J2148" i="16"/>
  <c r="I2133" i="16"/>
  <c r="F2133" i="16"/>
  <c r="H2133" i="16"/>
  <c r="D2133" i="16"/>
  <c r="G2133" i="16"/>
  <c r="G2130" i="16"/>
  <c r="F2130" i="16"/>
  <c r="H2130" i="16"/>
  <c r="E2130" i="16"/>
  <c r="I2130" i="16"/>
  <c r="D2130" i="16"/>
  <c r="I2126" i="16"/>
  <c r="H2126" i="16"/>
  <c r="F2126" i="16"/>
  <c r="J2126" i="16"/>
  <c r="F2122" i="16"/>
  <c r="E2122" i="16"/>
  <c r="D2122" i="16"/>
  <c r="G2110" i="16"/>
  <c r="H2110" i="16"/>
  <c r="J2110" i="16"/>
  <c r="E2110" i="16"/>
  <c r="D2110" i="16"/>
  <c r="D2106" i="16"/>
  <c r="I2106" i="16"/>
  <c r="F2095" i="16"/>
  <c r="H2095" i="16"/>
  <c r="H2091" i="16"/>
  <c r="J2091" i="16"/>
  <c r="F2087" i="16"/>
  <c r="J2087" i="16"/>
  <c r="I2087" i="16"/>
  <c r="H2087" i="16"/>
  <c r="D2083" i="16"/>
  <c r="H2083" i="16"/>
  <c r="G2071" i="16"/>
  <c r="I2071" i="16"/>
  <c r="F2063" i="16"/>
  <c r="H2063" i="16"/>
  <c r="H2004" i="16"/>
  <c r="J2004" i="16"/>
  <c r="F2004" i="16"/>
  <c r="I2004" i="16"/>
  <c r="E2004" i="16"/>
  <c r="G2000" i="16"/>
  <c r="I2000" i="16"/>
  <c r="D2000" i="16"/>
  <c r="H2000" i="16"/>
  <c r="F1996" i="16"/>
  <c r="H1996" i="16"/>
  <c r="D1996" i="16"/>
  <c r="I1996" i="16"/>
  <c r="H1992" i="16"/>
  <c r="J1992" i="16"/>
  <c r="I1992" i="16"/>
  <c r="D1992" i="16"/>
  <c r="E1992" i="16"/>
  <c r="J1974" i="16"/>
  <c r="F1974" i="16"/>
  <c r="E1974" i="16"/>
  <c r="G1974" i="16"/>
  <c r="H1966" i="16"/>
  <c r="F1966" i="16"/>
  <c r="G1966" i="16"/>
  <c r="I1966" i="16"/>
  <c r="I1958" i="16"/>
  <c r="G1958" i="16"/>
  <c r="E1958" i="16"/>
  <c r="F1955" i="16"/>
  <c r="E1955" i="16"/>
  <c r="I1955" i="16"/>
  <c r="D1955" i="16"/>
  <c r="J1951" i="16"/>
  <c r="F1951" i="16"/>
  <c r="I1951" i="16"/>
  <c r="I1947" i="16"/>
  <c r="D1947" i="16"/>
  <c r="J1947" i="16"/>
  <c r="F1947" i="16"/>
  <c r="H1943" i="16"/>
  <c r="F1943" i="16"/>
  <c r="G1943" i="16"/>
  <c r="D1939" i="16"/>
  <c r="J1939" i="16"/>
  <c r="G1935" i="16"/>
  <c r="H1935" i="16"/>
  <c r="J1935" i="16"/>
  <c r="E1935" i="16"/>
  <c r="I1935" i="16"/>
  <c r="D1931" i="16"/>
  <c r="J1931" i="16"/>
  <c r="F1931" i="16"/>
  <c r="G1931" i="16"/>
  <c r="I1931" i="16"/>
  <c r="G1927" i="16"/>
  <c r="J1927" i="16"/>
  <c r="I1927" i="16"/>
  <c r="D1927" i="16"/>
  <c r="F1927" i="16"/>
  <c r="H1927" i="16"/>
  <c r="F1923" i="16"/>
  <c r="J1923" i="16"/>
  <c r="G1923" i="16"/>
  <c r="I1923" i="16"/>
  <c r="E1919" i="16"/>
  <c r="G1919" i="16"/>
  <c r="F1919" i="16"/>
  <c r="G1916" i="16"/>
  <c r="I1916" i="16"/>
  <c r="E1916" i="16"/>
  <c r="D1912" i="16"/>
  <c r="E1912" i="16"/>
  <c r="J1912" i="16"/>
  <c r="I1908" i="16"/>
  <c r="E1908" i="16"/>
  <c r="F1908" i="16"/>
  <c r="J1908" i="16"/>
  <c r="E1901" i="16"/>
  <c r="J1901" i="16"/>
  <c r="D1901" i="16"/>
  <c r="I1901" i="16"/>
  <c r="H1901" i="16"/>
  <c r="F1897" i="16"/>
  <c r="G1897" i="16"/>
  <c r="G1889" i="16"/>
  <c r="E1889" i="16"/>
  <c r="I1889" i="16"/>
  <c r="H1889" i="16"/>
  <c r="J1889" i="16"/>
  <c r="D1889" i="16"/>
  <c r="F1889" i="16"/>
  <c r="H1877" i="16"/>
  <c r="G1877" i="16"/>
  <c r="D1877" i="16"/>
  <c r="E1877" i="16"/>
  <c r="E1550" i="16"/>
  <c r="I1550" i="16"/>
  <c r="J1550" i="16"/>
  <c r="F1550" i="16"/>
  <c r="H1550" i="16"/>
  <c r="D1550" i="16"/>
  <c r="I1546" i="16"/>
  <c r="G1546" i="16"/>
  <c r="D1546" i="16"/>
  <c r="E1546" i="16"/>
  <c r="H1546" i="16"/>
  <c r="F1546" i="16"/>
  <c r="J1546" i="16"/>
  <c r="I1543" i="16"/>
  <c r="G1543" i="16"/>
  <c r="G1531" i="16"/>
  <c r="H1531" i="16"/>
  <c r="I1531" i="16"/>
  <c r="E1531" i="16"/>
  <c r="D1531" i="16"/>
  <c r="F879" i="16"/>
  <c r="E879" i="16"/>
  <c r="J879" i="16"/>
  <c r="D879" i="16"/>
  <c r="G879" i="16"/>
  <c r="I879" i="16"/>
  <c r="G875" i="16"/>
  <c r="E875" i="16"/>
  <c r="I875" i="16"/>
  <c r="J875" i="16"/>
  <c r="H875" i="16"/>
  <c r="D875" i="16"/>
  <c r="I871" i="16"/>
  <c r="G871" i="16"/>
  <c r="J871" i="16"/>
  <c r="D871" i="16"/>
  <c r="H867" i="16"/>
  <c r="D867" i="16"/>
  <c r="I867" i="16"/>
  <c r="H863" i="16"/>
  <c r="F863" i="16"/>
  <c r="D863" i="16"/>
  <c r="E863" i="16"/>
  <c r="G859" i="16"/>
  <c r="F859" i="16"/>
  <c r="E855" i="16"/>
  <c r="G855" i="16"/>
  <c r="F855" i="16"/>
  <c r="D855" i="16"/>
  <c r="I851" i="16"/>
  <c r="H851" i="16"/>
  <c r="J851" i="16"/>
  <c r="H847" i="16"/>
  <c r="G847" i="16"/>
  <c r="I847" i="16"/>
  <c r="E827" i="16"/>
  <c r="H827" i="16"/>
  <c r="J827" i="16"/>
  <c r="D823" i="16"/>
  <c r="E823" i="16"/>
  <c r="G823" i="16"/>
  <c r="H823" i="16"/>
  <c r="F823" i="16"/>
  <c r="I823" i="16"/>
  <c r="J820" i="16"/>
  <c r="H820" i="16"/>
  <c r="H816" i="16"/>
  <c r="E816" i="16"/>
  <c r="D816" i="16"/>
  <c r="F816" i="16"/>
  <c r="I816" i="16"/>
  <c r="G816" i="16"/>
  <c r="D812" i="16"/>
  <c r="G812" i="16"/>
  <c r="I812" i="16"/>
  <c r="H812" i="16"/>
  <c r="F812" i="16"/>
  <c r="J812" i="16"/>
  <c r="G808" i="16"/>
  <c r="D808" i="16"/>
  <c r="H808" i="16"/>
  <c r="I808" i="16"/>
  <c r="J808" i="16"/>
  <c r="I671" i="16"/>
  <c r="E671" i="16"/>
  <c r="H671" i="16"/>
  <c r="J657" i="16"/>
  <c r="E657" i="16"/>
  <c r="D657" i="16"/>
  <c r="I657" i="16"/>
  <c r="G657" i="16"/>
  <c r="G649" i="16"/>
  <c r="J649" i="16"/>
  <c r="E649" i="16"/>
  <c r="F649" i="16"/>
  <c r="F641" i="16"/>
  <c r="D641" i="16"/>
  <c r="H641" i="16"/>
  <c r="I641" i="16"/>
  <c r="E641" i="16"/>
  <c r="H147" i="16"/>
  <c r="I147" i="16"/>
  <c r="F147" i="16"/>
  <c r="G147" i="16"/>
  <c r="J147" i="16"/>
  <c r="H136" i="16"/>
  <c r="I136" i="16"/>
  <c r="J136" i="16"/>
  <c r="G136" i="16"/>
  <c r="F136" i="16"/>
  <c r="E136" i="16"/>
  <c r="D136" i="16"/>
  <c r="G132" i="16"/>
  <c r="F132" i="16"/>
  <c r="F128" i="16"/>
  <c r="E128" i="16"/>
  <c r="I128" i="16"/>
  <c r="G128" i="16"/>
  <c r="H128" i="16"/>
  <c r="J124" i="16"/>
  <c r="F124" i="16"/>
  <c r="E124" i="16"/>
  <c r="G124" i="16"/>
  <c r="I116" i="16"/>
  <c r="G116" i="16"/>
  <c r="H116" i="16"/>
  <c r="F112" i="16"/>
  <c r="H112" i="16"/>
  <c r="J112" i="16"/>
  <c r="D112" i="16"/>
  <c r="E112" i="16"/>
  <c r="G112" i="16"/>
  <c r="I46" i="16"/>
  <c r="F46" i="16"/>
  <c r="G46" i="16"/>
  <c r="F42" i="16"/>
  <c r="D42" i="16"/>
  <c r="E42" i="16"/>
  <c r="H42" i="16"/>
  <c r="J42" i="16"/>
  <c r="G15" i="16"/>
  <c r="H15" i="16"/>
  <c r="G2168" i="16"/>
  <c r="I1939" i="16"/>
  <c r="J2188" i="16"/>
  <c r="E820" i="16"/>
  <c r="G863" i="16"/>
  <c r="F657" i="16"/>
  <c r="D2176" i="16"/>
  <c r="G2083" i="16"/>
  <c r="F2204" i="16"/>
  <c r="E2067" i="16"/>
  <c r="I2059" i="16"/>
  <c r="E2140" i="16"/>
  <c r="J2302" i="16"/>
  <c r="J2180" i="16"/>
  <c r="G140" i="16"/>
  <c r="F2106" i="16"/>
  <c r="F2302" i="16"/>
  <c r="D2063" i="16"/>
  <c r="D2233" i="16"/>
  <c r="J50" i="16"/>
  <c r="J20" i="16"/>
  <c r="F32" i="16"/>
  <c r="F11" i="16"/>
  <c r="D11" i="16"/>
  <c r="H20" i="16"/>
  <c r="G20" i="16"/>
  <c r="H24" i="16"/>
  <c r="F28" i="16"/>
  <c r="J28" i="16"/>
  <c r="E32" i="16"/>
  <c r="H1904" i="16"/>
  <c r="I2122" i="16"/>
  <c r="I2188" i="16"/>
  <c r="G2067" i="16"/>
  <c r="G2140" i="16"/>
  <c r="H2321" i="16"/>
  <c r="F2099" i="16"/>
  <c r="J2083" i="16"/>
  <c r="H151" i="16"/>
  <c r="H155" i="16"/>
  <c r="J637" i="16"/>
  <c r="I645" i="16"/>
  <c r="D2079" i="16"/>
  <c r="J2164" i="16"/>
  <c r="D163" i="16"/>
  <c r="G653" i="16"/>
  <c r="I2099" i="16"/>
  <c r="G2144" i="16"/>
  <c r="I2144" i="16"/>
  <c r="H2164" i="16"/>
  <c r="E2164" i="16"/>
  <c r="G2321" i="16"/>
  <c r="D831" i="16"/>
  <c r="I859" i="16"/>
  <c r="H1543" i="16"/>
  <c r="I2196" i="16"/>
  <c r="J847" i="16"/>
  <c r="I120" i="16"/>
  <c r="F120" i="16"/>
  <c r="J159" i="16"/>
  <c r="D159" i="16"/>
  <c r="I722" i="16"/>
  <c r="F831" i="16"/>
  <c r="H835" i="16"/>
  <c r="D835" i="16"/>
  <c r="J839" i="16"/>
  <c r="G843" i="16"/>
  <c r="J859" i="16"/>
  <c r="I1962" i="16"/>
  <c r="E1962" i="16"/>
  <c r="I2022" i="16"/>
  <c r="F2022" i="16"/>
  <c r="H2026" i="16"/>
  <c r="F2026" i="16"/>
  <c r="G2030" i="16"/>
  <c r="F2034" i="16"/>
  <c r="J2156" i="16"/>
  <c r="E2156" i="16"/>
  <c r="G2160" i="16"/>
  <c r="I2192" i="16"/>
  <c r="J2192" i="16"/>
  <c r="E2196" i="16"/>
  <c r="H2207" i="16"/>
  <c r="H2306" i="16"/>
  <c r="J1966" i="16"/>
  <c r="E2071" i="16"/>
  <c r="I800" i="16"/>
  <c r="E800" i="16"/>
  <c r="J804" i="16"/>
  <c r="I1535" i="16"/>
  <c r="H1535" i="16"/>
  <c r="G1539" i="16"/>
  <c r="I1881" i="16"/>
  <c r="D1885" i="16"/>
  <c r="E1885" i="16"/>
  <c r="E2012" i="16"/>
  <c r="J2012" i="16"/>
  <c r="H2071" i="16"/>
  <c r="H2236" i="16"/>
  <c r="J2236" i="16"/>
  <c r="H2226" i="16"/>
  <c r="I2091" i="16"/>
  <c r="E2091" i="16"/>
  <c r="J1958" i="16"/>
  <c r="E1943" i="16"/>
  <c r="J2133" i="16"/>
  <c r="D1923" i="16"/>
  <c r="G1881" i="16"/>
  <c r="E2030" i="16"/>
  <c r="D2184" i="16"/>
  <c r="G2087" i="16"/>
  <c r="D2126" i="16"/>
  <c r="F2211" i="16"/>
  <c r="E1996" i="16"/>
  <c r="D2204" i="16"/>
  <c r="E2211" i="16"/>
  <c r="G1992" i="16"/>
  <c r="D671" i="16"/>
  <c r="F851" i="16"/>
  <c r="J855" i="16"/>
  <c r="I1919" i="16"/>
  <c r="E1931" i="16"/>
  <c r="J1955" i="16"/>
  <c r="G1939" i="16"/>
  <c r="H1916" i="16"/>
  <c r="F1912" i="16"/>
  <c r="H1955" i="16"/>
  <c r="E808" i="16"/>
  <c r="E2034" i="16"/>
  <c r="J1531" i="16"/>
  <c r="F1877" i="16"/>
  <c r="H1893" i="16"/>
  <c r="E2302" i="16"/>
  <c r="I124" i="16"/>
  <c r="H645" i="16"/>
  <c r="F875" i="16"/>
  <c r="J2106" i="16"/>
  <c r="H2310" i="16"/>
  <c r="D128" i="16"/>
  <c r="D147" i="16"/>
  <c r="I649" i="16"/>
  <c r="I827" i="16"/>
  <c r="J816" i="16"/>
  <c r="I2008" i="16"/>
  <c r="D2152" i="16"/>
  <c r="I2063" i="16"/>
  <c r="D116" i="16"/>
  <c r="D649" i="16"/>
  <c r="G28" i="16"/>
  <c r="F15" i="16"/>
  <c r="G24" i="16"/>
  <c r="D827" i="16"/>
  <c r="J2122" i="16"/>
  <c r="J2008" i="16"/>
  <c r="D653" i="16"/>
  <c r="D151" i="16"/>
  <c r="E155" i="16"/>
  <c r="E2079" i="16"/>
  <c r="G163" i="16"/>
  <c r="H163" i="16"/>
  <c r="E653" i="16"/>
  <c r="I653" i="16"/>
  <c r="D2099" i="16"/>
  <c r="D2164" i="16"/>
  <c r="J2321" i="16"/>
  <c r="D2306" i="16"/>
  <c r="E120" i="16"/>
  <c r="E847" i="16"/>
  <c r="E843" i="16"/>
  <c r="D1974" i="16"/>
  <c r="D2030" i="16"/>
  <c r="I1974" i="16"/>
  <c r="F2226" i="16"/>
  <c r="D120" i="16"/>
  <c r="E159" i="16"/>
  <c r="H831" i="16"/>
  <c r="E835" i="16"/>
  <c r="I835" i="16"/>
  <c r="F839" i="16"/>
  <c r="D847" i="16"/>
  <c r="D859" i="16"/>
  <c r="H1962" i="16"/>
  <c r="D1962" i="16"/>
  <c r="G2022" i="16"/>
  <c r="E2022" i="16"/>
  <c r="I2030" i="16"/>
  <c r="G2156" i="16"/>
  <c r="J2160" i="16"/>
  <c r="I2160" i="16"/>
  <c r="E2192" i="16"/>
  <c r="F2192" i="16"/>
  <c r="F2196" i="16"/>
  <c r="D2207" i="16"/>
  <c r="I2306" i="16"/>
  <c r="D800" i="16"/>
  <c r="G722" i="16"/>
  <c r="E1881" i="16"/>
  <c r="J2226" i="16"/>
  <c r="D1958" i="16"/>
  <c r="F2071" i="16"/>
  <c r="J800" i="16"/>
  <c r="I804" i="16"/>
  <c r="D1539" i="16"/>
  <c r="F1543" i="16"/>
  <c r="D1881" i="16"/>
  <c r="H2012" i="16"/>
  <c r="D2091" i="16"/>
  <c r="F2215" i="16"/>
  <c r="D132" i="16"/>
  <c r="I1943" i="16"/>
  <c r="E871" i="16"/>
  <c r="H1923" i="16"/>
  <c r="E2063" i="16"/>
  <c r="F2103" i="16"/>
  <c r="H2184" i="16"/>
  <c r="E2126" i="16"/>
  <c r="F1992" i="16"/>
  <c r="G2239" i="16"/>
  <c r="G1996" i="16"/>
  <c r="I2204" i="16"/>
  <c r="J2219" i="16"/>
  <c r="J2000" i="16"/>
  <c r="G671" i="16"/>
  <c r="E851" i="16"/>
  <c r="H855" i="16"/>
  <c r="E1923" i="16"/>
  <c r="J2233" i="16"/>
  <c r="G42" i="16"/>
  <c r="H1912" i="16"/>
  <c r="G1955" i="16"/>
  <c r="I1897" i="16"/>
  <c r="H1908" i="16"/>
  <c r="G1893" i="16"/>
  <c r="J1893" i="16"/>
  <c r="I2148" i="16"/>
  <c r="H722" i="16"/>
  <c r="J823" i="16"/>
  <c r="I2310" i="16"/>
  <c r="H1951" i="16"/>
  <c r="J2152" i="16"/>
  <c r="F116" i="16"/>
  <c r="G1901" i="16"/>
  <c r="H124" i="16"/>
  <c r="D645" i="16"/>
  <c r="H879" i="16"/>
  <c r="F2110" i="16"/>
  <c r="D2172" i="16"/>
  <c r="J2310" i="16"/>
  <c r="J128" i="16"/>
  <c r="E1939" i="16"/>
  <c r="G1947" i="16"/>
  <c r="G2342" i="16"/>
  <c r="I2342" i="16"/>
  <c r="J2342" i="16"/>
  <c r="H2338" i="16"/>
  <c r="I2338" i="16"/>
  <c r="H2334" i="16"/>
  <c r="G2334" i="16"/>
  <c r="F2330" i="16"/>
  <c r="J2330" i="16"/>
  <c r="H2330" i="16"/>
  <c r="F2327" i="16"/>
  <c r="G2327" i="16"/>
  <c r="I1977" i="16"/>
  <c r="F1977" i="16"/>
  <c r="G1977" i="16"/>
  <c r="E1977" i="16"/>
  <c r="E1586" i="16"/>
  <c r="J1586" i="16"/>
  <c r="I1586" i="16"/>
  <c r="E1564" i="16"/>
  <c r="F1564" i="16"/>
  <c r="F1560" i="16"/>
  <c r="J1560" i="16"/>
  <c r="D926" i="16"/>
  <c r="F926" i="16"/>
  <c r="I914" i="16"/>
  <c r="D914" i="16"/>
  <c r="J914" i="16"/>
  <c r="H729" i="16"/>
  <c r="F729" i="16"/>
  <c r="G729" i="16"/>
  <c r="H2019" i="16"/>
  <c r="F2019" i="16"/>
  <c r="E2019" i="16"/>
  <c r="J2019" i="16"/>
  <c r="D2019" i="16"/>
  <c r="J1758" i="16"/>
  <c r="D1758" i="16"/>
  <c r="H1650" i="16"/>
  <c r="E1650" i="16"/>
  <c r="I1601" i="16"/>
  <c r="H1601" i="16"/>
  <c r="G1328" i="16"/>
  <c r="F1328" i="16"/>
  <c r="E1328" i="16"/>
  <c r="F1301" i="16"/>
  <c r="E1301" i="16"/>
  <c r="G1289" i="16"/>
  <c r="I1289" i="16"/>
  <c r="E1286" i="16"/>
  <c r="H1286" i="16"/>
  <c r="F1262" i="16"/>
  <c r="H1262" i="16"/>
  <c r="G1258" i="16"/>
  <c r="H1258" i="16"/>
  <c r="I1258" i="16"/>
  <c r="I1220" i="16"/>
  <c r="H1220" i="16"/>
  <c r="G1220" i="16"/>
  <c r="J1220" i="16"/>
  <c r="J1212" i="16"/>
  <c r="G1212" i="16"/>
  <c r="F1212" i="16"/>
  <c r="J1208" i="16"/>
  <c r="G1208" i="16"/>
  <c r="G1204" i="16"/>
  <c r="J1204" i="16"/>
  <c r="H1204" i="16"/>
  <c r="H1080" i="16"/>
  <c r="E1080" i="16"/>
  <c r="J1080" i="16"/>
  <c r="D1080" i="16"/>
  <c r="G1076" i="16"/>
  <c r="I1076" i="16"/>
  <c r="H1076" i="16"/>
  <c r="H972" i="16"/>
  <c r="J972" i="16"/>
  <c r="E972" i="16"/>
  <c r="J949" i="16"/>
  <c r="D949" i="16"/>
  <c r="G795" i="16"/>
  <c r="H795" i="16"/>
  <c r="G784" i="16"/>
  <c r="H784" i="16"/>
  <c r="H694" i="16"/>
  <c r="D694" i="16"/>
  <c r="G694" i="16"/>
  <c r="G680" i="16"/>
  <c r="H680" i="16"/>
  <c r="E680" i="16"/>
  <c r="H610" i="16"/>
  <c r="E610" i="16"/>
  <c r="E606" i="16"/>
  <c r="I606" i="16"/>
  <c r="F606" i="16"/>
  <c r="H596" i="16"/>
  <c r="E596" i="16"/>
  <c r="D596" i="16"/>
  <c r="D398" i="16"/>
  <c r="J398" i="16"/>
  <c r="G398" i="16"/>
  <c r="G1969" i="16"/>
  <c r="E1969" i="16"/>
  <c r="D264" i="16"/>
  <c r="H264" i="16"/>
  <c r="J2461" i="16"/>
  <c r="E2461" i="16"/>
  <c r="J2150" i="16"/>
  <c r="E2150" i="16"/>
  <c r="G1197" i="16"/>
  <c r="I1197" i="16"/>
  <c r="E27" i="16"/>
  <c r="H27" i="16"/>
  <c r="I27" i="16"/>
  <c r="G27" i="16"/>
  <c r="J27" i="16"/>
  <c r="D9" i="16"/>
  <c r="J9" i="16"/>
  <c r="E2504" i="16"/>
  <c r="D2504" i="16"/>
  <c r="G2504" i="16"/>
  <c r="H2504" i="16"/>
  <c r="E2497" i="16"/>
  <c r="J2497" i="16"/>
  <c r="I2497" i="16"/>
  <c r="F2491" i="16"/>
  <c r="G2491" i="16"/>
  <c r="D2491" i="16"/>
  <c r="E2491" i="16"/>
  <c r="H2484" i="16"/>
  <c r="F2484" i="16"/>
  <c r="E2484" i="16"/>
  <c r="I2484" i="16"/>
  <c r="G2472" i="16"/>
  <c r="E2472" i="16"/>
  <c r="H2472" i="16"/>
  <c r="I2472" i="16"/>
  <c r="F2472" i="16"/>
  <c r="J2444" i="16"/>
  <c r="G2444" i="16"/>
  <c r="F2436" i="16"/>
  <c r="J2436" i="16"/>
  <c r="E2436" i="16"/>
  <c r="D2408" i="16"/>
  <c r="E2408" i="16"/>
  <c r="E2397" i="16"/>
  <c r="F2397" i="16"/>
  <c r="D2397" i="16"/>
  <c r="G2390" i="16"/>
  <c r="E2390" i="16"/>
  <c r="F2390" i="16"/>
  <c r="I2390" i="16"/>
  <c r="E2333" i="16"/>
  <c r="G2333" i="16"/>
  <c r="D2333" i="16"/>
  <c r="I2309" i="16"/>
  <c r="G2309" i="16"/>
  <c r="D2309" i="16"/>
  <c r="E2309" i="16"/>
  <c r="E2298" i="16"/>
  <c r="G2298" i="16"/>
  <c r="E2260" i="16"/>
  <c r="J2260" i="16"/>
  <c r="G2260" i="16"/>
  <c r="I2248" i="16"/>
  <c r="H2248" i="16"/>
  <c r="I2240" i="16"/>
  <c r="D2240" i="16"/>
  <c r="F2240" i="16"/>
  <c r="F2217" i="16"/>
  <c r="E2217" i="16"/>
  <c r="J2217" i="16"/>
  <c r="D2217" i="16"/>
  <c r="G2217" i="16"/>
  <c r="H2217" i="16"/>
  <c r="J2116" i="16"/>
  <c r="I2116" i="16"/>
  <c r="D2116" i="16"/>
  <c r="E2085" i="16"/>
  <c r="J2085" i="16"/>
  <c r="F2085" i="16"/>
  <c r="G2085" i="16"/>
  <c r="F2077" i="16"/>
  <c r="D2077" i="16"/>
  <c r="J2077" i="16"/>
  <c r="I2077" i="16"/>
  <c r="E2077" i="16"/>
  <c r="H2077" i="16"/>
  <c r="E2069" i="16"/>
  <c r="I2069" i="16"/>
  <c r="F2069" i="16"/>
  <c r="J2069" i="16"/>
  <c r="G2069" i="16"/>
  <c r="F2061" i="16"/>
  <c r="D2061" i="16"/>
  <c r="G2061" i="16"/>
  <c r="I2061" i="16"/>
  <c r="J2053" i="16"/>
  <c r="E2053" i="16"/>
  <c r="D2053" i="16"/>
  <c r="F2053" i="16"/>
  <c r="H2053" i="16"/>
  <c r="H2036" i="16"/>
  <c r="D2036" i="16"/>
  <c r="E2028" i="16"/>
  <c r="D2028" i="16"/>
  <c r="H2028" i="16"/>
  <c r="D2003" i="16"/>
  <c r="G2003" i="16"/>
  <c r="J2003" i="16"/>
  <c r="F2003" i="16"/>
  <c r="H1988" i="16"/>
  <c r="E1988" i="16"/>
  <c r="F1988" i="16"/>
  <c r="D1988" i="16"/>
  <c r="G1988" i="16"/>
  <c r="E1967" i="16"/>
  <c r="J1967" i="16"/>
  <c r="I1967" i="16"/>
  <c r="D1967" i="16"/>
  <c r="G1967" i="16"/>
  <c r="H1938" i="16"/>
  <c r="I1938" i="16"/>
  <c r="J1938" i="16"/>
  <c r="D1938" i="16"/>
  <c r="F1938" i="16"/>
  <c r="G1938" i="16"/>
  <c r="F1930" i="16"/>
  <c r="G1930" i="16"/>
  <c r="E1930" i="16"/>
  <c r="D1930" i="16"/>
  <c r="H1922" i="16"/>
  <c r="D1922" i="16"/>
  <c r="I1922" i="16"/>
  <c r="F1922" i="16"/>
  <c r="D1915" i="16"/>
  <c r="E1915" i="16"/>
  <c r="F1907" i="16"/>
  <c r="D1907" i="16"/>
  <c r="G1900" i="16"/>
  <c r="E1900" i="16"/>
  <c r="F1900" i="16"/>
  <c r="J1900" i="16"/>
  <c r="D1892" i="16"/>
  <c r="I1892" i="16"/>
  <c r="F1892" i="16"/>
  <c r="I1851" i="16"/>
  <c r="F1851" i="16"/>
  <c r="H1851" i="16"/>
  <c r="G1851" i="16"/>
  <c r="J1851" i="16"/>
  <c r="H1818" i="16"/>
  <c r="F1818" i="16"/>
  <c r="D1818" i="16"/>
  <c r="J1818" i="16"/>
  <c r="E1818" i="16"/>
  <c r="G1818" i="16"/>
  <c r="G1802" i="16"/>
  <c r="F1802" i="16"/>
  <c r="E1784" i="16"/>
  <c r="J1784" i="16"/>
  <c r="F1784" i="16"/>
  <c r="D1784" i="16"/>
  <c r="H1784" i="16"/>
  <c r="G1784" i="16"/>
  <c r="I1784" i="16"/>
  <c r="J1778" i="16"/>
  <c r="I1778" i="16"/>
  <c r="I1699" i="16"/>
  <c r="D1699" i="16"/>
  <c r="G1615" i="16"/>
  <c r="J1615" i="16"/>
  <c r="D1615" i="16"/>
  <c r="H1615" i="16"/>
  <c r="I1615" i="16"/>
  <c r="F1607" i="16"/>
  <c r="H1607" i="16"/>
  <c r="G1607" i="16"/>
  <c r="E1607" i="16"/>
  <c r="J1607" i="16"/>
  <c r="D1563" i="16"/>
  <c r="F1563" i="16"/>
  <c r="J1563" i="16"/>
  <c r="E1563" i="16"/>
  <c r="G1563" i="16"/>
  <c r="F1538" i="16"/>
  <c r="H1538" i="16"/>
  <c r="I1538" i="16"/>
  <c r="D1538" i="16"/>
  <c r="E1538" i="16"/>
  <c r="E1435" i="16"/>
  <c r="F1435" i="16"/>
  <c r="F1429" i="16"/>
  <c r="G1429" i="16"/>
  <c r="H1429" i="16"/>
  <c r="I1429" i="16"/>
  <c r="E1429" i="16"/>
  <c r="J1429" i="16"/>
  <c r="H1418" i="16"/>
  <c r="E1418" i="16"/>
  <c r="G1418" i="16"/>
  <c r="I1382" i="16"/>
  <c r="J1382" i="16"/>
  <c r="E1323" i="16"/>
  <c r="J1323" i="16"/>
  <c r="D1323" i="16"/>
  <c r="G1323" i="16"/>
  <c r="H1281" i="16"/>
  <c r="G1281" i="16"/>
  <c r="F1281" i="16"/>
  <c r="E1281" i="16"/>
  <c r="D1281" i="16"/>
  <c r="I1281" i="16"/>
  <c r="G1265" i="16"/>
  <c r="D1265" i="16"/>
  <c r="H1265" i="16"/>
  <c r="G1207" i="16"/>
  <c r="I1207" i="16"/>
  <c r="G1146" i="16"/>
  <c r="E1146" i="16"/>
  <c r="F1146" i="16"/>
  <c r="D1146" i="16"/>
  <c r="I1146" i="16"/>
  <c r="E1140" i="16"/>
  <c r="D1140" i="16"/>
  <c r="I1140" i="16"/>
  <c r="J1140" i="16"/>
  <c r="F1132" i="16"/>
  <c r="G1132" i="16"/>
  <c r="D1132" i="16"/>
  <c r="H1132" i="16"/>
  <c r="J1132" i="16"/>
  <c r="I1132" i="16"/>
  <c r="E1132" i="16"/>
  <c r="E1124" i="16"/>
  <c r="D1124" i="16"/>
  <c r="H1124" i="16"/>
  <c r="G1124" i="16"/>
  <c r="I1124" i="16"/>
  <c r="F1124" i="16"/>
  <c r="J1124" i="16"/>
  <c r="I1120" i="16"/>
  <c r="E1120" i="16"/>
  <c r="F1120" i="16"/>
  <c r="J1120" i="16"/>
  <c r="E1112" i="16"/>
  <c r="I1112" i="16"/>
  <c r="F1112" i="16"/>
  <c r="D1112" i="16"/>
  <c r="H1112" i="16"/>
  <c r="E858" i="16"/>
  <c r="H858" i="16"/>
  <c r="F858" i="16"/>
  <c r="D858" i="16"/>
  <c r="E850" i="16"/>
  <c r="I850" i="16"/>
  <c r="F850" i="16"/>
  <c r="J850" i="16"/>
  <c r="G850" i="16"/>
  <c r="D846" i="16"/>
  <c r="G846" i="16"/>
  <c r="J846" i="16"/>
  <c r="F846" i="16"/>
  <c r="E846" i="16"/>
  <c r="G838" i="16"/>
  <c r="H838" i="16"/>
  <c r="J838" i="16"/>
  <c r="I838" i="16"/>
  <c r="E838" i="16"/>
  <c r="E834" i="16"/>
  <c r="D834" i="16"/>
  <c r="J834" i="16"/>
  <c r="I834" i="16"/>
  <c r="H834" i="16"/>
  <c r="G834" i="16"/>
  <c r="D815" i="16"/>
  <c r="E815" i="16"/>
  <c r="H815" i="16"/>
  <c r="J815" i="16"/>
  <c r="F815" i="16"/>
  <c r="I815" i="16"/>
  <c r="G815" i="16"/>
  <c r="I807" i="16"/>
  <c r="D807" i="16"/>
  <c r="G807" i="16"/>
  <c r="G797" i="16"/>
  <c r="E797" i="16"/>
  <c r="G791" i="16"/>
  <c r="H791" i="16"/>
  <c r="E791" i="16"/>
  <c r="D791" i="16"/>
  <c r="G736" i="16"/>
  <c r="H736" i="16"/>
  <c r="E736" i="16"/>
  <c r="H702" i="16"/>
  <c r="I702" i="16"/>
  <c r="E702" i="16"/>
  <c r="I686" i="16"/>
  <c r="J686" i="16"/>
  <c r="F686" i="16"/>
  <c r="E679" i="16"/>
  <c r="G679" i="16"/>
  <c r="H679" i="16"/>
  <c r="G665" i="16"/>
  <c r="E665" i="16"/>
  <c r="J665" i="16"/>
  <c r="H665" i="16"/>
  <c r="F665" i="16"/>
  <c r="G661" i="16"/>
  <c r="E661" i="16"/>
  <c r="D656" i="16"/>
  <c r="F656" i="16"/>
  <c r="J656" i="16"/>
  <c r="I581" i="16"/>
  <c r="E581" i="16"/>
  <c r="D581" i="16"/>
  <c r="H581" i="16"/>
  <c r="J581" i="16"/>
  <c r="D558" i="16"/>
  <c r="J558" i="16"/>
  <c r="F558" i="16"/>
  <c r="E558" i="16"/>
  <c r="G558" i="16"/>
  <c r="H558" i="16"/>
  <c r="D547" i="16"/>
  <c r="J547" i="16"/>
  <c r="F528" i="16"/>
  <c r="D528" i="16"/>
  <c r="G521" i="16"/>
  <c r="J521" i="16"/>
  <c r="F521" i="16"/>
  <c r="I521" i="16"/>
  <c r="E521" i="16"/>
  <c r="D521" i="16"/>
  <c r="H521" i="16"/>
  <c r="G495" i="16"/>
  <c r="D495" i="16"/>
  <c r="E488" i="16"/>
  <c r="D488" i="16"/>
  <c r="J488" i="16"/>
  <c r="I488" i="16"/>
  <c r="H488" i="16"/>
  <c r="F488" i="16"/>
  <c r="G488" i="16"/>
  <c r="I451" i="16"/>
  <c r="E451" i="16"/>
  <c r="F451" i="16"/>
  <c r="G451" i="16"/>
  <c r="H451" i="16"/>
  <c r="D451" i="16"/>
  <c r="J427" i="16"/>
  <c r="H427" i="16"/>
  <c r="F419" i="16"/>
  <c r="I419" i="16"/>
  <c r="E411" i="16"/>
  <c r="J411" i="16"/>
  <c r="D411" i="16"/>
  <c r="G411" i="16"/>
  <c r="F411" i="16"/>
  <c r="G365" i="16"/>
  <c r="F365" i="16"/>
  <c r="J259" i="16"/>
  <c r="D259" i="16"/>
  <c r="D241" i="16"/>
  <c r="J241" i="16"/>
  <c r="F241" i="16"/>
  <c r="G241" i="16"/>
  <c r="E241" i="16"/>
  <c r="J233" i="16"/>
  <c r="I233" i="16"/>
  <c r="E233" i="16"/>
  <c r="D233" i="16"/>
  <c r="H210" i="16"/>
  <c r="D210" i="16"/>
  <c r="E210" i="16"/>
  <c r="G210" i="16"/>
  <c r="I210" i="16"/>
  <c r="G182" i="16"/>
  <c r="F182" i="16"/>
  <c r="J182" i="16"/>
  <c r="H182" i="16"/>
  <c r="I182" i="16"/>
  <c r="D182" i="16"/>
  <c r="J135" i="16"/>
  <c r="H135" i="16"/>
  <c r="F135" i="16"/>
  <c r="D135" i="16"/>
  <c r="I135" i="16"/>
  <c r="D127" i="16"/>
  <c r="I127" i="16"/>
  <c r="J127" i="16"/>
  <c r="G127" i="16"/>
  <c r="H127" i="16"/>
  <c r="E119" i="16"/>
  <c r="I119" i="16"/>
  <c r="G119" i="16"/>
  <c r="H119" i="16"/>
  <c r="D111" i="16"/>
  <c r="E111" i="16"/>
  <c r="G111" i="16"/>
  <c r="H111" i="16"/>
  <c r="J111" i="16"/>
  <c r="F85" i="16"/>
  <c r="G85" i="16"/>
  <c r="I85" i="16"/>
  <c r="H85" i="16"/>
  <c r="E85" i="16"/>
  <c r="D85" i="16"/>
  <c r="J85" i="16"/>
  <c r="E77" i="16"/>
  <c r="D77" i="16"/>
  <c r="I77" i="16"/>
  <c r="J73" i="16"/>
  <c r="I73" i="16"/>
  <c r="G73" i="16"/>
  <c r="J1146" i="16"/>
  <c r="I2408" i="16"/>
  <c r="D702" i="16"/>
  <c r="F1101" i="16"/>
  <c r="H1961" i="16"/>
  <c r="D252" i="16"/>
  <c r="J770" i="16"/>
  <c r="G1946" i="16"/>
  <c r="D2124" i="16"/>
  <c r="G2120" i="16"/>
  <c r="F321" i="16"/>
  <c r="D325" i="16"/>
  <c r="G389" i="16"/>
  <c r="H2383" i="16"/>
  <c r="D214" i="16"/>
  <c r="F2504" i="16"/>
  <c r="I150" i="16"/>
  <c r="G297" i="16"/>
  <c r="G301" i="16"/>
  <c r="J301" i="16"/>
  <c r="H305" i="16"/>
  <c r="D305" i="16"/>
  <c r="E309" i="16"/>
  <c r="G309" i="16"/>
  <c r="J313" i="16"/>
  <c r="D317" i="16"/>
  <c r="D321" i="16"/>
  <c r="I329" i="16"/>
  <c r="H329" i="16"/>
  <c r="D971" i="16"/>
  <c r="G1892" i="16"/>
  <c r="D1961" i="16"/>
  <c r="H2003" i="16"/>
  <c r="J2128" i="16"/>
  <c r="J2240" i="16"/>
  <c r="F736" i="16"/>
  <c r="J1626" i="16"/>
  <c r="J2323" i="16"/>
  <c r="H2497" i="16"/>
  <c r="D1802" i="16"/>
  <c r="F1308" i="16"/>
  <c r="F1312" i="16"/>
  <c r="H423" i="16"/>
  <c r="F706" i="16"/>
  <c r="H1312" i="16"/>
  <c r="D1795" i="16"/>
  <c r="E1802" i="16"/>
  <c r="F1847" i="16"/>
  <c r="E2248" i="16"/>
  <c r="I2264" i="16"/>
  <c r="F2298" i="16"/>
  <c r="J2367" i="16"/>
  <c r="H2476" i="16"/>
  <c r="D498" i="16"/>
  <c r="E628" i="16"/>
  <c r="I139" i="16"/>
  <c r="H501" i="16"/>
  <c r="G505" i="16"/>
  <c r="I628" i="16"/>
  <c r="D897" i="16"/>
  <c r="I936" i="16"/>
  <c r="J936" i="16"/>
  <c r="D1097" i="16"/>
  <c r="H1308" i="16"/>
  <c r="I1691" i="16"/>
  <c r="H1788" i="16"/>
  <c r="E1806" i="16"/>
  <c r="G2041" i="16"/>
  <c r="G2081" i="16"/>
  <c r="G2376" i="16"/>
  <c r="J2376" i="16"/>
  <c r="D2379" i="16"/>
  <c r="F1691" i="16"/>
  <c r="F1778" i="16"/>
  <c r="I2387" i="16"/>
  <c r="H1695" i="16"/>
  <c r="E1781" i="16"/>
  <c r="D917" i="16"/>
  <c r="G917" i="16"/>
  <c r="D1017" i="16"/>
  <c r="F1017" i="16"/>
  <c r="E1034" i="16"/>
  <c r="G1034" i="16"/>
  <c r="H1207" i="16"/>
  <c r="D1382" i="16"/>
  <c r="D1386" i="16"/>
  <c r="E1559" i="16"/>
  <c r="G1630" i="16"/>
  <c r="D1656" i="16"/>
  <c r="J1691" i="16"/>
  <c r="I1695" i="16"/>
  <c r="F1699" i="16"/>
  <c r="G1907" i="16"/>
  <c r="J1915" i="16"/>
  <c r="J2397" i="16"/>
  <c r="I2198" i="16"/>
  <c r="J221" i="16"/>
  <c r="E615" i="16"/>
  <c r="H2333" i="16"/>
  <c r="D369" i="16"/>
  <c r="J365" i="16"/>
  <c r="H365" i="16"/>
  <c r="H419" i="16"/>
  <c r="H464" i="16"/>
  <c r="I480" i="16"/>
  <c r="G501" i="16"/>
  <c r="G528" i="16"/>
  <c r="E656" i="16"/>
  <c r="I732" i="16"/>
  <c r="G971" i="16"/>
  <c r="F1265" i="16"/>
  <c r="G1435" i="16"/>
  <c r="G1781" i="16"/>
  <c r="G1810" i="16"/>
  <c r="J1964" i="16"/>
  <c r="D2032" i="16"/>
  <c r="F2036" i="16"/>
  <c r="H2198" i="16"/>
  <c r="J2213" i="16"/>
  <c r="F2387" i="16"/>
  <c r="D1851" i="16"/>
  <c r="F119" i="16"/>
  <c r="E1851" i="16"/>
  <c r="J2061" i="16"/>
  <c r="H1900" i="16"/>
  <c r="H139" i="16"/>
  <c r="I2333" i="16"/>
  <c r="D1277" i="16"/>
  <c r="D62" i="16"/>
  <c r="I1985" i="16"/>
  <c r="F791" i="16"/>
  <c r="I1988" i="16"/>
  <c r="H2069" i="16"/>
  <c r="F2135" i="16"/>
  <c r="F210" i="16"/>
  <c r="F1985" i="16"/>
  <c r="G2053" i="16"/>
  <c r="G233" i="16"/>
  <c r="I241" i="16"/>
  <c r="H547" i="16"/>
  <c r="F2032" i="16"/>
  <c r="H1140" i="16"/>
  <c r="H2260" i="16"/>
  <c r="D1703" i="16"/>
  <c r="H1967" i="16"/>
  <c r="I1818" i="16"/>
  <c r="I111" i="16"/>
  <c r="E740" i="16"/>
  <c r="G135" i="16"/>
  <c r="H661" i="16"/>
  <c r="J679" i="16"/>
  <c r="G2036" i="16"/>
  <c r="I1017" i="16"/>
  <c r="G1386" i="16"/>
  <c r="J1630" i="16"/>
  <c r="E1907" i="16"/>
  <c r="I1915" i="16"/>
  <c r="G2397" i="16"/>
  <c r="E1265" i="16"/>
  <c r="F1207" i="16"/>
  <c r="G217" i="16"/>
  <c r="E73" i="16"/>
  <c r="J2333" i="16"/>
  <c r="E365" i="16"/>
  <c r="E419" i="16"/>
  <c r="H480" i="16"/>
  <c r="I528" i="16"/>
  <c r="J528" i="16"/>
  <c r="I656" i="16"/>
  <c r="I679" i="16"/>
  <c r="J724" i="16"/>
  <c r="J732" i="16"/>
  <c r="H1435" i="16"/>
  <c r="J1435" i="16"/>
  <c r="D1778" i="16"/>
  <c r="G2213" i="16"/>
  <c r="H2387" i="16"/>
  <c r="H2061" i="16"/>
  <c r="E2057" i="16"/>
  <c r="F2028" i="16"/>
  <c r="D2436" i="16"/>
  <c r="I1900" i="16"/>
  <c r="H1934" i="16"/>
  <c r="H2390" i="16"/>
  <c r="I66" i="16"/>
  <c r="F27" i="16"/>
  <c r="J1988" i="16"/>
  <c r="D2069" i="16"/>
  <c r="J2390" i="16"/>
  <c r="H241" i="16"/>
  <c r="G547" i="16"/>
  <c r="J858" i="16"/>
  <c r="J1538" i="16"/>
  <c r="G1112" i="16"/>
  <c r="I1523" i="16"/>
  <c r="H1563" i="16"/>
  <c r="F127" i="16"/>
  <c r="H66" i="16"/>
  <c r="F581" i="16"/>
  <c r="D427" i="16"/>
  <c r="D1607" i="16"/>
  <c r="E182" i="16"/>
  <c r="G2480" i="16"/>
  <c r="J2480" i="16"/>
  <c r="D2480" i="16"/>
  <c r="G2468" i="16"/>
  <c r="D2468" i="16"/>
  <c r="F2468" i="16"/>
  <c r="J2468" i="16"/>
  <c r="H2468" i="16"/>
  <c r="I2468" i="16"/>
  <c r="J2440" i="16"/>
  <c r="G2440" i="16"/>
  <c r="H2412" i="16"/>
  <c r="J2412" i="16"/>
  <c r="D2412" i="16"/>
  <c r="G2412" i="16"/>
  <c r="I2412" i="16"/>
  <c r="J2373" i="16"/>
  <c r="G2373" i="16"/>
  <c r="E2373" i="16"/>
  <c r="F2373" i="16"/>
  <c r="G2326" i="16"/>
  <c r="H2326" i="16"/>
  <c r="F2326" i="16"/>
  <c r="F2301" i="16"/>
  <c r="H2301" i="16"/>
  <c r="D2301" i="16"/>
  <c r="E2301" i="16"/>
  <c r="J2301" i="16"/>
  <c r="G2301" i="16"/>
  <c r="I2301" i="16"/>
  <c r="H2294" i="16"/>
  <c r="I2294" i="16"/>
  <c r="D2294" i="16"/>
  <c r="F2294" i="16"/>
  <c r="E2294" i="16"/>
  <c r="G2294" i="16"/>
  <c r="I2271" i="16"/>
  <c r="D2271" i="16"/>
  <c r="E2252" i="16"/>
  <c r="G2252" i="16"/>
  <c r="H2252" i="16"/>
  <c r="I2252" i="16"/>
  <c r="G2244" i="16"/>
  <c r="H2244" i="16"/>
  <c r="D2244" i="16"/>
  <c r="I2244" i="16"/>
  <c r="E2244" i="16"/>
  <c r="J2244" i="16"/>
  <c r="J2178" i="16"/>
  <c r="H2178" i="16"/>
  <c r="I2178" i="16"/>
  <c r="G2178" i="16"/>
  <c r="E2178" i="16"/>
  <c r="D2178" i="16"/>
  <c r="H2135" i="16"/>
  <c r="D2135" i="16"/>
  <c r="G2135" i="16"/>
  <c r="I2135" i="16"/>
  <c r="D2120" i="16"/>
  <c r="J2120" i="16"/>
  <c r="H2073" i="16"/>
  <c r="G2073" i="16"/>
  <c r="J2073" i="16"/>
  <c r="E2073" i="16"/>
  <c r="I2073" i="16"/>
  <c r="F2073" i="16"/>
  <c r="D2065" i="16"/>
  <c r="H2065" i="16"/>
  <c r="G2065" i="16"/>
  <c r="I2057" i="16"/>
  <c r="D2057" i="16"/>
  <c r="H2057" i="16"/>
  <c r="G2049" i="16"/>
  <c r="H2049" i="16"/>
  <c r="H2045" i="16"/>
  <c r="F2045" i="16"/>
  <c r="G2032" i="16"/>
  <c r="H2032" i="16"/>
  <c r="E1985" i="16"/>
  <c r="J1985" i="16"/>
  <c r="H1985" i="16"/>
  <c r="G1985" i="16"/>
  <c r="J1970" i="16"/>
  <c r="F1970" i="16"/>
  <c r="G1970" i="16"/>
  <c r="H1970" i="16"/>
  <c r="D1964" i="16"/>
  <c r="H1964" i="16"/>
  <c r="H1950" i="16"/>
  <c r="F1950" i="16"/>
  <c r="J1950" i="16"/>
  <c r="I1950" i="16"/>
  <c r="D1950" i="16"/>
  <c r="E1950" i="16"/>
  <c r="G1950" i="16"/>
  <c r="F1942" i="16"/>
  <c r="H1942" i="16"/>
  <c r="I1942" i="16"/>
  <c r="G1942" i="16"/>
  <c r="D1934" i="16"/>
  <c r="G1934" i="16"/>
  <c r="I1934" i="16"/>
  <c r="J1934" i="16"/>
  <c r="I1926" i="16"/>
  <c r="F1926" i="16"/>
  <c r="H1926" i="16"/>
  <c r="J1926" i="16"/>
  <c r="G1926" i="16"/>
  <c r="E1926" i="16"/>
  <c r="E1918" i="16"/>
  <c r="J1918" i="16"/>
  <c r="F1918" i="16"/>
  <c r="D1918" i="16"/>
  <c r="D1911" i="16"/>
  <c r="F1911" i="16"/>
  <c r="G1911" i="16"/>
  <c r="I1911" i="16"/>
  <c r="E1911" i="16"/>
  <c r="H1911" i="16"/>
  <c r="J1911" i="16"/>
  <c r="G1903" i="16"/>
  <c r="H1903" i="16"/>
  <c r="D1903" i="16"/>
  <c r="E1903" i="16"/>
  <c r="J1903" i="16"/>
  <c r="F1903" i="16"/>
  <c r="H1896" i="16"/>
  <c r="E1896" i="16"/>
  <c r="I1896" i="16"/>
  <c r="J1896" i="16"/>
  <c r="D1896" i="16"/>
  <c r="F1896" i="16"/>
  <c r="G1896" i="16"/>
  <c r="H1810" i="16"/>
  <c r="F1810" i="16"/>
  <c r="I1810" i="16"/>
  <c r="H1799" i="16"/>
  <c r="F1799" i="16"/>
  <c r="D1799" i="16"/>
  <c r="J1799" i="16"/>
  <c r="E1799" i="16"/>
  <c r="G1799" i="16"/>
  <c r="F1781" i="16"/>
  <c r="J1781" i="16"/>
  <c r="H1774" i="16"/>
  <c r="F1774" i="16"/>
  <c r="G1774" i="16"/>
  <c r="D1774" i="16"/>
  <c r="E1774" i="16"/>
  <c r="G1703" i="16"/>
  <c r="I1703" i="16"/>
  <c r="H1703" i="16"/>
  <c r="F1703" i="16"/>
  <c r="J1687" i="16"/>
  <c r="F1687" i="16"/>
  <c r="D1687" i="16"/>
  <c r="E1687" i="16"/>
  <c r="G1687" i="16"/>
  <c r="H1687" i="16"/>
  <c r="J1660" i="16"/>
  <c r="F1660" i="16"/>
  <c r="I1660" i="16"/>
  <c r="G1660" i="16"/>
  <c r="H1622" i="16"/>
  <c r="E1622" i="16"/>
  <c r="G1622" i="16"/>
  <c r="D1622" i="16"/>
  <c r="H1574" i="16"/>
  <c r="I1574" i="16"/>
  <c r="J1574" i="16"/>
  <c r="F1574" i="16"/>
  <c r="F1549" i="16"/>
  <c r="H1549" i="16"/>
  <c r="H1530" i="16"/>
  <c r="J1530" i="16"/>
  <c r="D1527" i="16"/>
  <c r="I1527" i="16"/>
  <c r="E1527" i="16"/>
  <c r="G1520" i="16"/>
  <c r="H1520" i="16"/>
  <c r="F1497" i="16"/>
  <c r="J1497" i="16"/>
  <c r="D1497" i="16"/>
  <c r="I1497" i="16"/>
  <c r="G1497" i="16"/>
  <c r="H1497" i="16"/>
  <c r="E1497" i="16"/>
  <c r="J1439" i="16"/>
  <c r="E1439" i="16"/>
  <c r="I1439" i="16"/>
  <c r="D1439" i="16"/>
  <c r="F1432" i="16"/>
  <c r="G1432" i="16"/>
  <c r="J1432" i="16"/>
  <c r="D1414" i="16"/>
  <c r="E1414" i="16"/>
  <c r="I1414" i="16"/>
  <c r="H1414" i="16"/>
  <c r="J1414" i="16"/>
  <c r="G1414" i="16"/>
  <c r="E1277" i="16"/>
  <c r="G1277" i="16"/>
  <c r="E1242" i="16"/>
  <c r="D1242" i="16"/>
  <c r="F1242" i="16"/>
  <c r="J1242" i="16"/>
  <c r="H1242" i="16"/>
  <c r="I1150" i="16"/>
  <c r="F1150" i="16"/>
  <c r="E1150" i="16"/>
  <c r="J1150" i="16"/>
  <c r="G1150" i="16"/>
  <c r="H1150" i="16"/>
  <c r="D1150" i="16"/>
  <c r="F1136" i="16"/>
  <c r="G1136" i="16"/>
  <c r="J1136" i="16"/>
  <c r="D1136" i="16"/>
  <c r="E1136" i="16"/>
  <c r="I1136" i="16"/>
  <c r="D1128" i="16"/>
  <c r="E1128" i="16"/>
  <c r="I1128" i="16"/>
  <c r="H1128" i="16"/>
  <c r="F1128" i="16"/>
  <c r="J1116" i="16"/>
  <c r="H1116" i="16"/>
  <c r="D1116" i="16"/>
  <c r="I1116" i="16"/>
  <c r="E1116" i="16"/>
  <c r="F1116" i="16"/>
  <c r="H1101" i="16"/>
  <c r="E1101" i="16"/>
  <c r="I1093" i="16"/>
  <c r="F1093" i="16"/>
  <c r="G1093" i="16"/>
  <c r="H1093" i="16"/>
  <c r="I1044" i="16"/>
  <c r="E1044" i="16"/>
  <c r="D1044" i="16"/>
  <c r="J1031" i="16"/>
  <c r="H1031" i="16"/>
  <c r="D1031" i="16"/>
  <c r="F1031" i="16"/>
  <c r="G1031" i="16"/>
  <c r="E1031" i="16"/>
  <c r="D948" i="16"/>
  <c r="J948" i="16"/>
  <c r="E948" i="16"/>
  <c r="G948" i="16"/>
  <c r="H948" i="16"/>
  <c r="I948" i="16"/>
  <c r="F948" i="16"/>
  <c r="I933" i="16"/>
  <c r="G933" i="16"/>
  <c r="F933" i="16"/>
  <c r="D913" i="16"/>
  <c r="J913" i="16"/>
  <c r="E913" i="16"/>
  <c r="I913" i="16"/>
  <c r="F913" i="16"/>
  <c r="H913" i="16"/>
  <c r="H893" i="16"/>
  <c r="D893" i="16"/>
  <c r="J893" i="16"/>
  <c r="F893" i="16"/>
  <c r="F889" i="16"/>
  <c r="I889" i="16"/>
  <c r="G885" i="16"/>
  <c r="E885" i="16"/>
  <c r="H885" i="16"/>
  <c r="I885" i="16"/>
  <c r="I881" i="16"/>
  <c r="G881" i="16"/>
  <c r="J874" i="16"/>
  <c r="G874" i="16"/>
  <c r="I874" i="16"/>
  <c r="F862" i="16"/>
  <c r="I862" i="16"/>
  <c r="J862" i="16"/>
  <c r="J854" i="16"/>
  <c r="D854" i="16"/>
  <c r="F854" i="16"/>
  <c r="E854" i="16"/>
  <c r="I854" i="16"/>
  <c r="G842" i="16"/>
  <c r="E842" i="16"/>
  <c r="D842" i="16"/>
  <c r="J842" i="16"/>
  <c r="H842" i="16"/>
  <c r="I842" i="16"/>
  <c r="J826" i="16"/>
  <c r="G826" i="16"/>
  <c r="F826" i="16"/>
  <c r="H826" i="16"/>
  <c r="E819" i="16"/>
  <c r="G819" i="16"/>
  <c r="I819" i="16"/>
  <c r="F819" i="16"/>
  <c r="E811" i="16"/>
  <c r="J811" i="16"/>
  <c r="H811" i="16"/>
  <c r="D811" i="16"/>
  <c r="F811" i="16"/>
  <c r="G811" i="16"/>
  <c r="G803" i="16"/>
  <c r="I803" i="16"/>
  <c r="J787" i="16"/>
  <c r="H787" i="16"/>
  <c r="F787" i="16"/>
  <c r="H776" i="16"/>
  <c r="G776" i="16"/>
  <c r="F776" i="16"/>
  <c r="J776" i="16"/>
  <c r="E776" i="16"/>
  <c r="G690" i="16"/>
  <c r="D690" i="16"/>
  <c r="G652" i="16"/>
  <c r="E652" i="16"/>
  <c r="G644" i="16"/>
  <c r="E644" i="16"/>
  <c r="J644" i="16"/>
  <c r="D644" i="16"/>
  <c r="F640" i="16"/>
  <c r="E640" i="16"/>
  <c r="I640" i="16"/>
  <c r="G640" i="16"/>
  <c r="D640" i="16"/>
  <c r="H640" i="16"/>
  <c r="J640" i="16"/>
  <c r="I625" i="16"/>
  <c r="G625" i="16"/>
  <c r="E625" i="16"/>
  <c r="G615" i="16"/>
  <c r="D615" i="16"/>
  <c r="J615" i="16"/>
  <c r="D609" i="16"/>
  <c r="I609" i="16"/>
  <c r="G609" i="16"/>
  <c r="E577" i="16"/>
  <c r="G577" i="16"/>
  <c r="H577" i="16"/>
  <c r="D577" i="16"/>
  <c r="I577" i="16"/>
  <c r="F577" i="16"/>
  <c r="I573" i="16"/>
  <c r="J573" i="16"/>
  <c r="H573" i="16"/>
  <c r="E573" i="16"/>
  <c r="G573" i="16"/>
  <c r="J531" i="16"/>
  <c r="G531" i="16"/>
  <c r="H531" i="16"/>
  <c r="G524" i="16"/>
  <c r="H524" i="16"/>
  <c r="E524" i="16"/>
  <c r="I524" i="16"/>
  <c r="J524" i="16"/>
  <c r="F524" i="16"/>
  <c r="D524" i="16"/>
  <c r="D517" i="16"/>
  <c r="G517" i="16"/>
  <c r="H517" i="16"/>
  <c r="E517" i="16"/>
  <c r="F517" i="16"/>
  <c r="I517" i="16"/>
  <c r="J517" i="16"/>
  <c r="E513" i="16"/>
  <c r="G513" i="16"/>
  <c r="H513" i="16"/>
  <c r="D513" i="16"/>
  <c r="I513" i="16"/>
  <c r="F513" i="16"/>
  <c r="I498" i="16"/>
  <c r="F498" i="16"/>
  <c r="J464" i="16"/>
  <c r="F464" i="16"/>
  <c r="F447" i="16"/>
  <c r="E447" i="16"/>
  <c r="I447" i="16"/>
  <c r="J447" i="16"/>
  <c r="D443" i="16"/>
  <c r="J443" i="16"/>
  <c r="D415" i="16"/>
  <c r="J415" i="16"/>
  <c r="F415" i="16"/>
  <c r="I415" i="16"/>
  <c r="G415" i="16"/>
  <c r="H415" i="16"/>
  <c r="E415" i="16"/>
  <c r="F407" i="16"/>
  <c r="I407" i="16"/>
  <c r="E407" i="16"/>
  <c r="D407" i="16"/>
  <c r="H407" i="16"/>
  <c r="H389" i="16"/>
  <c r="D389" i="16"/>
  <c r="I389" i="16"/>
  <c r="E389" i="16"/>
  <c r="I369" i="16"/>
  <c r="E369" i="16"/>
  <c r="J266" i="16"/>
  <c r="E266" i="16"/>
  <c r="I266" i="16"/>
  <c r="F266" i="16"/>
  <c r="G266" i="16"/>
  <c r="H266" i="16"/>
  <c r="D266" i="16"/>
  <c r="I245" i="16"/>
  <c r="F245" i="16"/>
  <c r="I237" i="16"/>
  <c r="F237" i="16"/>
  <c r="G237" i="16"/>
  <c r="H237" i="16"/>
  <c r="H221" i="16"/>
  <c r="D221" i="16"/>
  <c r="E221" i="16"/>
  <c r="E186" i="16"/>
  <c r="H186" i="16"/>
  <c r="I186" i="16"/>
  <c r="G186" i="16"/>
  <c r="D186" i="16"/>
  <c r="J186" i="16"/>
  <c r="J179" i="16"/>
  <c r="H179" i="16"/>
  <c r="E179" i="16"/>
  <c r="I179" i="16"/>
  <c r="G179" i="16"/>
  <c r="D179" i="16"/>
  <c r="F179" i="16"/>
  <c r="F175" i="16"/>
  <c r="I175" i="16"/>
  <c r="F131" i="16"/>
  <c r="G131" i="16"/>
  <c r="D131" i="16"/>
  <c r="H131" i="16"/>
  <c r="J131" i="16"/>
  <c r="I131" i="16"/>
  <c r="E123" i="16"/>
  <c r="D123" i="16"/>
  <c r="F123" i="16"/>
  <c r="H123" i="16"/>
  <c r="J123" i="16"/>
  <c r="G123" i="16"/>
  <c r="D115" i="16"/>
  <c r="I115" i="16"/>
  <c r="G108" i="16"/>
  <c r="I108" i="16"/>
  <c r="H108" i="16"/>
  <c r="J108" i="16"/>
  <c r="E108" i="16"/>
  <c r="G100" i="16"/>
  <c r="I100" i="16"/>
  <c r="F100" i="16"/>
  <c r="J89" i="16"/>
  <c r="E89" i="16"/>
  <c r="H89" i="16"/>
  <c r="H81" i="16"/>
  <c r="I81" i="16"/>
  <c r="E81" i="16"/>
  <c r="G81" i="16"/>
  <c r="D81" i="16"/>
  <c r="J81" i="16"/>
  <c r="F62" i="16"/>
  <c r="J62" i="16"/>
  <c r="I62" i="16"/>
  <c r="H62" i="16"/>
  <c r="I56" i="16"/>
  <c r="J56" i="16"/>
  <c r="I1242" i="16"/>
  <c r="D2260" i="16"/>
  <c r="J1930" i="16"/>
  <c r="F2116" i="16"/>
  <c r="F2128" i="16"/>
  <c r="F252" i="16"/>
  <c r="D1618" i="16"/>
  <c r="F2444" i="16"/>
  <c r="I2367" i="16"/>
  <c r="I317" i="16"/>
  <c r="E547" i="16"/>
  <c r="D668" i="16"/>
  <c r="J889" i="16"/>
  <c r="I2124" i="16"/>
  <c r="F2252" i="16"/>
  <c r="H2480" i="16"/>
  <c r="G1611" i="16"/>
  <c r="E714" i="16"/>
  <c r="I736" i="16"/>
  <c r="I797" i="16"/>
  <c r="J609" i="16"/>
  <c r="I2085" i="16"/>
  <c r="D2484" i="16"/>
  <c r="D59" i="16"/>
  <c r="E59" i="16"/>
  <c r="J150" i="16"/>
  <c r="I157" i="16"/>
  <c r="F56" i="16"/>
  <c r="D706" i="16"/>
  <c r="H1146" i="16"/>
  <c r="I2260" i="16"/>
  <c r="G1120" i="16"/>
  <c r="G2077" i="16"/>
  <c r="I427" i="16"/>
  <c r="J407" i="16"/>
  <c r="J2408" i="16"/>
  <c r="G702" i="16"/>
  <c r="J1101" i="16"/>
  <c r="H1918" i="16"/>
  <c r="I1930" i="16"/>
  <c r="E2116" i="16"/>
  <c r="E1618" i="16"/>
  <c r="I1961" i="16"/>
  <c r="F157" i="16"/>
  <c r="G157" i="16"/>
  <c r="D1946" i="16"/>
  <c r="J157" i="16"/>
  <c r="E245" i="16"/>
  <c r="H252" i="16"/>
  <c r="D770" i="16"/>
  <c r="G1555" i="16"/>
  <c r="H1618" i="16"/>
  <c r="F1946" i="16"/>
  <c r="J1961" i="16"/>
  <c r="G56" i="16"/>
  <c r="D2444" i="16"/>
  <c r="F317" i="16"/>
  <c r="J321" i="16"/>
  <c r="J325" i="16"/>
  <c r="I547" i="16"/>
  <c r="F668" i="16"/>
  <c r="J885" i="16"/>
  <c r="I893" i="16"/>
  <c r="J933" i="16"/>
  <c r="G2124" i="16"/>
  <c r="E427" i="16"/>
  <c r="G2383" i="16"/>
  <c r="F1622" i="16"/>
  <c r="I2383" i="16"/>
  <c r="F1611" i="16"/>
  <c r="H2309" i="16"/>
  <c r="G714" i="16"/>
  <c r="E732" i="16"/>
  <c r="J797" i="16"/>
  <c r="F797" i="16"/>
  <c r="E1093" i="16"/>
  <c r="E609" i="16"/>
  <c r="D2085" i="16"/>
  <c r="I1520" i="16"/>
  <c r="D66" i="16"/>
  <c r="G2484" i="16"/>
  <c r="F297" i="16"/>
  <c r="H59" i="16"/>
  <c r="H150" i="16"/>
  <c r="E150" i="16"/>
  <c r="D157" i="16"/>
  <c r="E297" i="16"/>
  <c r="F301" i="16"/>
  <c r="D301" i="16"/>
  <c r="J305" i="16"/>
  <c r="E305" i="16"/>
  <c r="H309" i="16"/>
  <c r="E313" i="16"/>
  <c r="I313" i="16"/>
  <c r="H317" i="16"/>
  <c r="F325" i="16"/>
  <c r="G329" i="16"/>
  <c r="F329" i="16"/>
  <c r="G1140" i="16"/>
  <c r="J1892" i="16"/>
  <c r="E1942" i="16"/>
  <c r="G1961" i="16"/>
  <c r="E2240" i="16"/>
  <c r="E1626" i="16"/>
  <c r="I2120" i="16"/>
  <c r="E2323" i="16"/>
  <c r="F2497" i="16"/>
  <c r="H2379" i="16"/>
  <c r="H1806" i="16"/>
  <c r="H2298" i="16"/>
  <c r="E139" i="16"/>
  <c r="I1847" i="16"/>
  <c r="G423" i="16"/>
  <c r="E706" i="16"/>
  <c r="J706" i="16"/>
  <c r="D1312" i="16"/>
  <c r="J1312" i="16"/>
  <c r="I1802" i="16"/>
  <c r="J1847" i="16"/>
  <c r="G2045" i="16"/>
  <c r="F2248" i="16"/>
  <c r="D2264" i="16"/>
  <c r="G2264" i="16"/>
  <c r="J2298" i="16"/>
  <c r="F2367" i="16"/>
  <c r="F2476" i="16"/>
  <c r="D2081" i="16"/>
  <c r="F897" i="16"/>
  <c r="E1788" i="16"/>
  <c r="I1788" i="16"/>
  <c r="D1530" i="16"/>
  <c r="G139" i="16"/>
  <c r="E498" i="16"/>
  <c r="I505" i="16"/>
  <c r="J505" i="16"/>
  <c r="J628" i="16"/>
  <c r="J897" i="16"/>
  <c r="E897" i="16"/>
  <c r="G936" i="16"/>
  <c r="F1097" i="16"/>
  <c r="H1691" i="16"/>
  <c r="D1788" i="16"/>
  <c r="D1806" i="16"/>
  <c r="E2041" i="16"/>
  <c r="F2081" i="16"/>
  <c r="F2271" i="16"/>
  <c r="F2376" i="16"/>
  <c r="E2379" i="16"/>
  <c r="I2379" i="16"/>
  <c r="E100" i="16"/>
  <c r="I917" i="16"/>
  <c r="J1034" i="16"/>
  <c r="J1207" i="16"/>
  <c r="F1382" i="16"/>
  <c r="H1386" i="16"/>
  <c r="I1630" i="16"/>
  <c r="J1656" i="16"/>
  <c r="I1656" i="16"/>
  <c r="D1695" i="16"/>
  <c r="E1695" i="16"/>
  <c r="G1699" i="16"/>
  <c r="I1907" i="16"/>
  <c r="E1970" i="16"/>
  <c r="E56" i="16"/>
  <c r="I644" i="16"/>
  <c r="H706" i="16"/>
  <c r="I1104" i="16"/>
  <c r="D1574" i="16"/>
  <c r="I2217" i="16"/>
  <c r="I411" i="16"/>
  <c r="H2408" i="16"/>
  <c r="F702" i="16"/>
  <c r="J1922" i="16"/>
  <c r="H1930" i="16"/>
  <c r="G2116" i="16"/>
  <c r="E1961" i="16"/>
  <c r="E157" i="16"/>
  <c r="D245" i="16"/>
  <c r="I1946" i="16"/>
  <c r="G252" i="16"/>
  <c r="E770" i="16"/>
  <c r="I1555" i="16"/>
  <c r="I1618" i="16"/>
  <c r="H1946" i="16"/>
  <c r="H2444" i="16"/>
  <c r="I2444" i="16"/>
  <c r="H56" i="16"/>
  <c r="E321" i="16"/>
  <c r="H325" i="16"/>
  <c r="H889" i="16"/>
  <c r="E893" i="16"/>
  <c r="E933" i="16"/>
  <c r="E2120" i="16"/>
  <c r="F2124" i="16"/>
  <c r="G2128" i="16"/>
  <c r="J2491" i="16"/>
  <c r="G427" i="16"/>
  <c r="E2383" i="16"/>
  <c r="F2049" i="16"/>
  <c r="J1611" i="16"/>
  <c r="J2309" i="16"/>
  <c r="D710" i="16"/>
  <c r="J714" i="16"/>
  <c r="H732" i="16"/>
  <c r="H797" i="16"/>
  <c r="D1093" i="16"/>
  <c r="F9" i="16"/>
  <c r="J1520" i="16"/>
  <c r="D1660" i="16"/>
  <c r="F2323" i="16"/>
  <c r="J66" i="16"/>
  <c r="D2476" i="16"/>
  <c r="J2504" i="16"/>
  <c r="G325" i="16"/>
  <c r="G59" i="16"/>
  <c r="I297" i="16"/>
  <c r="H301" i="16"/>
  <c r="D309" i="16"/>
  <c r="F313" i="16"/>
  <c r="D313" i="16"/>
  <c r="J971" i="16"/>
  <c r="G889" i="16"/>
  <c r="I1101" i="16"/>
  <c r="F1140" i="16"/>
  <c r="H1892" i="16"/>
  <c r="I2003" i="16"/>
  <c r="H2128" i="16"/>
  <c r="H2240" i="16"/>
  <c r="G2323" i="16"/>
  <c r="I2436" i="16"/>
  <c r="D1847" i="16"/>
  <c r="F628" i="16"/>
  <c r="D2045" i="16"/>
  <c r="H498" i="16"/>
  <c r="F1795" i="16"/>
  <c r="G2271" i="16"/>
  <c r="J139" i="16"/>
  <c r="H1044" i="16"/>
  <c r="J423" i="16"/>
  <c r="G1312" i="16"/>
  <c r="I1795" i="16"/>
  <c r="H1802" i="16"/>
  <c r="H1847" i="16"/>
  <c r="J2045" i="16"/>
  <c r="G2248" i="16"/>
  <c r="H2264" i="16"/>
  <c r="D2298" i="16"/>
  <c r="I2326" i="16"/>
  <c r="F936" i="16"/>
  <c r="H2041" i="16"/>
  <c r="J501" i="16"/>
  <c r="G1308" i="16"/>
  <c r="G52" i="16"/>
  <c r="H1795" i="16"/>
  <c r="F52" i="16"/>
  <c r="D139" i="16"/>
  <c r="F501" i="16"/>
  <c r="H505" i="16"/>
  <c r="H628" i="16"/>
  <c r="H897" i="16"/>
  <c r="H936" i="16"/>
  <c r="E1097" i="16"/>
  <c r="D1308" i="16"/>
  <c r="I1530" i="16"/>
  <c r="J1788" i="16"/>
  <c r="D2041" i="16"/>
  <c r="H2081" i="16"/>
  <c r="E2271" i="16"/>
  <c r="I2376" i="16"/>
  <c r="G2379" i="16"/>
  <c r="E1630" i="16"/>
  <c r="G732" i="16"/>
  <c r="E1699" i="16"/>
  <c r="H1915" i="16"/>
  <c r="G89" i="16"/>
  <c r="F221" i="16"/>
  <c r="G221" i="16"/>
  <c r="G1439" i="16"/>
  <c r="H369" i="16"/>
  <c r="J2028" i="16"/>
  <c r="H1040" i="16"/>
  <c r="F89" i="16"/>
  <c r="H100" i="16"/>
  <c r="F917" i="16"/>
  <c r="H1017" i="16"/>
  <c r="D1034" i="16"/>
  <c r="D1207" i="16"/>
  <c r="G1382" i="16"/>
  <c r="J1386" i="16"/>
  <c r="F1630" i="16"/>
  <c r="E1656" i="16"/>
  <c r="G1656" i="16"/>
  <c r="G1695" i="16"/>
  <c r="J1699" i="16"/>
  <c r="J1907" i="16"/>
  <c r="F1915" i="16"/>
  <c r="H2397" i="16"/>
  <c r="F1964" i="16"/>
  <c r="J2032" i="16"/>
  <c r="F679" i="16"/>
  <c r="E217" i="16"/>
  <c r="F73" i="16"/>
  <c r="D1040" i="16"/>
  <c r="I365" i="16"/>
  <c r="G419" i="16"/>
  <c r="G480" i="16"/>
  <c r="D480" i="16"/>
  <c r="E528" i="16"/>
  <c r="I615" i="16"/>
  <c r="H656" i="16"/>
  <c r="D679" i="16"/>
  <c r="E724" i="16"/>
  <c r="J1265" i="16"/>
  <c r="J1277" i="16"/>
  <c r="I1435" i="16"/>
  <c r="E1778" i="16"/>
  <c r="I1781" i="16"/>
  <c r="E1810" i="16"/>
  <c r="G1964" i="16"/>
  <c r="I2032" i="16"/>
  <c r="F2198" i="16"/>
  <c r="E2213" i="16"/>
  <c r="I2213" i="16"/>
  <c r="E2387" i="16"/>
  <c r="H2440" i="16"/>
  <c r="J791" i="16"/>
  <c r="D2440" i="16"/>
  <c r="I2440" i="16"/>
  <c r="D1429" i="16"/>
  <c r="E1382" i="16"/>
  <c r="F1615" i="16"/>
  <c r="E807" i="16"/>
  <c r="F834" i="16"/>
  <c r="G1128" i="16"/>
  <c r="F2333" i="16"/>
  <c r="F66" i="16"/>
  <c r="H73" i="16"/>
  <c r="E2065" i="16"/>
  <c r="D787" i="16"/>
  <c r="D776" i="16"/>
  <c r="D2049" i="16"/>
  <c r="E2135" i="16"/>
  <c r="D2390" i="16"/>
  <c r="F108" i="16"/>
  <c r="F233" i="16"/>
  <c r="E237" i="16"/>
  <c r="F547" i="16"/>
  <c r="D862" i="16"/>
  <c r="E1432" i="16"/>
  <c r="G1538" i="16"/>
  <c r="F1934" i="16"/>
  <c r="G1116" i="16"/>
  <c r="I1607" i="16"/>
  <c r="D838" i="16"/>
  <c r="F111" i="16"/>
  <c r="E127" i="16"/>
  <c r="E1422" i="16"/>
  <c r="H2124" i="16"/>
  <c r="H2085" i="16"/>
  <c r="J668" i="16"/>
  <c r="I1903" i="16"/>
  <c r="D2252" i="16"/>
  <c r="J1112" i="16"/>
  <c r="I558" i="16"/>
  <c r="J577" i="16"/>
  <c r="D56" i="16"/>
  <c r="J451" i="16"/>
  <c r="F1626" i="16"/>
  <c r="D866" i="16"/>
  <c r="G913" i="16"/>
  <c r="J1093" i="16"/>
  <c r="E2468" i="16"/>
  <c r="F838" i="16"/>
  <c r="F6" i="16"/>
  <c r="D6" i="16"/>
  <c r="E2489" i="16"/>
  <c r="J2489" i="16"/>
  <c r="H2489" i="16"/>
  <c r="G2489" i="16"/>
  <c r="G2486" i="16"/>
  <c r="H2486" i="16"/>
  <c r="D2486" i="16"/>
  <c r="E2486" i="16"/>
  <c r="E2482" i="16"/>
  <c r="D2482" i="16"/>
  <c r="G2482" i="16"/>
  <c r="F2482" i="16"/>
  <c r="H2482" i="16"/>
  <c r="J2482" i="16"/>
  <c r="I2478" i="16"/>
  <c r="D2478" i="16"/>
  <c r="D2470" i="16"/>
  <c r="I2470" i="16"/>
  <c r="F2470" i="16"/>
  <c r="G2470" i="16"/>
  <c r="J2424" i="16"/>
  <c r="G2424" i="16"/>
  <c r="E2421" i="16"/>
  <c r="G2421" i="16"/>
  <c r="D2418" i="16"/>
  <c r="F2418" i="16"/>
  <c r="G2414" i="16"/>
  <c r="H2414" i="16"/>
  <c r="F2414" i="16"/>
  <c r="J2414" i="16"/>
  <c r="I2410" i="16"/>
  <c r="J2410" i="16"/>
  <c r="F2410" i="16"/>
  <c r="H2406" i="16"/>
  <c r="G2406" i="16"/>
  <c r="D2406" i="16"/>
  <c r="I2406" i="16"/>
  <c r="J2406" i="16"/>
  <c r="E2395" i="16"/>
  <c r="H2395" i="16"/>
  <c r="G2385" i="16"/>
  <c r="F2385" i="16"/>
  <c r="D2381" i="16"/>
  <c r="I2381" i="16"/>
  <c r="F2381" i="16"/>
  <c r="E2381" i="16"/>
  <c r="G2365" i="16"/>
  <c r="J2365" i="16"/>
  <c r="G2328" i="16"/>
  <c r="I2328" i="16"/>
  <c r="D2313" i="16"/>
  <c r="I2313" i="16"/>
  <c r="G2292" i="16"/>
  <c r="I2292" i="16"/>
  <c r="H2292" i="16"/>
  <c r="E2292" i="16"/>
  <c r="F2292" i="16"/>
  <c r="I2277" i="16"/>
  <c r="H2277" i="16"/>
  <c r="J2277" i="16"/>
  <c r="F2277" i="16"/>
  <c r="J2266" i="16"/>
  <c r="G2266" i="16"/>
  <c r="D2266" i="16"/>
  <c r="H2266" i="16"/>
  <c r="I2266" i="16"/>
  <c r="F2266" i="16"/>
  <c r="F2262" i="16"/>
  <c r="H2262" i="16"/>
  <c r="D2262" i="16"/>
  <c r="F2258" i="16"/>
  <c r="E2258" i="16"/>
  <c r="D2258" i="16"/>
  <c r="G2258" i="16"/>
  <c r="I2258" i="16"/>
  <c r="D2230" i="16"/>
  <c r="F2230" i="16"/>
  <c r="D2226" i="16"/>
  <c r="I2226" i="16"/>
  <c r="H2219" i="16"/>
  <c r="E2219" i="16"/>
  <c r="F2219" i="16"/>
  <c r="I2219" i="16"/>
  <c r="E2215" i="16"/>
  <c r="G2215" i="16"/>
  <c r="D2215" i="16"/>
  <c r="H2215" i="16"/>
  <c r="D2200" i="16"/>
  <c r="E2200" i="16"/>
  <c r="H2118" i="16"/>
  <c r="E2118" i="16"/>
  <c r="F2118" i="16"/>
  <c r="I2118" i="16"/>
  <c r="G2118" i="16"/>
  <c r="D2118" i="16"/>
  <c r="J2118" i="16"/>
  <c r="E2114" i="16"/>
  <c r="F2114" i="16"/>
  <c r="H2114" i="16"/>
  <c r="J2075" i="16"/>
  <c r="F2075" i="16"/>
  <c r="E2075" i="16"/>
  <c r="H2075" i="16"/>
  <c r="F2059" i="16"/>
  <c r="H2059" i="16"/>
  <c r="E2051" i="16"/>
  <c r="H2051" i="16"/>
  <c r="F2047" i="16"/>
  <c r="D2047" i="16"/>
  <c r="I2047" i="16"/>
  <c r="J2043" i="16"/>
  <c r="F2043" i="16"/>
  <c r="G2043" i="16"/>
  <c r="H2043" i="16"/>
  <c r="F2001" i="16"/>
  <c r="I2001" i="16"/>
  <c r="H1997" i="16"/>
  <c r="E1997" i="16"/>
  <c r="F1997" i="16"/>
  <c r="D1997" i="16"/>
  <c r="J1980" i="16"/>
  <c r="D1980" i="16"/>
  <c r="E1980" i="16"/>
  <c r="E1956" i="16"/>
  <c r="H1956" i="16"/>
  <c r="F1956" i="16"/>
  <c r="J1956" i="16"/>
  <c r="G1952" i="16"/>
  <c r="J1952" i="16"/>
  <c r="F1952" i="16"/>
  <c r="I1952" i="16"/>
  <c r="G1948" i="16"/>
  <c r="I1948" i="16"/>
  <c r="F1948" i="16"/>
  <c r="J1948" i="16"/>
  <c r="H1948" i="16"/>
  <c r="I1944" i="16"/>
  <c r="D1944" i="16"/>
  <c r="H1944" i="16"/>
  <c r="E1944" i="16"/>
  <c r="F1940" i="16"/>
  <c r="H1940" i="16"/>
  <c r="G1940" i="16"/>
  <c r="E1940" i="16"/>
  <c r="J1936" i="16"/>
  <c r="E1936" i="16"/>
  <c r="F1936" i="16"/>
  <c r="F1928" i="16"/>
  <c r="D1928" i="16"/>
  <c r="J1928" i="16"/>
  <c r="G1928" i="16"/>
  <c r="D1924" i="16"/>
  <c r="J1924" i="16"/>
  <c r="H1920" i="16"/>
  <c r="F1920" i="16"/>
  <c r="I1920" i="16"/>
  <c r="D1920" i="16"/>
  <c r="G1909" i="16"/>
  <c r="D1909" i="16"/>
  <c r="F1909" i="16"/>
  <c r="I1909" i="16"/>
  <c r="E1905" i="16"/>
  <c r="H1905" i="16"/>
  <c r="J1898" i="16"/>
  <c r="I1898" i="16"/>
  <c r="G1898" i="16"/>
  <c r="H1898" i="16"/>
  <c r="F1894" i="16"/>
  <c r="D1894" i="16"/>
  <c r="H1894" i="16"/>
  <c r="J1894" i="16"/>
  <c r="H1890" i="16"/>
  <c r="D1890" i="16"/>
  <c r="E1890" i="16"/>
  <c r="I1890" i="16"/>
  <c r="D1886" i="16"/>
  <c r="H1886" i="16"/>
  <c r="F1886" i="16"/>
  <c r="J1882" i="16"/>
  <c r="H1882" i="16"/>
  <c r="I1882" i="16"/>
  <c r="G1882" i="16"/>
  <c r="J1812" i="16"/>
  <c r="E1812" i="16"/>
  <c r="D1804" i="16"/>
  <c r="G1804" i="16"/>
  <c r="J1804" i="16"/>
  <c r="I1797" i="16"/>
  <c r="G1797" i="16"/>
  <c r="I1793" i="16"/>
  <c r="F1793" i="16"/>
  <c r="E1790" i="16"/>
  <c r="D1790" i="16"/>
  <c r="H1790" i="16"/>
  <c r="G1790" i="16"/>
  <c r="F1790" i="16"/>
  <c r="I1790" i="16"/>
  <c r="J1790" i="16"/>
  <c r="H1786" i="16"/>
  <c r="E1786" i="16"/>
  <c r="D1786" i="16"/>
  <c r="I1786" i="16"/>
  <c r="G1786" i="16"/>
  <c r="G1776" i="16"/>
  <c r="H1776" i="16"/>
  <c r="I1776" i="16"/>
  <c r="F1776" i="16"/>
  <c r="J1776" i="16"/>
  <c r="E1776" i="16"/>
  <c r="F1705" i="16"/>
  <c r="J1705" i="16"/>
  <c r="E1705" i="16"/>
  <c r="G1705" i="16"/>
  <c r="D1705" i="16"/>
  <c r="E1701" i="16"/>
  <c r="F1701" i="16"/>
  <c r="H1701" i="16"/>
  <c r="J1701" i="16"/>
  <c r="H1693" i="16"/>
  <c r="I1693" i="16"/>
  <c r="D1689" i="16"/>
  <c r="J1689" i="16"/>
  <c r="F1689" i="16"/>
  <c r="I1689" i="16"/>
  <c r="H1689" i="16"/>
  <c r="E1689" i="16"/>
  <c r="H1685" i="16"/>
  <c r="E1685" i="16"/>
  <c r="G1685" i="16"/>
  <c r="J1685" i="16"/>
  <c r="I1685" i="16"/>
  <c r="D1665" i="16"/>
  <c r="G1665" i="16"/>
  <c r="E1662" i="16"/>
  <c r="H1662" i="16"/>
  <c r="G1658" i="16"/>
  <c r="F1658" i="16"/>
  <c r="J1658" i="16"/>
  <c r="D1632" i="16"/>
  <c r="H1632" i="16"/>
  <c r="J1632" i="16"/>
  <c r="F1632" i="16"/>
  <c r="I1632" i="16"/>
  <c r="I1628" i="16"/>
  <c r="D1628" i="16"/>
  <c r="D1620" i="16"/>
  <c r="E1620" i="16"/>
  <c r="J1620" i="16"/>
  <c r="D1613" i="16"/>
  <c r="J1613" i="16"/>
  <c r="E1613" i="16"/>
  <c r="G1613" i="16"/>
  <c r="F1605" i="16"/>
  <c r="J1605" i="16"/>
  <c r="D1605" i="16"/>
  <c r="D1572" i="16"/>
  <c r="E1572" i="16"/>
  <c r="G1572" i="16"/>
  <c r="D1561" i="16"/>
  <c r="E1561" i="16"/>
  <c r="F1561" i="16"/>
  <c r="H1561" i="16"/>
  <c r="G1557" i="16"/>
  <c r="D1557" i="16"/>
  <c r="G1553" i="16"/>
  <c r="I1553" i="16"/>
  <c r="D1553" i="16"/>
  <c r="D1540" i="16"/>
  <c r="G1540" i="16"/>
  <c r="E1540" i="16"/>
  <c r="J1540" i="16"/>
  <c r="F1540" i="16"/>
  <c r="H1532" i="16"/>
  <c r="J1532" i="16"/>
  <c r="F1532" i="16"/>
  <c r="D1532" i="16"/>
  <c r="E1532" i="16"/>
  <c r="I1532" i="16"/>
  <c r="H1499" i="16"/>
  <c r="E1499" i="16"/>
  <c r="I1499" i="16"/>
  <c r="G1499" i="16"/>
  <c r="J1499" i="16"/>
  <c r="H1495" i="16"/>
  <c r="F1495" i="16"/>
  <c r="I1495" i="16"/>
  <c r="J1480" i="16"/>
  <c r="G1480" i="16"/>
  <c r="E1427" i="16"/>
  <c r="I1427" i="16"/>
  <c r="D1388" i="16"/>
  <c r="E1388" i="16"/>
  <c r="H1388" i="16"/>
  <c r="J1388" i="16"/>
  <c r="G1388" i="16"/>
  <c r="H1384" i="16"/>
  <c r="E1384" i="16"/>
  <c r="F1384" i="16"/>
  <c r="E1329" i="16"/>
  <c r="J1329" i="16"/>
  <c r="I1329" i="16"/>
  <c r="H1329" i="16"/>
  <c r="D1329" i="16"/>
  <c r="F1329" i="16"/>
  <c r="F1317" i="16"/>
  <c r="D1317" i="16"/>
  <c r="J1317" i="16"/>
  <c r="G1317" i="16"/>
  <c r="I1317" i="16"/>
  <c r="E1317" i="16"/>
  <c r="I1310" i="16"/>
  <c r="D1310" i="16"/>
  <c r="E1310" i="16"/>
  <c r="F1310" i="16"/>
  <c r="G1306" i="16"/>
  <c r="D1306" i="16"/>
  <c r="J1306" i="16"/>
  <c r="I1306" i="16"/>
  <c r="H1306" i="16"/>
  <c r="J1283" i="16"/>
  <c r="E1283" i="16"/>
  <c r="I1283" i="16"/>
  <c r="G1283" i="16"/>
  <c r="H1283" i="16"/>
  <c r="J1279" i="16"/>
  <c r="D1279" i="16"/>
  <c r="D1205" i="16"/>
  <c r="F1205" i="16"/>
  <c r="D1171" i="16"/>
  <c r="H1171" i="16"/>
  <c r="I1152" i="16"/>
  <c r="D1152" i="16"/>
  <c r="J1152" i="16"/>
  <c r="E1152" i="16"/>
  <c r="H1148" i="16"/>
  <c r="E1148" i="16"/>
  <c r="J1148" i="16"/>
  <c r="G1148" i="16"/>
  <c r="J1144" i="16"/>
  <c r="H1144" i="16"/>
  <c r="G1144" i="16"/>
  <c r="E1144" i="16"/>
  <c r="D1144" i="16"/>
  <c r="I1126" i="16"/>
  <c r="G1126" i="16"/>
  <c r="F1122" i="16"/>
  <c r="E1122" i="16"/>
  <c r="I1122" i="16"/>
  <c r="H1118" i="16"/>
  <c r="F1118" i="16"/>
  <c r="D1118" i="16"/>
  <c r="G1118" i="16"/>
  <c r="I1118" i="16"/>
  <c r="E1118" i="16"/>
  <c r="H1114" i="16"/>
  <c r="I1114" i="16"/>
  <c r="G1114" i="16"/>
  <c r="D1114" i="16"/>
  <c r="E1114" i="16"/>
  <c r="G1106" i="16"/>
  <c r="D1106" i="16"/>
  <c r="H1106" i="16"/>
  <c r="E1106" i="16"/>
  <c r="F1106" i="16"/>
  <c r="G1019" i="16"/>
  <c r="H1019" i="16"/>
  <c r="I1019" i="16"/>
  <c r="I899" i="16"/>
  <c r="F899" i="16"/>
  <c r="H899" i="16"/>
  <c r="D899" i="16"/>
  <c r="J899" i="16"/>
  <c r="G899" i="16"/>
  <c r="E899" i="16"/>
  <c r="F895" i="16"/>
  <c r="I895" i="16"/>
  <c r="J895" i="16"/>
  <c r="F891" i="16"/>
  <c r="E891" i="16"/>
  <c r="I891" i="16"/>
  <c r="G891" i="16"/>
  <c r="H891" i="16"/>
  <c r="F887" i="16"/>
  <c r="E887" i="16"/>
  <c r="G887" i="16"/>
  <c r="I887" i="16"/>
  <c r="G883" i="16"/>
  <c r="E883" i="16"/>
  <c r="D883" i="16"/>
  <c r="F883" i="16"/>
  <c r="I883" i="16"/>
  <c r="H813" i="16"/>
  <c r="G813" i="16"/>
  <c r="J813" i="16"/>
  <c r="I813" i="16"/>
  <c r="E813" i="16"/>
  <c r="F813" i="16"/>
  <c r="D813" i="16"/>
  <c r="G785" i="16"/>
  <c r="F785" i="16"/>
  <c r="H785" i="16"/>
  <c r="J785" i="16"/>
  <c r="D785" i="16"/>
  <c r="I785" i="16"/>
  <c r="D774" i="16"/>
  <c r="J774" i="16"/>
  <c r="D768" i="16"/>
  <c r="H768" i="16"/>
  <c r="E768" i="16"/>
  <c r="G768" i="16"/>
  <c r="G765" i="16"/>
  <c r="H765" i="16"/>
  <c r="E765" i="16"/>
  <c r="E746" i="16"/>
  <c r="F746" i="16"/>
  <c r="H746" i="16"/>
  <c r="J738" i="16"/>
  <c r="D738" i="16"/>
  <c r="G738" i="16"/>
  <c r="E738" i="16"/>
  <c r="H738" i="16"/>
  <c r="I726" i="16"/>
  <c r="G726" i="16"/>
  <c r="J726" i="16"/>
  <c r="F716" i="16"/>
  <c r="J716" i="16"/>
  <c r="I708" i="16"/>
  <c r="H708" i="16"/>
  <c r="J708" i="16"/>
  <c r="H704" i="16"/>
  <c r="E704" i="16"/>
  <c r="I704" i="16"/>
  <c r="G704" i="16"/>
  <c r="J704" i="16"/>
  <c r="D704" i="16"/>
  <c r="G646" i="16"/>
  <c r="H646" i="16"/>
  <c r="I646" i="16"/>
  <c r="J646" i="16"/>
  <c r="F646" i="16"/>
  <c r="E646" i="16"/>
  <c r="D646" i="16"/>
  <c r="F642" i="16"/>
  <c r="J642" i="16"/>
  <c r="H642" i="16"/>
  <c r="J607" i="16"/>
  <c r="H607" i="16"/>
  <c r="D607" i="16"/>
  <c r="F607" i="16"/>
  <c r="G607" i="16"/>
  <c r="E607" i="16"/>
  <c r="D583" i="16"/>
  <c r="F583" i="16"/>
  <c r="E579" i="16"/>
  <c r="G579" i="16"/>
  <c r="I579" i="16"/>
  <c r="H579" i="16"/>
  <c r="F579" i="16"/>
  <c r="D579" i="16"/>
  <c r="J579" i="16"/>
  <c r="H575" i="16"/>
  <c r="J575" i="16"/>
  <c r="D575" i="16"/>
  <c r="F575" i="16"/>
  <c r="G571" i="16"/>
  <c r="D571" i="16"/>
  <c r="H571" i="16"/>
  <c r="G568" i="16"/>
  <c r="F568" i="16"/>
  <c r="D568" i="16"/>
  <c r="J568" i="16"/>
  <c r="H568" i="16"/>
  <c r="E568" i="16"/>
  <c r="F564" i="16"/>
  <c r="J564" i="16"/>
  <c r="E564" i="16"/>
  <c r="H564" i="16"/>
  <c r="D564" i="16"/>
  <c r="D549" i="16"/>
  <c r="H549" i="16"/>
  <c r="I549" i="16"/>
  <c r="F549" i="16"/>
  <c r="J549" i="16"/>
  <c r="G549" i="16"/>
  <c r="E549" i="16"/>
  <c r="D533" i="16"/>
  <c r="J533" i="16"/>
  <c r="F533" i="16"/>
  <c r="G533" i="16"/>
  <c r="E533" i="16"/>
  <c r="G526" i="16"/>
  <c r="H526" i="16"/>
  <c r="D526" i="16"/>
  <c r="E526" i="16"/>
  <c r="H519" i="16"/>
  <c r="I519" i="16"/>
  <c r="D511" i="16"/>
  <c r="J511" i="16"/>
  <c r="F511" i="16"/>
  <c r="I511" i="16"/>
  <c r="H511" i="16"/>
  <c r="E466" i="16"/>
  <c r="J466" i="16"/>
  <c r="H466" i="16"/>
  <c r="I466" i="16"/>
  <c r="H441" i="16"/>
  <c r="G441" i="16"/>
  <c r="E409" i="16"/>
  <c r="H409" i="16"/>
  <c r="I409" i="16"/>
  <c r="J409" i="16"/>
  <c r="G409" i="16"/>
  <c r="D409" i="16"/>
  <c r="H331" i="16"/>
  <c r="I331" i="16"/>
  <c r="E331" i="16"/>
  <c r="J331" i="16"/>
  <c r="D331" i="16"/>
  <c r="G331" i="16"/>
  <c r="H327" i="16"/>
  <c r="J327" i="16"/>
  <c r="G327" i="16"/>
  <c r="E327" i="16"/>
  <c r="D327" i="16"/>
  <c r="G323" i="16"/>
  <c r="D323" i="16"/>
  <c r="I323" i="16"/>
  <c r="F323" i="16"/>
  <c r="J323" i="16"/>
  <c r="E323" i="16"/>
  <c r="J319" i="16"/>
  <c r="F319" i="16"/>
  <c r="I319" i="16"/>
  <c r="H319" i="16"/>
  <c r="E319" i="16"/>
  <c r="G319" i="16"/>
  <c r="I315" i="16"/>
  <c r="F315" i="16"/>
  <c r="J315" i="16"/>
  <c r="D315" i="16"/>
  <c r="E315" i="16"/>
  <c r="G315" i="16"/>
  <c r="D311" i="16"/>
  <c r="F311" i="16"/>
  <c r="I311" i="16"/>
  <c r="G311" i="16"/>
  <c r="E311" i="16"/>
  <c r="H311" i="16"/>
  <c r="F307" i="16"/>
  <c r="G307" i="16"/>
  <c r="H299" i="16"/>
  <c r="F299" i="16"/>
  <c r="D295" i="16"/>
  <c r="G295" i="16"/>
  <c r="I279" i="16"/>
  <c r="E279" i="16"/>
  <c r="H279" i="16"/>
  <c r="F279" i="16"/>
  <c r="D261" i="16"/>
  <c r="E261" i="16"/>
  <c r="G261" i="16"/>
  <c r="D257" i="16"/>
  <c r="H257" i="16"/>
  <c r="F257" i="16"/>
  <c r="G152" i="16"/>
  <c r="E152" i="16"/>
  <c r="J152" i="16"/>
  <c r="D152" i="16"/>
  <c r="F152" i="16"/>
  <c r="H148" i="16"/>
  <c r="E148" i="16"/>
  <c r="G148" i="16"/>
  <c r="I148" i="16"/>
  <c r="D148" i="16"/>
  <c r="E141" i="16"/>
  <c r="D141" i="16"/>
  <c r="D137" i="16"/>
  <c r="I137" i="16"/>
  <c r="G137" i="16"/>
  <c r="E137" i="16"/>
  <c r="I133" i="16"/>
  <c r="F133" i="16"/>
  <c r="J129" i="16"/>
  <c r="H129" i="16"/>
  <c r="D129" i="16"/>
  <c r="H125" i="16"/>
  <c r="E125" i="16"/>
  <c r="G125" i="16"/>
  <c r="F125" i="16"/>
  <c r="I121" i="16"/>
  <c r="E121" i="16"/>
  <c r="D121" i="16"/>
  <c r="I54" i="16"/>
  <c r="E54" i="16"/>
  <c r="E50" i="16"/>
  <c r="H50" i="16"/>
  <c r="D50" i="16"/>
  <c r="D46" i="16"/>
  <c r="E46" i="16"/>
  <c r="H46" i="16"/>
  <c r="J46" i="16"/>
  <c r="E12" i="16"/>
  <c r="G12" i="16"/>
  <c r="D12" i="16"/>
  <c r="J12" i="16"/>
  <c r="H12" i="16"/>
  <c r="J2475" i="16"/>
  <c r="F2475" i="16"/>
  <c r="D2475" i="16"/>
  <c r="J2463" i="16"/>
  <c r="F2463" i="16"/>
  <c r="H2459" i="16"/>
  <c r="E2459" i="16"/>
  <c r="D2447" i="16"/>
  <c r="F2447" i="16"/>
  <c r="I2282" i="16"/>
  <c r="D2282" i="16"/>
  <c r="H2282" i="16"/>
  <c r="F2212" i="16"/>
  <c r="I2212" i="16"/>
  <c r="E2212" i="16"/>
  <c r="H2201" i="16"/>
  <c r="G2201" i="16"/>
  <c r="D2201" i="16"/>
  <c r="J2201" i="16"/>
  <c r="F2201" i="16"/>
  <c r="J2173" i="16"/>
  <c r="F2173" i="16"/>
  <c r="J2161" i="16"/>
  <c r="F2161" i="16"/>
  <c r="E2161" i="16"/>
  <c r="J2137" i="16"/>
  <c r="D2137" i="16"/>
  <c r="I2137" i="16"/>
  <c r="D2334" i="16"/>
  <c r="E2334" i="16"/>
  <c r="I2334" i="16"/>
  <c r="E2195" i="16"/>
  <c r="D2195" i="16"/>
  <c r="G2187" i="16"/>
  <c r="D2187" i="16"/>
  <c r="E2187" i="16"/>
  <c r="J2179" i="16"/>
  <c r="I2179" i="16"/>
  <c r="H2290" i="16"/>
  <c r="I2503" i="16"/>
  <c r="D2290" i="16"/>
  <c r="D2465" i="16"/>
  <c r="J2204" i="16"/>
  <c r="E2204" i="16"/>
  <c r="H2176" i="16"/>
  <c r="I2176" i="16"/>
  <c r="H1879" i="16"/>
  <c r="F1879" i="16"/>
  <c r="H1846" i="16"/>
  <c r="F1846" i="16"/>
  <c r="F1714" i="16"/>
  <c r="J1714" i="16"/>
  <c r="I2355" i="16"/>
  <c r="D2355" i="16"/>
  <c r="F2094" i="16"/>
  <c r="D2094" i="16"/>
  <c r="D2004" i="16"/>
  <c r="G2004" i="16"/>
  <c r="J1720" i="16"/>
  <c r="H1720" i="16"/>
  <c r="F1720" i="16"/>
  <c r="D1720" i="16"/>
  <c r="D2058" i="16"/>
  <c r="I2110" i="16"/>
  <c r="I1212" i="16"/>
  <c r="I1228" i="16"/>
  <c r="I1328" i="16"/>
  <c r="G1684" i="16"/>
  <c r="D1258" i="16"/>
  <c r="E1830" i="16"/>
  <c r="I1830" i="16"/>
  <c r="I2209" i="16"/>
  <c r="G2209" i="16"/>
  <c r="I2203" i="16"/>
  <c r="H2203" i="16"/>
  <c r="E2203" i="16"/>
  <c r="D2103" i="16"/>
  <c r="H2103" i="16"/>
  <c r="I2097" i="16"/>
  <c r="G2097" i="16"/>
  <c r="F2097" i="16"/>
  <c r="H2097" i="16"/>
  <c r="E2097" i="16"/>
  <c r="J2097" i="16"/>
  <c r="E1635" i="16"/>
  <c r="F1635" i="16"/>
  <c r="I1635" i="16"/>
  <c r="D1635" i="16"/>
  <c r="J1635" i="16"/>
  <c r="G1635" i="16"/>
  <c r="H1635" i="16"/>
  <c r="E1624" i="16"/>
  <c r="F1624" i="16"/>
  <c r="I1624" i="16"/>
  <c r="J1624" i="16"/>
  <c r="H1624" i="16"/>
  <c r="I1559" i="16"/>
  <c r="F1559" i="16"/>
  <c r="D1549" i="16"/>
  <c r="E1549" i="16"/>
  <c r="J1549" i="16"/>
  <c r="D1542" i="16"/>
  <c r="J1542" i="16"/>
  <c r="H1542" i="16"/>
  <c r="I1542" i="16"/>
  <c r="J1525" i="16"/>
  <c r="F1525" i="16"/>
  <c r="H1525" i="16"/>
  <c r="E1525" i="16"/>
  <c r="J1518" i="16"/>
  <c r="D1518" i="16"/>
  <c r="E1518" i="16"/>
  <c r="F1518" i="16"/>
  <c r="I1518" i="16"/>
  <c r="D1492" i="16"/>
  <c r="H1492" i="16"/>
  <c r="J1492" i="16"/>
  <c r="F1482" i="16"/>
  <c r="I1482" i="16"/>
  <c r="G1482" i="16"/>
  <c r="D1475" i="16"/>
  <c r="I1475" i="16"/>
  <c r="J1475" i="16"/>
  <c r="F1465" i="16"/>
  <c r="I1465" i="16"/>
  <c r="J1465" i="16"/>
  <c r="H1465" i="16"/>
  <c r="G1461" i="16"/>
  <c r="I1461" i="16"/>
  <c r="D1446" i="16"/>
  <c r="J1446" i="16"/>
  <c r="G1446" i="16"/>
  <c r="I1446" i="16"/>
  <c r="F1446" i="16"/>
  <c r="H1446" i="16"/>
  <c r="H1401" i="16"/>
  <c r="I1401" i="16"/>
  <c r="H1379" i="16"/>
  <c r="D1379" i="16"/>
  <c r="J1379" i="16"/>
  <c r="E1379" i="16"/>
  <c r="G1379" i="16"/>
  <c r="I1367" i="16"/>
  <c r="D1367" i="16"/>
  <c r="H1367" i="16"/>
  <c r="J1367" i="16"/>
  <c r="D1361" i="16"/>
  <c r="J1361" i="16"/>
  <c r="F1361" i="16"/>
  <c r="E1361" i="16"/>
  <c r="I1361" i="16"/>
  <c r="H1357" i="16"/>
  <c r="G1357" i="16"/>
  <c r="D1357" i="16"/>
  <c r="F1357" i="16"/>
  <c r="F1095" i="16"/>
  <c r="D1095" i="16"/>
  <c r="E1095" i="16"/>
  <c r="H1095" i="16"/>
  <c r="E1077" i="16"/>
  <c r="H1077" i="16"/>
  <c r="I1077" i="16"/>
  <c r="F1077" i="16"/>
  <c r="G1077" i="16"/>
  <c r="F1073" i="16"/>
  <c r="I1073" i="16"/>
  <c r="D1073" i="16"/>
  <c r="G1073" i="16"/>
  <c r="E1073" i="16"/>
  <c r="J1063" i="16"/>
  <c r="G1063" i="16"/>
  <c r="H1063" i="16"/>
  <c r="E1063" i="16"/>
  <c r="I1059" i="16"/>
  <c r="D1059" i="16"/>
  <c r="E1059" i="16"/>
  <c r="J1059" i="16"/>
  <c r="G1059" i="16"/>
  <c r="H1059" i="16"/>
  <c r="I1053" i="16"/>
  <c r="F1053" i="16"/>
  <c r="E1053" i="16"/>
  <c r="H1053" i="16"/>
  <c r="G1053" i="16"/>
  <c r="J1047" i="16"/>
  <c r="H1047" i="16"/>
  <c r="G1037" i="16"/>
  <c r="J1037" i="16"/>
  <c r="H1037" i="16"/>
  <c r="I1037" i="16"/>
  <c r="F1037" i="16"/>
  <c r="H1028" i="16"/>
  <c r="J1028" i="16"/>
  <c r="F1028" i="16"/>
  <c r="I1028" i="16"/>
  <c r="E1028" i="16"/>
  <c r="G1028" i="16"/>
  <c r="F1009" i="16"/>
  <c r="G1009" i="16"/>
  <c r="E1009" i="16"/>
  <c r="J1009" i="16"/>
  <c r="H1009" i="16"/>
  <c r="I1009" i="16"/>
  <c r="D1009" i="16"/>
  <c r="J1005" i="16"/>
  <c r="D1005" i="16"/>
  <c r="E1005" i="16"/>
  <c r="D996" i="16"/>
  <c r="E996" i="16"/>
  <c r="F996" i="16"/>
  <c r="H996" i="16"/>
  <c r="D985" i="16"/>
  <c r="J985" i="16"/>
  <c r="F985" i="16"/>
  <c r="G985" i="16"/>
  <c r="I985" i="16"/>
  <c r="E985" i="16"/>
  <c r="H985" i="16"/>
  <c r="I974" i="16"/>
  <c r="J974" i="16"/>
  <c r="G974" i="16"/>
  <c r="F968" i="16"/>
  <c r="J968" i="16"/>
  <c r="D968" i="16"/>
  <c r="H968" i="16"/>
  <c r="I968" i="16"/>
  <c r="E968" i="16"/>
  <c r="G968" i="16"/>
  <c r="F946" i="16"/>
  <c r="E946" i="16"/>
  <c r="J946" i="16"/>
  <c r="I946" i="16"/>
  <c r="D946" i="16"/>
  <c r="F929" i="16"/>
  <c r="H929" i="16"/>
  <c r="D929" i="16"/>
  <c r="G929" i="16"/>
  <c r="I929" i="16"/>
  <c r="J929" i="16"/>
  <c r="E929" i="16"/>
  <c r="D821" i="16"/>
  <c r="E821" i="16"/>
  <c r="J821" i="16"/>
  <c r="I821" i="16"/>
  <c r="G821" i="16"/>
  <c r="F817" i="16"/>
  <c r="H817" i="16"/>
  <c r="I817" i="16"/>
  <c r="J817" i="16"/>
  <c r="H809" i="16"/>
  <c r="J809" i="16"/>
  <c r="F809" i="16"/>
  <c r="G809" i="16"/>
  <c r="D809" i="16"/>
  <c r="I809" i="16"/>
  <c r="J805" i="16"/>
  <c r="G805" i="16"/>
  <c r="I805" i="16"/>
  <c r="D805" i="16"/>
  <c r="H805" i="16"/>
  <c r="J801" i="16"/>
  <c r="F801" i="16"/>
  <c r="H801" i="16"/>
  <c r="D801" i="16"/>
  <c r="I801" i="16"/>
  <c r="J789" i="16"/>
  <c r="H789" i="16"/>
  <c r="G789" i="16"/>
  <c r="I789" i="16"/>
  <c r="D789" i="16"/>
  <c r="G782" i="16"/>
  <c r="J782" i="16"/>
  <c r="E782" i="16"/>
  <c r="D782" i="16"/>
  <c r="I782" i="16"/>
  <c r="G760" i="16"/>
  <c r="H760" i="16"/>
  <c r="F760" i="16"/>
  <c r="I760" i="16"/>
  <c r="J760" i="16"/>
  <c r="D760" i="16"/>
  <c r="G757" i="16"/>
  <c r="H757" i="16"/>
  <c r="J757" i="16"/>
  <c r="I753" i="16"/>
  <c r="H753" i="16"/>
  <c r="J753" i="16"/>
  <c r="E753" i="16"/>
  <c r="D753" i="16"/>
  <c r="H749" i="16"/>
  <c r="E749" i="16"/>
  <c r="F749" i="16"/>
  <c r="G721" i="16"/>
  <c r="D721" i="16"/>
  <c r="I721" i="16"/>
  <c r="J721" i="16"/>
  <c r="H721" i="16"/>
  <c r="G718" i="16"/>
  <c r="E718" i="16"/>
  <c r="F718" i="16"/>
  <c r="E700" i="16"/>
  <c r="I700" i="16"/>
  <c r="J700" i="16"/>
  <c r="H700" i="16"/>
  <c r="D700" i="16"/>
  <c r="D695" i="16"/>
  <c r="G695" i="16"/>
  <c r="E695" i="16"/>
  <c r="F695" i="16"/>
  <c r="I695" i="16"/>
  <c r="J692" i="16"/>
  <c r="I692" i="16"/>
  <c r="G692" i="16"/>
  <c r="E692" i="16"/>
  <c r="D692" i="16"/>
  <c r="H692" i="16"/>
  <c r="F692" i="16"/>
  <c r="I688" i="16"/>
  <c r="E688" i="16"/>
  <c r="D674" i="16"/>
  <c r="G674" i="16"/>
  <c r="F674" i="16"/>
  <c r="I674" i="16"/>
  <c r="E674" i="16"/>
  <c r="G663" i="16"/>
  <c r="D663" i="16"/>
  <c r="J663" i="16"/>
  <c r="H663" i="16"/>
  <c r="E654" i="16"/>
  <c r="H654" i="16"/>
  <c r="J654" i="16"/>
  <c r="I654" i="16"/>
  <c r="H647" i="16"/>
  <c r="G647" i="16"/>
  <c r="I647" i="16"/>
  <c r="F647" i="16"/>
  <c r="D647" i="16"/>
  <c r="E647" i="16"/>
  <c r="D637" i="16"/>
  <c r="G637" i="16"/>
  <c r="H633" i="16"/>
  <c r="J633" i="16"/>
  <c r="F633" i="16"/>
  <c r="D633" i="16"/>
  <c r="G633" i="16"/>
  <c r="I633" i="16"/>
  <c r="E633" i="16"/>
  <c r="D629" i="16"/>
  <c r="E629" i="16"/>
  <c r="J629" i="16"/>
  <c r="I623" i="16"/>
  <c r="D623" i="16"/>
  <c r="H617" i="16"/>
  <c r="J617" i="16"/>
  <c r="D617" i="16"/>
  <c r="G617" i="16"/>
  <c r="E617" i="16"/>
  <c r="F617" i="16"/>
  <c r="D611" i="16"/>
  <c r="G611" i="16"/>
  <c r="E611" i="16"/>
  <c r="F594" i="16"/>
  <c r="D594" i="16"/>
  <c r="I594" i="16"/>
  <c r="G594" i="16"/>
  <c r="J594" i="16"/>
  <c r="J554" i="16"/>
  <c r="D554" i="16"/>
  <c r="G554" i="16"/>
  <c r="G551" i="16"/>
  <c r="D551" i="16"/>
  <c r="H551" i="16"/>
  <c r="E551" i="16"/>
  <c r="G536" i="16"/>
  <c r="H536" i="16"/>
  <c r="F509" i="16"/>
  <c r="H509" i="16"/>
  <c r="J509" i="16"/>
  <c r="G509" i="16"/>
  <c r="I509" i="16"/>
  <c r="I506" i="16"/>
  <c r="D506" i="16"/>
  <c r="H506" i="16"/>
  <c r="G506" i="16"/>
  <c r="J506" i="16"/>
  <c r="J491" i="16"/>
  <c r="E491" i="16"/>
  <c r="H491" i="16"/>
  <c r="I491" i="16"/>
  <c r="D491" i="16"/>
  <c r="G491" i="16"/>
  <c r="F471" i="16"/>
  <c r="G471" i="16"/>
  <c r="I471" i="16"/>
  <c r="H471" i="16"/>
  <c r="D471" i="16"/>
  <c r="J471" i="16"/>
  <c r="G468" i="16"/>
  <c r="J468" i="16"/>
  <c r="F468" i="16"/>
  <c r="D468" i="16"/>
  <c r="H468" i="16"/>
  <c r="E468" i="16"/>
  <c r="H449" i="16"/>
  <c r="F449" i="16"/>
  <c r="G449" i="16"/>
  <c r="I449" i="16"/>
  <c r="E449" i="16"/>
  <c r="J449" i="16"/>
  <c r="J445" i="16"/>
  <c r="G445" i="16"/>
  <c r="I445" i="16"/>
  <c r="H445" i="16"/>
  <c r="F445" i="16"/>
  <c r="E445" i="16"/>
  <c r="I429" i="16"/>
  <c r="G429" i="16"/>
  <c r="H429" i="16"/>
  <c r="F429" i="16"/>
  <c r="G421" i="16"/>
  <c r="D421" i="16"/>
  <c r="E421" i="16"/>
  <c r="I421" i="16"/>
  <c r="H421" i="16"/>
  <c r="F421" i="16"/>
  <c r="D385" i="16"/>
  <c r="G385" i="16"/>
  <c r="F385" i="16"/>
  <c r="E385" i="16"/>
  <c r="H385" i="16"/>
  <c r="E381" i="16"/>
  <c r="F381" i="16"/>
  <c r="G381" i="16"/>
  <c r="D381" i="16"/>
  <c r="J381" i="16"/>
  <c r="H381" i="16"/>
  <c r="D377" i="16"/>
  <c r="H377" i="16"/>
  <c r="J377" i="16"/>
  <c r="G377" i="16"/>
  <c r="I377" i="16"/>
  <c r="H373" i="16"/>
  <c r="G373" i="16"/>
  <c r="J373" i="16"/>
  <c r="E373" i="16"/>
  <c r="I373" i="16"/>
  <c r="D352" i="16"/>
  <c r="G352" i="16"/>
  <c r="E352" i="16"/>
  <c r="F352" i="16"/>
  <c r="J352" i="16"/>
  <c r="H352" i="16"/>
  <c r="I352" i="16"/>
  <c r="J346" i="16"/>
  <c r="H346" i="16"/>
  <c r="I346" i="16"/>
  <c r="G342" i="16"/>
  <c r="J342" i="16"/>
  <c r="D342" i="16"/>
  <c r="I342" i="16"/>
  <c r="H342" i="16"/>
  <c r="F342" i="16"/>
  <c r="D338" i="16"/>
  <c r="G338" i="16"/>
  <c r="I338" i="16"/>
  <c r="E338" i="16"/>
  <c r="J338" i="16"/>
  <c r="H338" i="16"/>
  <c r="F267" i="16"/>
  <c r="D267" i="16"/>
  <c r="I267" i="16"/>
  <c r="H267" i="16"/>
  <c r="E267" i="16"/>
  <c r="F217" i="16"/>
  <c r="J217" i="16"/>
  <c r="J214" i="16"/>
  <c r="G214" i="16"/>
  <c r="E214" i="16"/>
  <c r="D184" i="16"/>
  <c r="I184" i="16"/>
  <c r="H117" i="16"/>
  <c r="E117" i="16"/>
  <c r="G117" i="16"/>
  <c r="J113" i="16"/>
  <c r="E113" i="16"/>
  <c r="H113" i="16"/>
  <c r="D113" i="16"/>
  <c r="F113" i="16"/>
  <c r="I113" i="16"/>
  <c r="G68" i="16"/>
  <c r="I68" i="16"/>
  <c r="J64" i="16"/>
  <c r="E64" i="16"/>
  <c r="G64" i="16"/>
  <c r="I64" i="16"/>
  <c r="F37" i="16"/>
  <c r="D37" i="16"/>
  <c r="I37" i="16"/>
  <c r="E37" i="16"/>
  <c r="G37" i="16"/>
  <c r="H37" i="16"/>
  <c r="H1073" i="16"/>
  <c r="D817" i="16"/>
  <c r="G688" i="16"/>
  <c r="D749" i="16"/>
  <c r="I1424" i="16"/>
  <c r="D1437" i="16"/>
  <c r="D1427" i="16"/>
  <c r="E1588" i="16"/>
  <c r="F1437" i="16"/>
  <c r="D34" i="16"/>
  <c r="G10" i="16"/>
  <c r="F10" i="16"/>
  <c r="H34" i="16"/>
  <c r="H160" i="16"/>
  <c r="F770" i="16"/>
  <c r="I1420" i="16"/>
  <c r="E1420" i="16"/>
  <c r="H1424" i="16"/>
  <c r="G1427" i="16"/>
  <c r="J1555" i="16"/>
  <c r="E196" i="16"/>
  <c r="J429" i="16"/>
  <c r="I554" i="16"/>
  <c r="J674" i="16"/>
  <c r="J793" i="16"/>
  <c r="G793" i="16"/>
  <c r="G939" i="16"/>
  <c r="D939" i="16"/>
  <c r="F943" i="16"/>
  <c r="J710" i="16"/>
  <c r="D714" i="16"/>
  <c r="F714" i="16"/>
  <c r="D1469" i="16"/>
  <c r="J1469" i="16"/>
  <c r="I117" i="16"/>
  <c r="E872" i="16"/>
  <c r="D844" i="16"/>
  <c r="J844" i="16"/>
  <c r="D868" i="16"/>
  <c r="I15" i="16"/>
  <c r="G71" i="16"/>
  <c r="E75" i="16"/>
  <c r="G196" i="16"/>
  <c r="J432" i="16"/>
  <c r="F432" i="16"/>
  <c r="G452" i="16"/>
  <c r="D452" i="16"/>
  <c r="F824" i="16"/>
  <c r="G828" i="16"/>
  <c r="I828" i="16"/>
  <c r="G844" i="16"/>
  <c r="F856" i="16"/>
  <c r="H856" i="16"/>
  <c r="J860" i="16"/>
  <c r="D864" i="16"/>
  <c r="H864" i="16"/>
  <c r="H868" i="16"/>
  <c r="F872" i="16"/>
  <c r="F876" i="16"/>
  <c r="J876" i="16"/>
  <c r="I943" i="16"/>
  <c r="I971" i="16"/>
  <c r="H971" i="16"/>
  <c r="J1357" i="16"/>
  <c r="E1492" i="16"/>
  <c r="F1581" i="16"/>
  <c r="I1581" i="16"/>
  <c r="F68" i="16"/>
  <c r="H637" i="16"/>
  <c r="E1069" i="16"/>
  <c r="H620" i="16"/>
  <c r="J964" i="16"/>
  <c r="E1047" i="16"/>
  <c r="G1084" i="16"/>
  <c r="H1084" i="16"/>
  <c r="F1349" i="16"/>
  <c r="H1349" i="16"/>
  <c r="J503" i="16"/>
  <c r="D681" i="16"/>
  <c r="E681" i="16"/>
  <c r="D981" i="16"/>
  <c r="H1342" i="16"/>
  <c r="F1397" i="16"/>
  <c r="H1397" i="16"/>
  <c r="F1401" i="16"/>
  <c r="J1559" i="16"/>
  <c r="G1511" i="16"/>
  <c r="H203" i="16"/>
  <c r="G369" i="16"/>
  <c r="G464" i="16"/>
  <c r="I724" i="16"/>
  <c r="D724" i="16"/>
  <c r="H1099" i="16"/>
  <c r="H1373" i="16"/>
  <c r="D1511" i="16"/>
  <c r="G1515" i="16"/>
  <c r="H1628" i="16"/>
  <c r="E1628" i="16"/>
  <c r="J2198" i="16"/>
  <c r="E2209" i="16"/>
  <c r="G54" i="16"/>
  <c r="D54" i="16"/>
  <c r="F1040" i="16"/>
  <c r="D1461" i="16"/>
  <c r="G1465" i="16"/>
  <c r="J184" i="16"/>
  <c r="G2103" i="16"/>
  <c r="J2203" i="16"/>
  <c r="E623" i="16"/>
  <c r="D536" i="16"/>
  <c r="J369" i="16"/>
  <c r="H184" i="16"/>
  <c r="F64" i="16"/>
  <c r="E805" i="16"/>
  <c r="I611" i="16"/>
  <c r="D604" i="16"/>
  <c r="D1482" i="16"/>
  <c r="G996" i="16"/>
  <c r="I996" i="16"/>
  <c r="G170" i="16"/>
  <c r="D217" i="16"/>
  <c r="D974" i="16"/>
  <c r="G271" i="16"/>
  <c r="I757" i="16"/>
  <c r="E1037" i="16"/>
  <c r="E1542" i="16"/>
  <c r="G1367" i="16"/>
  <c r="F1379" i="16"/>
  <c r="E377" i="16"/>
  <c r="D964" i="16"/>
  <c r="H1361" i="16"/>
  <c r="F1063" i="16"/>
  <c r="F506" i="16"/>
  <c r="D1525" i="16"/>
  <c r="F1469" i="16"/>
  <c r="I468" i="16"/>
  <c r="D688" i="16"/>
  <c r="G724" i="16"/>
  <c r="G946" i="16"/>
  <c r="D1028" i="16"/>
  <c r="D1624" i="16"/>
  <c r="J385" i="16"/>
  <c r="D445" i="16"/>
  <c r="E809" i="16"/>
  <c r="H782" i="16"/>
  <c r="E1367" i="16"/>
  <c r="D373" i="16"/>
  <c r="D654" i="16"/>
  <c r="H710" i="16"/>
  <c r="H974" i="16"/>
  <c r="G1624" i="16"/>
  <c r="H793" i="16"/>
  <c r="E1482" i="16"/>
  <c r="I1549" i="16"/>
  <c r="F974" i="16"/>
  <c r="J695" i="16"/>
  <c r="G753" i="16"/>
  <c r="E757" i="16"/>
  <c r="D1037" i="16"/>
  <c r="F1542" i="16"/>
  <c r="F1367" i="16"/>
  <c r="H946" i="16"/>
  <c r="F54" i="16"/>
  <c r="I1063" i="16"/>
  <c r="H1518" i="16"/>
  <c r="G700" i="16"/>
  <c r="I718" i="16"/>
  <c r="F757" i="16"/>
  <c r="E509" i="16"/>
  <c r="F782" i="16"/>
  <c r="H611" i="16"/>
  <c r="D1063" i="16"/>
  <c r="J1053" i="16"/>
  <c r="I385" i="16"/>
  <c r="J421" i="16"/>
  <c r="D449" i="16"/>
  <c r="E1446" i="16"/>
  <c r="E506" i="16"/>
  <c r="F721" i="16"/>
  <c r="H821" i="16"/>
  <c r="J647" i="16"/>
  <c r="F373" i="16"/>
  <c r="F654" i="16"/>
  <c r="E817" i="16"/>
  <c r="F1005" i="16"/>
  <c r="H629" i="16"/>
  <c r="I1005" i="16"/>
  <c r="G1437" i="16"/>
  <c r="H1420" i="16"/>
  <c r="J34" i="16"/>
  <c r="J1588" i="16"/>
  <c r="E34" i="16"/>
  <c r="D10" i="16"/>
  <c r="D160" i="16"/>
  <c r="I160" i="16"/>
  <c r="G770" i="16"/>
  <c r="J1424" i="16"/>
  <c r="D1555" i="16"/>
  <c r="I75" i="16"/>
  <c r="H196" i="16"/>
  <c r="E429" i="16"/>
  <c r="H554" i="16"/>
  <c r="H939" i="16"/>
  <c r="I710" i="16"/>
  <c r="E710" i="16"/>
  <c r="I714" i="16"/>
  <c r="D718" i="16"/>
  <c r="E1461" i="16"/>
  <c r="I1469" i="16"/>
  <c r="F789" i="16"/>
  <c r="I1095" i="16"/>
  <c r="D1581" i="16"/>
  <c r="F117" i="16"/>
  <c r="I214" i="16"/>
  <c r="D71" i="16"/>
  <c r="D860" i="16"/>
  <c r="E15" i="16"/>
  <c r="G432" i="16"/>
  <c r="J452" i="16"/>
  <c r="G824" i="16"/>
  <c r="F828" i="16"/>
  <c r="H844" i="16"/>
  <c r="E860" i="16"/>
  <c r="F860" i="16"/>
  <c r="J868" i="16"/>
  <c r="E876" i="16"/>
  <c r="I749" i="16"/>
  <c r="I1492" i="16"/>
  <c r="E68" i="16"/>
  <c r="F271" i="16"/>
  <c r="F637" i="16"/>
  <c r="J1069" i="16"/>
  <c r="H1069" i="16"/>
  <c r="D1349" i="16"/>
  <c r="D1047" i="16"/>
  <c r="J620" i="16"/>
  <c r="I620" i="16"/>
  <c r="G964" i="16"/>
  <c r="F1047" i="16"/>
  <c r="J1084" i="16"/>
  <c r="E1349" i="16"/>
  <c r="J1397" i="16"/>
  <c r="E604" i="16"/>
  <c r="E503" i="16"/>
  <c r="I604" i="16"/>
  <c r="I681" i="16"/>
  <c r="J981" i="16"/>
  <c r="E1342" i="16"/>
  <c r="I1397" i="16"/>
  <c r="G1401" i="16"/>
  <c r="E1437" i="16"/>
  <c r="F1475" i="16"/>
  <c r="H1559" i="16"/>
  <c r="H1588" i="16"/>
  <c r="I464" i="16"/>
  <c r="F170" i="16"/>
  <c r="E203" i="16"/>
  <c r="E464" i="16"/>
  <c r="F724" i="16"/>
  <c r="F1099" i="16"/>
  <c r="D1373" i="16"/>
  <c r="I1511" i="16"/>
  <c r="E1515" i="16"/>
  <c r="J1628" i="16"/>
  <c r="E2198" i="16"/>
  <c r="H2209" i="16"/>
  <c r="J54" i="16"/>
  <c r="I1040" i="16"/>
  <c r="G1525" i="16"/>
  <c r="D1342" i="16"/>
  <c r="E1465" i="16"/>
  <c r="F536" i="16"/>
  <c r="E536" i="16"/>
  <c r="I2103" i="16"/>
  <c r="J623" i="16"/>
  <c r="G623" i="16"/>
  <c r="J2103" i="16"/>
  <c r="G184" i="16"/>
  <c r="F821" i="16"/>
  <c r="H214" i="16"/>
  <c r="J604" i="16"/>
  <c r="J1482" i="16"/>
  <c r="G346" i="16"/>
  <c r="J996" i="16"/>
  <c r="G1549" i="16"/>
  <c r="G267" i="16"/>
  <c r="J551" i="16"/>
  <c r="F663" i="16"/>
  <c r="H695" i="16"/>
  <c r="F753" i="16"/>
  <c r="D1077" i="16"/>
  <c r="G1475" i="16"/>
  <c r="G1518" i="16"/>
  <c r="H1515" i="16"/>
  <c r="H64" i="16"/>
  <c r="F700" i="16"/>
  <c r="D2097" i="16"/>
  <c r="I551" i="16"/>
  <c r="H594" i="16"/>
  <c r="J1095" i="16"/>
  <c r="E1357" i="16"/>
  <c r="F1059" i="16"/>
  <c r="F629" i="16"/>
  <c r="E721" i="16"/>
  <c r="G801" i="16"/>
  <c r="E471" i="16"/>
  <c r="F338" i="16"/>
  <c r="F377" i="16"/>
  <c r="F1492" i="16"/>
  <c r="G2214" i="16"/>
  <c r="I2214" i="16"/>
  <c r="J2214" i="16"/>
  <c r="G2193" i="16"/>
  <c r="E2193" i="16"/>
  <c r="F2193" i="16"/>
  <c r="D2193" i="16"/>
  <c r="H2108" i="16"/>
  <c r="D2108" i="16"/>
  <c r="I2108" i="16"/>
  <c r="E2108" i="16"/>
  <c r="F2108" i="16"/>
  <c r="D2095" i="16"/>
  <c r="I2095" i="16"/>
  <c r="G1633" i="16"/>
  <c r="I1633" i="16"/>
  <c r="H1633" i="16"/>
  <c r="F1633" i="16"/>
  <c r="J1633" i="16"/>
  <c r="G1626" i="16"/>
  <c r="I1626" i="16"/>
  <c r="H1626" i="16"/>
  <c r="I1611" i="16"/>
  <c r="E1611" i="16"/>
  <c r="I1608" i="16"/>
  <c r="E1608" i="16"/>
  <c r="H1605" i="16"/>
  <c r="E1605" i="16"/>
  <c r="G1602" i="16"/>
  <c r="E1602" i="16"/>
  <c r="I1602" i="16"/>
  <c r="E1547" i="16"/>
  <c r="D1547" i="16"/>
  <c r="D1544" i="16"/>
  <c r="I1544" i="16"/>
  <c r="F1527" i="16"/>
  <c r="H1527" i="16"/>
  <c r="G1527" i="16"/>
  <c r="J1527" i="16"/>
  <c r="G1523" i="16"/>
  <c r="F1523" i="16"/>
  <c r="H1523" i="16"/>
  <c r="G1463" i="16"/>
  <c r="E1463" i="16"/>
  <c r="H1463" i="16"/>
  <c r="H1455" i="16"/>
  <c r="E1455" i="16"/>
  <c r="D1455" i="16"/>
  <c r="I1455" i="16"/>
  <c r="I1452" i="16"/>
  <c r="G1452" i="16"/>
  <c r="H1452" i="16"/>
  <c r="J1442" i="16"/>
  <c r="E1442" i="16"/>
  <c r="D1442" i="16"/>
  <c r="I1442" i="16"/>
  <c r="F1442" i="16"/>
  <c r="H1432" i="16"/>
  <c r="D1432" i="16"/>
  <c r="I1422" i="16"/>
  <c r="H1422" i="16"/>
  <c r="J1422" i="16"/>
  <c r="F1422" i="16"/>
  <c r="D1422" i="16"/>
  <c r="D1418" i="16"/>
  <c r="F1418" i="16"/>
  <c r="I1418" i="16"/>
  <c r="J1418" i="16"/>
  <c r="E1399" i="16"/>
  <c r="H1399" i="16"/>
  <c r="I1377" i="16"/>
  <c r="E1377" i="16"/>
  <c r="H1355" i="16"/>
  <c r="D1355" i="16"/>
  <c r="J1104" i="16"/>
  <c r="H1104" i="16"/>
  <c r="G1104" i="16"/>
  <c r="D1104" i="16"/>
  <c r="J1082" i="16"/>
  <c r="I1082" i="16"/>
  <c r="H1082" i="16"/>
  <c r="D1079" i="16"/>
  <c r="I1079" i="16"/>
  <c r="G1079" i="16"/>
  <c r="J1079" i="16"/>
  <c r="F1079" i="16"/>
  <c r="F1075" i="16"/>
  <c r="E1075" i="16"/>
  <c r="G1075" i="16"/>
  <c r="F1061" i="16"/>
  <c r="H1061" i="16"/>
  <c r="J1055" i="16"/>
  <c r="G1055" i="16"/>
  <c r="F1055" i="16"/>
  <c r="E1055" i="16"/>
  <c r="G1020" i="16"/>
  <c r="I1020" i="16"/>
  <c r="E1020" i="16"/>
  <c r="J1020" i="16"/>
  <c r="I1014" i="16"/>
  <c r="H1014" i="16"/>
  <c r="D1014" i="16"/>
  <c r="E998" i="16"/>
  <c r="H998" i="16"/>
  <c r="F998" i="16"/>
  <c r="F994" i="16"/>
  <c r="H994" i="16"/>
  <c r="I989" i="16"/>
  <c r="G989" i="16"/>
  <c r="D941" i="16"/>
  <c r="E941" i="16"/>
  <c r="H941" i="16"/>
  <c r="J941" i="16"/>
  <c r="I941" i="16"/>
  <c r="J881" i="16"/>
  <c r="E881" i="16"/>
  <c r="H881" i="16"/>
  <c r="D881" i="16"/>
  <c r="F881" i="16"/>
  <c r="F878" i="16"/>
  <c r="J878" i="16"/>
  <c r="G878" i="16"/>
  <c r="I878" i="16"/>
  <c r="H878" i="16"/>
  <c r="D878" i="16"/>
  <c r="E874" i="16"/>
  <c r="D874" i="16"/>
  <c r="H874" i="16"/>
  <c r="F874" i="16"/>
  <c r="E870" i="16"/>
  <c r="D870" i="16"/>
  <c r="F870" i="16"/>
  <c r="J870" i="16"/>
  <c r="H870" i="16"/>
  <c r="G870" i="16"/>
  <c r="J866" i="16"/>
  <c r="G866" i="16"/>
  <c r="H866" i="16"/>
  <c r="E866" i="16"/>
  <c r="F866" i="16"/>
  <c r="H862" i="16"/>
  <c r="G862" i="16"/>
  <c r="I858" i="16"/>
  <c r="G858" i="16"/>
  <c r="I846" i="16"/>
  <c r="H846" i="16"/>
  <c r="I830" i="16"/>
  <c r="G830" i="16"/>
  <c r="F830" i="16"/>
  <c r="H830" i="16"/>
  <c r="J830" i="16"/>
  <c r="D830" i="16"/>
  <c r="I826" i="16"/>
  <c r="E826" i="16"/>
  <c r="J819" i="16"/>
  <c r="H819" i="16"/>
  <c r="D819" i="16"/>
  <c r="H807" i="16"/>
  <c r="F807" i="16"/>
  <c r="J807" i="16"/>
  <c r="E803" i="16"/>
  <c r="H803" i="16"/>
  <c r="J803" i="16"/>
  <c r="F803" i="16"/>
  <c r="D803" i="16"/>
  <c r="G787" i="16"/>
  <c r="I787" i="16"/>
  <c r="F774" i="16"/>
  <c r="G774" i="16"/>
  <c r="H774" i="16"/>
  <c r="I774" i="16"/>
  <c r="E774" i="16"/>
  <c r="F765" i="16"/>
  <c r="D765" i="16"/>
  <c r="I762" i="16"/>
  <c r="F762" i="16"/>
  <c r="F755" i="16"/>
  <c r="H755" i="16"/>
  <c r="H744" i="16"/>
  <c r="F744" i="16"/>
  <c r="E744" i="16"/>
  <c r="G744" i="16"/>
  <c r="J744" i="16"/>
  <c r="G740" i="16"/>
  <c r="H740" i="16"/>
  <c r="D740" i="16"/>
  <c r="J740" i="16"/>
  <c r="F740" i="16"/>
  <c r="H716" i="16"/>
  <c r="G716" i="16"/>
  <c r="I716" i="16"/>
  <c r="E716" i="16"/>
  <c r="D716" i="16"/>
  <c r="J690" i="16"/>
  <c r="F690" i="16"/>
  <c r="H690" i="16"/>
  <c r="E690" i="16"/>
  <c r="I690" i="16"/>
  <c r="H686" i="16"/>
  <c r="G686" i="16"/>
  <c r="D686" i="16"/>
  <c r="J676" i="16"/>
  <c r="H676" i="16"/>
  <c r="E676" i="16"/>
  <c r="D676" i="16"/>
  <c r="I676" i="16"/>
  <c r="F676" i="16"/>
  <c r="H668" i="16"/>
  <c r="I668" i="16"/>
  <c r="G668" i="16"/>
  <c r="I665" i="16"/>
  <c r="D665" i="16"/>
  <c r="J661" i="16"/>
  <c r="I661" i="16"/>
  <c r="D661" i="16"/>
  <c r="F661" i="16"/>
  <c r="J652" i="16"/>
  <c r="D652" i="16"/>
  <c r="I652" i="16"/>
  <c r="F652" i="16"/>
  <c r="H652" i="16"/>
  <c r="H625" i="16"/>
  <c r="D625" i="16"/>
  <c r="J625" i="16"/>
  <c r="F625" i="16"/>
  <c r="E590" i="16"/>
  <c r="D590" i="16"/>
  <c r="I590" i="16"/>
  <c r="E556" i="16"/>
  <c r="I556" i="16"/>
  <c r="D556" i="16"/>
  <c r="J556" i="16"/>
  <c r="D538" i="16"/>
  <c r="F538" i="16"/>
  <c r="J538" i="16"/>
  <c r="F531" i="16"/>
  <c r="E531" i="16"/>
  <c r="I531" i="16"/>
  <c r="D531" i="16"/>
  <c r="D514" i="16"/>
  <c r="H514" i="16"/>
  <c r="I514" i="16"/>
  <c r="G514" i="16"/>
  <c r="E514" i="16"/>
  <c r="F514" i="16"/>
  <c r="F495" i="16"/>
  <c r="E495" i="16"/>
  <c r="I495" i="16"/>
  <c r="J495" i="16"/>
  <c r="H495" i="16"/>
  <c r="G443" i="16"/>
  <c r="F443" i="16"/>
  <c r="E443" i="16"/>
  <c r="I443" i="16"/>
  <c r="F439" i="16"/>
  <c r="I439" i="16"/>
  <c r="G439" i="16"/>
  <c r="J439" i="16"/>
  <c r="E439" i="16"/>
  <c r="D439" i="16"/>
  <c r="H434" i="16"/>
  <c r="D434" i="16"/>
  <c r="I434" i="16"/>
  <c r="J434" i="16"/>
  <c r="F434" i="16"/>
  <c r="E434" i="16"/>
  <c r="D423" i="16"/>
  <c r="E423" i="16"/>
  <c r="F404" i="16"/>
  <c r="E404" i="16"/>
  <c r="J404" i="16"/>
  <c r="H404" i="16"/>
  <c r="G404" i="16"/>
  <c r="I404" i="16"/>
  <c r="E390" i="16"/>
  <c r="G390" i="16"/>
  <c r="H390" i="16"/>
  <c r="I390" i="16"/>
  <c r="F383" i="16"/>
  <c r="E383" i="16"/>
  <c r="I383" i="16"/>
  <c r="G383" i="16"/>
  <c r="D383" i="16"/>
  <c r="H383" i="16"/>
  <c r="D354" i="16"/>
  <c r="J354" i="16"/>
  <c r="I354" i="16"/>
  <c r="J348" i="16"/>
  <c r="F348" i="16"/>
  <c r="G348" i="16"/>
  <c r="H263" i="16"/>
  <c r="J263" i="16"/>
  <c r="D263" i="16"/>
  <c r="E263" i="16"/>
  <c r="I263" i="16"/>
  <c r="F263" i="16"/>
  <c r="I259" i="16"/>
  <c r="H259" i="16"/>
  <c r="F259" i="16"/>
  <c r="E259" i="16"/>
  <c r="G259" i="16"/>
  <c r="H212" i="16"/>
  <c r="D212" i="16"/>
  <c r="E212" i="16"/>
  <c r="G212" i="16"/>
  <c r="F212" i="16"/>
  <c r="J212" i="16"/>
  <c r="I212" i="16"/>
  <c r="J205" i="16"/>
  <c r="I205" i="16"/>
  <c r="G175" i="16"/>
  <c r="E175" i="16"/>
  <c r="H175" i="16"/>
  <c r="J175" i="16"/>
  <c r="D175" i="16"/>
  <c r="J115" i="16"/>
  <c r="E115" i="16"/>
  <c r="F115" i="16"/>
  <c r="H115" i="16"/>
  <c r="H77" i="16"/>
  <c r="J77" i="16"/>
  <c r="F77" i="16"/>
  <c r="G77" i="16"/>
  <c r="F1399" i="16"/>
  <c r="J1455" i="16"/>
  <c r="D1523" i="16"/>
  <c r="G998" i="16"/>
  <c r="J1602" i="16"/>
  <c r="D762" i="16"/>
  <c r="G676" i="16"/>
  <c r="D744" i="16"/>
  <c r="D1520" i="16"/>
  <c r="I2501" i="16"/>
  <c r="D2501" i="16"/>
  <c r="J2501" i="16"/>
  <c r="I2495" i="16"/>
  <c r="H2495" i="16"/>
  <c r="F2495" i="16"/>
  <c r="G2465" i="16"/>
  <c r="H2465" i="16"/>
  <c r="I2446" i="16"/>
  <c r="H2446" i="16"/>
  <c r="J2446" i="16"/>
  <c r="H2373" i="16"/>
  <c r="D2373" i="16"/>
  <c r="I2373" i="16"/>
  <c r="D2360" i="16"/>
  <c r="J2360" i="16"/>
  <c r="H2350" i="16"/>
  <c r="I2350" i="16"/>
  <c r="F2350" i="16"/>
  <c r="G2350" i="16"/>
  <c r="J2346" i="16"/>
  <c r="F2346" i="16"/>
  <c r="I2346" i="16"/>
  <c r="J2286" i="16"/>
  <c r="E2286" i="16"/>
  <c r="E2279" i="16"/>
  <c r="D2279" i="16"/>
  <c r="G2257" i="16"/>
  <c r="E2257" i="16"/>
  <c r="J2257" i="16"/>
  <c r="I2257" i="16"/>
  <c r="F2254" i="16"/>
  <c r="D2254" i="16"/>
  <c r="H2190" i="16"/>
  <c r="G2190" i="16"/>
  <c r="D2190" i="16"/>
  <c r="J2190" i="16"/>
  <c r="F2092" i="16"/>
  <c r="H2092" i="16"/>
  <c r="J2092" i="16"/>
  <c r="F2065" i="16"/>
  <c r="I2065" i="16"/>
  <c r="G2057" i="16"/>
  <c r="F2057" i="16"/>
  <c r="I2017" i="16"/>
  <c r="G2017" i="16"/>
  <c r="E2017" i="16"/>
  <c r="J2010" i="16"/>
  <c r="H2010" i="16"/>
  <c r="G2010" i="16"/>
  <c r="F2010" i="16"/>
  <c r="J2006" i="16"/>
  <c r="G2006" i="16"/>
  <c r="D2006" i="16"/>
  <c r="J2001" i="16"/>
  <c r="G2001" i="16"/>
  <c r="D1908" i="16"/>
  <c r="G1908" i="16"/>
  <c r="I1904" i="16"/>
  <c r="F1904" i="16"/>
  <c r="E1897" i="16"/>
  <c r="D1897" i="16"/>
  <c r="J1897" i="16"/>
  <c r="D1893" i="16"/>
  <c r="I1893" i="16"/>
  <c r="F1858" i="16"/>
  <c r="D1858" i="16"/>
  <c r="H1858" i="16"/>
  <c r="E1858" i="16"/>
  <c r="D1798" i="16"/>
  <c r="G1798" i="16"/>
  <c r="E1794" i="16"/>
  <c r="D1794" i="16"/>
  <c r="J1794" i="16"/>
  <c r="J1774" i="16"/>
  <c r="I1774" i="16"/>
  <c r="I1706" i="16"/>
  <c r="H1706" i="16"/>
  <c r="F1706" i="16"/>
  <c r="E1702" i="16"/>
  <c r="F1702" i="16"/>
  <c r="I1702" i="16"/>
  <c r="G1696" i="16"/>
  <c r="I1696" i="16"/>
  <c r="E1696" i="16"/>
  <c r="D1696" i="16"/>
  <c r="F1669" i="16"/>
  <c r="J1669" i="16"/>
  <c r="H1669" i="16"/>
  <c r="F2270" i="16"/>
  <c r="I2286" i="16"/>
  <c r="I1669" i="16"/>
  <c r="D2001" i="16"/>
  <c r="D2017" i="16"/>
  <c r="E2061" i="16"/>
  <c r="F2257" i="16"/>
  <c r="D1706" i="16"/>
  <c r="D2010" i="16"/>
  <c r="H1696" i="16"/>
  <c r="G1904" i="16"/>
  <c r="I2491" i="16"/>
  <c r="H2491" i="16"/>
  <c r="F2480" i="16"/>
  <c r="I2480" i="16"/>
  <c r="H2460" i="16"/>
  <c r="D2460" i="16"/>
  <c r="F2460" i="16"/>
  <c r="I2460" i="16"/>
  <c r="H2448" i="16"/>
  <c r="F2448" i="16"/>
  <c r="G2448" i="16"/>
  <c r="J2448" i="16"/>
  <c r="D2448" i="16"/>
  <c r="E2419" i="16"/>
  <c r="F2419" i="16"/>
  <c r="I2419" i="16"/>
  <c r="D2348" i="16"/>
  <c r="J2348" i="16"/>
  <c r="H2348" i="16"/>
  <c r="F2348" i="16"/>
  <c r="E2348" i="16"/>
  <c r="E2328" i="16"/>
  <c r="F2328" i="16"/>
  <c r="J2328" i="16"/>
  <c r="J2284" i="16"/>
  <c r="G2284" i="16"/>
  <c r="H2180" i="16"/>
  <c r="D2180" i="16"/>
  <c r="E2146" i="16"/>
  <c r="F2146" i="16"/>
  <c r="I2142" i="16"/>
  <c r="G2142" i="16"/>
  <c r="H2142" i="16"/>
  <c r="D2138" i="16"/>
  <c r="J2138" i="16"/>
  <c r="G2125" i="16"/>
  <c r="F2125" i="16"/>
  <c r="J2125" i="16"/>
  <c r="D2125" i="16"/>
  <c r="E2055" i="16"/>
  <c r="I2055" i="16"/>
  <c r="F2055" i="16"/>
  <c r="J2055" i="16"/>
  <c r="G2055" i="16"/>
  <c r="H2055" i="16"/>
  <c r="G2028" i="16"/>
  <c r="I2028" i="16"/>
  <c r="I1914" i="16"/>
  <c r="D1914" i="16"/>
  <c r="D1888" i="16"/>
  <c r="G1888" i="16"/>
  <c r="G1884" i="16"/>
  <c r="F1884" i="16"/>
  <c r="I1877" i="16"/>
  <c r="J1877" i="16"/>
  <c r="F1849" i="16"/>
  <c r="G1849" i="16"/>
  <c r="H1849" i="16"/>
  <c r="G1827" i="16"/>
  <c r="D1827" i="16"/>
  <c r="D1823" i="16"/>
  <c r="F1823" i="16"/>
  <c r="G1807" i="16"/>
  <c r="I1807" i="16"/>
  <c r="H1803" i="16"/>
  <c r="G1803" i="16"/>
  <c r="E1803" i="16"/>
  <c r="H1792" i="16"/>
  <c r="I1792" i="16"/>
  <c r="G1792" i="16"/>
  <c r="J1724" i="16"/>
  <c r="F1724" i="16"/>
  <c r="G1724" i="16"/>
  <c r="E1718" i="16"/>
  <c r="J1718" i="16"/>
  <c r="I1718" i="16"/>
  <c r="F1708" i="16"/>
  <c r="I1708" i="16"/>
  <c r="H1708" i="16"/>
  <c r="J1690" i="16"/>
  <c r="E1690" i="16"/>
  <c r="I1690" i="16"/>
  <c r="F1690" i="16"/>
  <c r="H1686" i="16"/>
  <c r="D1686" i="16"/>
  <c r="J1686" i="16"/>
  <c r="G1686" i="16"/>
  <c r="I1686" i="16"/>
  <c r="D1683" i="16"/>
  <c r="E1683" i="16"/>
  <c r="E1671" i="16"/>
  <c r="I1671" i="16"/>
  <c r="D1661" i="16"/>
  <c r="J1661" i="16"/>
  <c r="E1661" i="16"/>
  <c r="H1661" i="16"/>
  <c r="J1657" i="16"/>
  <c r="H1657" i="16"/>
  <c r="D1657" i="16"/>
  <c r="J1647" i="16"/>
  <c r="F1647" i="16"/>
  <c r="G2477" i="16"/>
  <c r="H2477" i="16"/>
  <c r="E1853" i="16"/>
  <c r="D1853" i="16"/>
  <c r="F1577" i="16"/>
  <c r="H1577" i="16"/>
  <c r="D1325" i="16"/>
  <c r="E1325" i="16"/>
  <c r="I1313" i="16"/>
  <c r="G1313" i="16"/>
  <c r="H1181" i="16"/>
  <c r="G1181" i="16"/>
  <c r="J1137" i="16"/>
  <c r="H1137" i="16"/>
  <c r="H2015" i="16"/>
  <c r="G2015" i="16"/>
  <c r="J2015" i="16"/>
  <c r="H1973" i="16"/>
  <c r="G1973" i="16"/>
  <c r="H1621" i="16"/>
  <c r="F1621" i="16"/>
  <c r="H1149" i="16"/>
  <c r="D1149" i="16"/>
  <c r="D1120" i="16"/>
  <c r="H1120" i="16"/>
  <c r="B63" i="4"/>
  <c r="A46" i="10" s="1"/>
  <c r="B33" i="4"/>
  <c r="A21" i="10"/>
  <c r="D31" i="4"/>
  <c r="B32" i="4"/>
  <c r="A20" i="10" s="1"/>
  <c r="D68" i="4"/>
  <c r="D28" i="10" l="1"/>
  <c r="C28" i="10"/>
  <c r="D40" i="10"/>
  <c r="C10" i="10"/>
  <c r="D10" i="10"/>
  <c r="D8" i="10"/>
  <c r="C8" i="10"/>
  <c r="P37" i="4"/>
  <c r="Q37" i="4" s="1"/>
  <c r="A26" i="10"/>
  <c r="B51" i="4"/>
  <c r="A36" i="10" s="1"/>
  <c r="B57" i="4"/>
  <c r="A41" i="10" s="1"/>
  <c r="C25" i="10"/>
  <c r="D37" i="4"/>
  <c r="H32" i="10"/>
  <c r="C42" i="10"/>
  <c r="D33" i="10"/>
  <c r="G21" i="10"/>
  <c r="H21" i="10" s="1"/>
  <c r="F26" i="10"/>
  <c r="C16" i="10"/>
  <c r="D22" i="10"/>
  <c r="C22" i="10"/>
  <c r="D61" i="4"/>
  <c r="D43" i="4"/>
  <c r="D45" i="10"/>
  <c r="D13" i="10"/>
  <c r="D9" i="10"/>
  <c r="F37" i="10"/>
  <c r="H37" i="10" s="1"/>
  <c r="H27" i="10"/>
  <c r="F47" i="10"/>
  <c r="H47" i="10" s="1"/>
  <c r="D49" i="4"/>
  <c r="C43" i="10"/>
  <c r="H35" i="10"/>
  <c r="D5" i="11"/>
  <c r="J38" i="10"/>
  <c r="A7" i="2"/>
  <c r="I13" i="10"/>
  <c r="C13" i="10" s="1"/>
  <c r="J7" i="10"/>
  <c r="A17" i="2"/>
  <c r="B28" i="3"/>
  <c r="J18" i="10"/>
  <c r="B4" i="4"/>
  <c r="A77" i="2"/>
  <c r="B24" i="4"/>
  <c r="A1" i="14"/>
  <c r="A65" i="2"/>
  <c r="B16" i="4"/>
  <c r="A8" i="10" s="1"/>
  <c r="A73" i="2"/>
  <c r="J33" i="10"/>
  <c r="J15" i="10"/>
  <c r="C13" i="3"/>
  <c r="B4" i="16"/>
  <c r="B31" i="4"/>
  <c r="A19" i="10" s="1"/>
  <c r="A9" i="2"/>
  <c r="A27" i="2"/>
  <c r="I22" i="10"/>
  <c r="C17" i="3"/>
  <c r="B23" i="3"/>
  <c r="A31" i="2"/>
  <c r="I63" i="10"/>
  <c r="C63" i="10" s="1"/>
  <c r="A37" i="2"/>
  <c r="I38" i="10"/>
  <c r="C38" i="10" s="1"/>
  <c r="C15" i="3"/>
  <c r="B12" i="3"/>
  <c r="C22" i="3"/>
  <c r="B5" i="11"/>
  <c r="G25" i="4"/>
  <c r="I48" i="10"/>
  <c r="C48" i="10" s="1"/>
  <c r="A12" i="2"/>
  <c r="A24" i="2"/>
  <c r="A33" i="2"/>
  <c r="B38" i="4"/>
  <c r="J48" i="10"/>
  <c r="I35" i="10"/>
  <c r="B43" i="1"/>
  <c r="J53" i="10"/>
  <c r="A42" i="2"/>
  <c r="B7" i="3"/>
  <c r="A60" i="2"/>
  <c r="J51" i="10"/>
  <c r="C28" i="3"/>
  <c r="A45" i="2"/>
  <c r="J57" i="10"/>
  <c r="J16" i="10"/>
  <c r="B17" i="4"/>
  <c r="A9" i="10" s="1"/>
  <c r="N4" i="16"/>
  <c r="J52" i="10"/>
  <c r="B29" i="4"/>
  <c r="L4" i="16"/>
  <c r="J37" i="10"/>
  <c r="I7" i="10"/>
  <c r="B40" i="4"/>
  <c r="A34" i="2"/>
  <c r="J62" i="10"/>
  <c r="B25" i="3"/>
  <c r="A3" i="2"/>
  <c r="J59" i="10"/>
  <c r="I21" i="10"/>
  <c r="I33" i="10"/>
  <c r="C33" i="10" s="1"/>
  <c r="J2" i="16"/>
  <c r="J4" i="16"/>
  <c r="C29" i="3"/>
  <c r="J22" i="10"/>
  <c r="J55" i="10"/>
  <c r="A39" i="2"/>
  <c r="A76" i="2"/>
  <c r="I53" i="10"/>
  <c r="I27" i="10"/>
  <c r="I15" i="10"/>
  <c r="C15" i="10" s="1"/>
  <c r="C14" i="3"/>
  <c r="A78" i="2"/>
  <c r="C10" i="3"/>
  <c r="J40" i="10"/>
  <c r="I30" i="10"/>
  <c r="C30" i="10" s="1"/>
  <c r="B25" i="4"/>
  <c r="A14" i="10" s="1"/>
  <c r="A1" i="11"/>
  <c r="J47" i="10"/>
  <c r="I32" i="10"/>
  <c r="J63" i="10"/>
  <c r="C7" i="3"/>
  <c r="D4" i="16"/>
  <c r="B2" i="3"/>
  <c r="I40" i="10"/>
  <c r="C40" i="10" s="1"/>
  <c r="A3" i="10"/>
  <c r="I17" i="10"/>
  <c r="C17" i="10" s="1"/>
  <c r="C30" i="3"/>
  <c r="B24" i="3"/>
  <c r="A18" i="2"/>
  <c r="I20" i="10"/>
  <c r="C20" i="10" s="1"/>
  <c r="A62" i="2"/>
  <c r="J17" i="10"/>
  <c r="B10" i="3"/>
  <c r="A44" i="2"/>
  <c r="A49" i="2"/>
  <c r="J50" i="10"/>
  <c r="C25" i="3"/>
  <c r="A41" i="2"/>
  <c r="A53" i="2"/>
  <c r="J6" i="10"/>
  <c r="J13" i="10"/>
  <c r="I9" i="10"/>
  <c r="C9" i="10" s="1"/>
  <c r="J9" i="10"/>
  <c r="A6" i="2"/>
  <c r="I65" i="10"/>
  <c r="A51" i="2"/>
  <c r="A36" i="2"/>
  <c r="J56" i="10"/>
  <c r="B31" i="3"/>
  <c r="I4" i="4"/>
  <c r="J42" i="10"/>
  <c r="A50" i="2"/>
  <c r="I12" i="10"/>
  <c r="C12" i="10" s="1"/>
  <c r="I26" i="10"/>
  <c r="B28" i="4"/>
  <c r="J58" i="10"/>
  <c r="A67" i="2"/>
  <c r="J26" i="10"/>
  <c r="C20" i="3"/>
  <c r="I62" i="10"/>
  <c r="C6" i="3"/>
  <c r="B20" i="4"/>
  <c r="A11" i="10" s="1"/>
  <c r="J12" i="10"/>
  <c r="B41" i="4"/>
  <c r="J35" i="10"/>
  <c r="B16" i="3"/>
  <c r="B17" i="3"/>
  <c r="B68" i="4"/>
  <c r="A49" i="10" s="1"/>
  <c r="J27" i="10"/>
  <c r="D3" i="10"/>
  <c r="I11" i="10"/>
  <c r="C11" i="10" s="1"/>
  <c r="A61" i="2"/>
  <c r="A14" i="2"/>
  <c r="A52" i="2"/>
  <c r="A20" i="2"/>
  <c r="J61" i="10"/>
  <c r="A46" i="2"/>
  <c r="B1001" i="11"/>
  <c r="C18" i="3"/>
  <c r="I46" i="10"/>
  <c r="A69" i="2"/>
  <c r="I31" i="10"/>
  <c r="A29" i="2"/>
  <c r="A1" i="10"/>
  <c r="I57" i="10"/>
  <c r="J43" i="10"/>
  <c r="Q4" i="16"/>
  <c r="J65" i="10"/>
  <c r="C11" i="3"/>
  <c r="C4" i="16"/>
  <c r="A43" i="2"/>
  <c r="B20" i="3"/>
  <c r="B9" i="4"/>
  <c r="A5" i="10" s="1"/>
  <c r="I47" i="10"/>
  <c r="J8" i="10"/>
  <c r="A13" i="2"/>
  <c r="I58" i="10"/>
  <c r="C19" i="3"/>
  <c r="B18" i="4"/>
  <c r="A10" i="10" s="1"/>
  <c r="C5" i="3"/>
  <c r="B61" i="10"/>
  <c r="H61" i="10"/>
  <c r="D7" i="10"/>
  <c r="C7" i="10"/>
  <c r="S5" i="16"/>
  <c r="B46" i="4" l="1"/>
  <c r="A32" i="10" s="1"/>
  <c r="B64" i="4"/>
  <c r="A47" i="10" s="1"/>
  <c r="B58" i="4"/>
  <c r="A42" i="10" s="1"/>
  <c r="B52" i="4"/>
  <c r="A37" i="10" s="1"/>
  <c r="A27" i="10"/>
  <c r="B35" i="4"/>
  <c r="A23" i="10" s="1"/>
  <c r="A18" i="10"/>
  <c r="B56" i="4"/>
  <c r="A40" i="10" s="1"/>
  <c r="A25" i="10"/>
  <c r="B44" i="4"/>
  <c r="A30" i="10" s="1"/>
  <c r="B62" i="4"/>
  <c r="A45" i="10" s="1"/>
  <c r="B50" i="4"/>
  <c r="A35" i="10" s="1"/>
  <c r="C47" i="10"/>
  <c r="D47" i="10"/>
  <c r="C61" i="10"/>
  <c r="D61" i="10"/>
  <c r="B47" i="4"/>
  <c r="A33" i="10" s="1"/>
  <c r="A28" i="10"/>
  <c r="B59" i="4"/>
  <c r="A43" i="10" s="1"/>
  <c r="B65" i="4"/>
  <c r="A48" i="10" s="1"/>
  <c r="B53" i="4"/>
  <c r="A38" i="10" s="1"/>
  <c r="G49" i="4"/>
  <c r="G68" i="4"/>
  <c r="G31" i="4"/>
  <c r="G61" i="4"/>
  <c r="G55" i="4"/>
  <c r="G37" i="4"/>
  <c r="G43" i="4"/>
  <c r="D27" i="10"/>
  <c r="C27" i="10"/>
  <c r="B87" i="4"/>
  <c r="A60" i="10" s="1"/>
  <c r="B49" i="4"/>
  <c r="A34" i="10" s="1"/>
  <c r="B37" i="4"/>
  <c r="A24" i="10" s="1"/>
  <c r="B83" i="4"/>
  <c r="A58" i="10" s="1"/>
  <c r="B85" i="4"/>
  <c r="A59" i="10" s="1"/>
  <c r="B69" i="4"/>
  <c r="A50" i="10" s="1"/>
  <c r="B55" i="4"/>
  <c r="A39" i="10" s="1"/>
  <c r="B73" i="4"/>
  <c r="A53" i="10" s="1"/>
  <c r="B61" i="4"/>
  <c r="A44" i="10" s="1"/>
  <c r="B75" i="4"/>
  <c r="A54" i="10" s="1"/>
  <c r="B79" i="4"/>
  <c r="A56" i="10" s="1"/>
  <c r="B71" i="4"/>
  <c r="A51" i="10" s="1"/>
  <c r="B77" i="4"/>
  <c r="A55" i="10" s="1"/>
  <c r="B43" i="4"/>
  <c r="A29" i="10" s="1"/>
  <c r="B81" i="4"/>
  <c r="A57" i="10" s="1"/>
  <c r="A17" i="10"/>
  <c r="B34" i="4"/>
  <c r="A22" i="10" s="1"/>
  <c r="C37" i="10"/>
  <c r="D37" i="10"/>
  <c r="F41" i="10"/>
  <c r="H41" i="10" s="1"/>
  <c r="F31" i="10"/>
  <c r="H31" i="10" s="1"/>
  <c r="F50" i="10"/>
  <c r="F36" i="10"/>
  <c r="H36" i="10" s="1"/>
  <c r="H26" i="10"/>
  <c r="F46" i="10"/>
  <c r="H46" i="10" s="1"/>
  <c r="E5" i="16"/>
  <c r="F5" i="16"/>
  <c r="G5" i="16"/>
  <c r="D5" i="16"/>
  <c r="C35" i="10"/>
  <c r="D35" i="10"/>
  <c r="C21" i="10"/>
  <c r="D21" i="10"/>
  <c r="D32" i="10"/>
  <c r="C32" i="10"/>
  <c r="C36" i="10" l="1"/>
  <c r="D36" i="10"/>
  <c r="F59" i="10"/>
  <c r="H59" i="10" s="1"/>
  <c r="F53" i="10"/>
  <c r="H53" i="10" s="1"/>
  <c r="F51" i="10"/>
  <c r="F57" i="10"/>
  <c r="H57" i="10" s="1"/>
  <c r="F55" i="10"/>
  <c r="H55" i="10" s="1"/>
  <c r="H50" i="10"/>
  <c r="F54" i="10"/>
  <c r="H54" i="10" s="1"/>
  <c r="F64" i="10"/>
  <c r="F58" i="10"/>
  <c r="H58" i="10" s="1"/>
  <c r="F60" i="10"/>
  <c r="H60" i="10" s="1"/>
  <c r="F65" i="10"/>
  <c r="F56" i="10"/>
  <c r="H56" i="10" s="1"/>
  <c r="F62" i="10"/>
  <c r="B2" i="10" s="1"/>
  <c r="F63" i="10"/>
  <c r="D46" i="10"/>
  <c r="C46" i="10"/>
  <c r="D31" i="10"/>
  <c r="C31" i="10"/>
  <c r="C26" i="10"/>
  <c r="D26" i="10"/>
  <c r="C41" i="10"/>
  <c r="D41" i="10"/>
  <c r="C58" i="10" l="1"/>
  <c r="D58" i="10"/>
  <c r="C56" i="10"/>
  <c r="D56" i="10"/>
  <c r="C57" i="10"/>
  <c r="D57" i="10"/>
  <c r="C60" i="10"/>
  <c r="D60" i="10"/>
  <c r="C50" i="10"/>
  <c r="D50" i="10"/>
  <c r="D53" i="10"/>
  <c r="C53" i="10"/>
  <c r="C59" i="10"/>
  <c r="D59" i="10"/>
  <c r="C55" i="10"/>
  <c r="D55" i="10"/>
  <c r="D54" i="10"/>
  <c r="C54" i="10"/>
  <c r="H51" i="10"/>
  <c r="F52" i="10"/>
  <c r="H52" i="10" s="1"/>
  <c r="C51" i="10" l="1"/>
  <c r="D51" i="10"/>
  <c r="H66" i="10"/>
  <c r="D2" i="10" s="1"/>
  <c r="I3" i="4" s="1"/>
  <c r="D52" i="10"/>
  <c r="C52" i="10"/>
  <c r="B88" i="4" l="1"/>
  <c r="F3" i="4"/>
</calcChain>
</file>

<file path=xl/comments1.xml><?xml version="1.0" encoding="utf-8"?>
<comments xmlns="http://schemas.openxmlformats.org/spreadsheetml/2006/main">
  <authors>
    <author>a64a</author>
    <author>Connors, Jared M</author>
    <author>John Plyler</author>
  </authors>
  <commentList>
    <comment ref="P3" authorId="0">
      <text>
        <r>
          <rPr>
            <sz val="9"/>
            <color indexed="81"/>
            <rFont val="ＭＳ Ｐゴシック"/>
            <family val="3"/>
            <charset val="128"/>
          </rPr>
          <t>location number in language list</t>
        </r>
      </text>
    </comment>
    <comment ref="B9" authorId="1">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text>
        <r>
          <rPr>
            <sz val="9"/>
            <color indexed="81"/>
            <rFont val="ＭＳ Ｐゴシック"/>
            <family val="3"/>
            <charset val="128"/>
          </rPr>
          <t>list for Validation in D9</t>
        </r>
      </text>
    </comment>
    <comment ref="B16" authorId="1">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text>
        <r>
          <rPr>
            <sz val="9"/>
            <color indexed="81"/>
            <rFont val="ＭＳ Ｐゴシック"/>
            <family val="3"/>
            <charset val="128"/>
          </rPr>
          <t>condition for answer</t>
        </r>
      </text>
    </comment>
    <comment ref="D31"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Q37" authorId="0">
      <text>
        <r>
          <rPr>
            <sz val="9"/>
            <color indexed="81"/>
            <rFont val="ＭＳ Ｐゴシック"/>
            <family val="3"/>
            <charset val="128"/>
          </rPr>
          <t>condition for answer</t>
        </r>
      </text>
    </comment>
    <comment ref="P38" authorId="0">
      <text>
        <r>
          <rPr>
            <sz val="9"/>
            <color indexed="81"/>
            <rFont val="ＭＳ Ｐゴシック"/>
            <family val="3"/>
            <charset val="128"/>
          </rPr>
          <t>condition for answer Q3 and later</t>
        </r>
      </text>
    </comment>
    <comment ref="D43"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text>
        <r>
          <rPr>
            <sz val="9"/>
            <color indexed="81"/>
            <rFont val="Tahoma"/>
            <family val="2"/>
          </rPr>
          <t>From the dropdown choose a response of: “Yes, 100%”; “No, but greater than 75%”; “No, but greater than 50%”;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8"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List>
</comments>
</file>

<file path=xl/comments2.xml><?xml version="1.0" encoding="utf-8"?>
<comments xmlns="http://schemas.openxmlformats.org/spreadsheetml/2006/main">
  <authors>
    <author>a64a</author>
  </authors>
  <commentList>
    <comment ref="T3" author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F62" authorId="0">
      <text>
        <r>
          <rPr>
            <b/>
            <sz val="9"/>
            <color indexed="81"/>
            <rFont val="Tahoma"/>
            <family val="2"/>
          </rPr>
          <t>John Plyler:</t>
        </r>
        <r>
          <rPr>
            <sz val="9"/>
            <color indexed="81"/>
            <rFont val="Tahoma"/>
            <family val="2"/>
          </rPr>
          <t xml:space="preserve">
change from F50 to F25 to F28</t>
        </r>
      </text>
    </comment>
    <comment ref="F63" authorId="0">
      <text>
        <r>
          <rPr>
            <b/>
            <sz val="9"/>
            <color indexed="81"/>
            <rFont val="Tahoma"/>
            <family val="2"/>
          </rPr>
          <t>John Plyler:</t>
        </r>
        <r>
          <rPr>
            <sz val="9"/>
            <color indexed="81"/>
            <rFont val="Tahoma"/>
            <family val="2"/>
          </rPr>
          <t xml:space="preserve">
change from F50 to F25 to F28</t>
        </r>
      </text>
    </comment>
    <comment ref="F64" authorId="0">
      <text>
        <r>
          <rPr>
            <b/>
            <sz val="9"/>
            <color indexed="81"/>
            <rFont val="Tahoma"/>
            <family val="2"/>
          </rPr>
          <t>John Plyler:</t>
        </r>
        <r>
          <rPr>
            <sz val="9"/>
            <color indexed="81"/>
            <rFont val="Tahoma"/>
            <family val="2"/>
          </rPr>
          <t xml:space="preserve">
change from F50 to F25 to F28</t>
        </r>
      </text>
    </comment>
    <comment ref="F65" authorId="0">
      <text>
        <r>
          <rPr>
            <b/>
            <sz val="9"/>
            <color indexed="81"/>
            <rFont val="Tahoma"/>
            <family val="2"/>
          </rPr>
          <t>John Plyler:</t>
        </r>
        <r>
          <rPr>
            <sz val="9"/>
            <color indexed="81"/>
            <rFont val="Tahoma"/>
            <family val="2"/>
          </rPr>
          <t xml:space="preserve">
change from F50 to F25 to F28</t>
        </r>
      </text>
    </comment>
  </commentList>
</comments>
</file>

<file path=xl/comments4.xml><?xml version="1.0" encoding="utf-8"?>
<comments xmlns="http://schemas.openxmlformats.org/spreadsheetml/2006/main">
  <authors>
    <author>Connors, Jared M</author>
    <author>John Plyler</author>
  </authors>
  <commentList>
    <comment ref="J155" author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D305" authorId="1">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<sst xmlns="http://schemas.openxmlformats.org/spreadsheetml/2006/main" count="8304" uniqueCount="4662">
  <si>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</si>
  <si>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Global Tungsten &amp; Powders Corp.</t>
  </si>
  <si>
    <t>Tejing (Vietnam) Tungsten Co., Ltd.</t>
  </si>
  <si>
    <t>Changsha South Tantalum Niobium Co., Ltd.</t>
  </si>
  <si>
    <t>Hengyang King Xing Lifeng New Materials Co., Ltd.</t>
  </si>
  <si>
    <t>JiuJiang JinXin Nonferrous Metals Co., Ltd.</t>
  </si>
  <si>
    <t>The URL in the comment field</t>
    <phoneticPr fontId="31"/>
  </si>
  <si>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</si>
  <si>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</si>
  <si>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</si>
  <si>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</si>
  <si>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</si>
  <si>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</si>
  <si>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</si>
  <si>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</si>
  <si>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</si>
  <si>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</si>
  <si>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Alcune aziende potrebbero richiedere di sostanziare il NO, ciò può essere fatto nel campo Commenti</t>
  </si>
  <si>
    <t>Istruzioni per rispondere alle domande A. - J. (Righe 69- 87).  Le domande A. J. Sono obbligatorie  se la risposte alle domande 1 o 2 è SI per qualsiasi metallo.
Si prega di rispondere unicamente in Inglese.</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</si>
  <si>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</si>
  <si>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</si>
  <si>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</si>
  <si>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</si>
  <si>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</si>
  <si>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</si>
  <si>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</si>
  <si>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</si>
  <si>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</si>
  <si>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</si>
  <si>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</si>
  <si>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</si>
  <si>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</si>
  <si>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</si>
  <si>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</si>
  <si>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</si>
  <si>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</si>
  <si>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</si>
  <si>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</si>
  <si>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</si>
  <si>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</si>
  <si>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</si>
  <si>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</si>
  <si>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Accurate Refining Group</t>
  </si>
  <si>
    <t>China Henan Zhongyuan Gold Smelter</t>
  </si>
  <si>
    <t>China's Shandong Gold Mining Co., Ltd</t>
  </si>
  <si>
    <t>Fujian Zijin mining stock company gold smelter</t>
  </si>
  <si>
    <t>Gold Mining in Shandong (Laizhou) Limited Company</t>
  </si>
  <si>
    <t>Henan Zhongyuan Gold Smelter of Zhongjin Gold Corporation Limited</t>
  </si>
  <si>
    <t>LAIZHOU SHANDONG</t>
  </si>
  <si>
    <t>Luoyang Zijin Yinhui Gold Smelting</t>
  </si>
  <si>
    <t>MEM(Sumitomo Group)</t>
  </si>
  <si>
    <t>Refinery LS-Nikko Copper Inc.</t>
  </si>
  <si>
    <t>Shonan Plant Tanaka Kikinzoku</t>
  </si>
  <si>
    <t>Singapore Tanaka</t>
  </si>
  <si>
    <t>SOLAR CHEMICALAPPLIED MATERIALS TECHNOLOGY (KUN SHAN)</t>
  </si>
  <si>
    <t>Solartech</t>
  </si>
  <si>
    <t>Tanaka Electronics(Hong Kong)Pte.Ltd</t>
  </si>
  <si>
    <t>TANAKA Electronics(Malasia) SDN. BHD.</t>
  </si>
  <si>
    <t>Tanaka Electronics（Singapore）Pte.Ltd</t>
  </si>
  <si>
    <t>Williams Advanced Materials</t>
  </si>
  <si>
    <t>Zhao Jin Mining Industry Co Ltd</t>
  </si>
  <si>
    <t>Zhao Yuan Gold Mine</t>
  </si>
  <si>
    <t>Zhao Yuan Jin Kuang</t>
  </si>
  <si>
    <t>Zijin Kuang Ye Refinery</t>
  </si>
  <si>
    <t>Dosung metal</t>
  </si>
  <si>
    <t>Douluoshan Sapphire Rare Metal Co Ltd</t>
  </si>
  <si>
    <t>RFH (Yanling Jincheng Tantalum &amp; Niobium Co., Ltd)</t>
  </si>
  <si>
    <t>Brand IMLI</t>
  </si>
  <si>
    <t>China Yunnan Tin Co Ltd.</t>
  </si>
  <si>
    <t>ENAF</t>
  </si>
  <si>
    <t>Geiju City Datun Chengfeng Smelter</t>
  </si>
  <si>
    <t>GuangXi China Tin</t>
  </si>
  <si>
    <t>Huichang Shun Tin Kam Industries, Ltd.</t>
  </si>
  <si>
    <t>PT Indora Ermulti</t>
  </si>
  <si>
    <t>Thai Solder Industry Corp., Ltd.</t>
  </si>
  <si>
    <t>Tin Products Manufacturing Co.LTD. of YTCL</t>
  </si>
  <si>
    <t>Yuntinic Resources</t>
  </si>
  <si>
    <t>F&amp;X Electro-Materials Ltd.</t>
  </si>
  <si>
    <t>Jiujiang Tanbre Co., Ltd.</t>
  </si>
  <si>
    <t>LSM Brasil S.A.</t>
  </si>
  <si>
    <t>Molycorp Silmet A.S.</t>
  </si>
  <si>
    <t>Alpha</t>
  </si>
  <si>
    <t>White Solder Metalurgia e Mineração Ltda.</t>
  </si>
  <si>
    <t>Yunnan Tin Company, Ltd.</t>
  </si>
  <si>
    <t>Allgemeine Gold-und Silberscheideanstalt A.G.</t>
  </si>
  <si>
    <t>Chimet S.p.A.</t>
  </si>
  <si>
    <t>Heraeus Ltd. Hong Kong</t>
  </si>
  <si>
    <t>JX Nippon Mining &amp; Metals Co., Ltd.</t>
  </si>
  <si>
    <t>LS-NIKKO Copper Inc.</t>
  </si>
  <si>
    <t>Matsuda Sangyo Co., Ltd.</t>
  </si>
  <si>
    <t>Ohio Precious Metals, LLC</t>
  </si>
  <si>
    <t>SEMPSA Joyería Platería SA</t>
  </si>
  <si>
    <t>Sumitomo Metal Mining Co., Ltd.</t>
  </si>
  <si>
    <t>CID002307</t>
  </si>
  <si>
    <t xml:space="preserve">ID Unico Aziendale rilasciato dall’autorità </t>
  </si>
  <si>
    <t>Vecchio ID della fonderia</t>
  </si>
  <si>
    <t>Nuovo ID della fonderia</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</si>
  <si>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</si>
  <si>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</si>
  <si>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</si>
  <si>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</si>
  <si>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</si>
  <si>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</si>
  <si>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</si>
  <si>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</si>
  <si>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</si>
  <si>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</si>
  <si>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</si>
  <si>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</si>
  <si>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</si>
  <si>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</si>
  <si>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</si>
  <si>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</si>
  <si>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</si>
  <si>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</si>
  <si>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</si>
  <si>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</si>
  <si>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</si>
  <si>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</si>
  <si>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</si>
  <si>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</si>
  <si>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</si>
  <si>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</si>
  <si>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</si>
  <si>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</si>
  <si>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</si>
  <si>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</si>
  <si>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</si>
  <si>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</si>
  <si>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</si>
  <si>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</si>
  <si>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</si>
  <si>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</si>
  <si>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</si>
  <si>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</si>
  <si>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</si>
  <si>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</si>
  <si>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</si>
  <si>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</si>
  <si>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</si>
  <si>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</si>
  <si>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</si>
  <si>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</si>
  <si>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</si>
  <si>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</si>
  <si>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</si>
  <si>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</si>
  <si>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</si>
  <si>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</si>
  <si>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</si>
  <si>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</si>
  <si>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</si>
  <si>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</si>
  <si>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</si>
  <si>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</si>
  <si>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</si>
  <si>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</si>
  <si>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</si>
  <si>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</si>
  <si>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</si>
  <si>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</si>
  <si>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</si>
  <si>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</si>
  <si>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</si>
  <si>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</si>
  <si>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</si>
  <si>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</si>
  <si>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</si>
  <si>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</si>
  <si>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</si>
  <si>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</si>
  <si>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</si>
  <si>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</si>
  <si>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</si>
  <si>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</si>
  <si>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</si>
  <si>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</si>
  <si>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</si>
  <si>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</si>
  <si>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</si>
  <si>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</si>
  <si>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</si>
  <si>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</si>
  <si>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</si>
  <si>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</si>
  <si>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</si>
  <si>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</si>
  <si>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</si>
  <si>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</si>
  <si>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</si>
  <si>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</si>
  <si>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 xml:space="preserve">I. Tu proceso de verificación incluye manejo de acciones correctivas? </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</si>
  <si>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</si>
  <si>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</si>
  <si>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</si>
  <si>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</si>
  <si>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</si>
  <si>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</si>
  <si>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</si>
  <si>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</si>
  <si>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</si>
  <si>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</si>
  <si>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</si>
  <si>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</si>
  <si>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</si>
  <si>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</si>
  <si>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</si>
  <si>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</si>
  <si>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</si>
  <si>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</si>
  <si>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</si>
  <si>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</si>
  <si>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</si>
  <si>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 2014 Conflict-Free Sourcing Initiative. All rights reserved.</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</si>
  <si>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</si>
  <si>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</si>
  <si>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</si>
  <si>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</si>
  <si>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</si>
  <si>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</si>
  <si>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</si>
  <si>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</si>
  <si>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</si>
  <si>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</si>
  <si>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</si>
  <si>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</si>
  <si>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</si>
  <si>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Umicore Precious Metals Thailand</t>
  </si>
  <si>
    <t>CID002314</t>
  </si>
  <si>
    <t>Kennametal Huntsville</t>
  </si>
  <si>
    <t>Ganzhou Non-ferrous Metals Smelting Co., Ltd.</t>
  </si>
  <si>
    <t>Ganzhou Huaxing Tungsten Products Co., Ltd.</t>
  </si>
  <si>
    <t>Kennametal Fallon</t>
  </si>
  <si>
    <t>Ganzhou Jiangwu Ferrotungsten Co., Ltd.</t>
  </si>
  <si>
    <t>Jiangxi Yaosheng Tungsten Co., Ltd.</t>
  </si>
  <si>
    <t>Jiangxi Xinsheng Tungsten Industry Co., Ltd.</t>
  </si>
  <si>
    <t>Jiangxi Tonggu Non-ferrous Metallurgical &amp; Chemical Co., Ltd.</t>
  </si>
  <si>
    <t>Malipo Haiyu Tungsten Co., Ltd.</t>
  </si>
  <si>
    <t>Xiamen Tungsten (H.C.) Co., Ltd.</t>
  </si>
  <si>
    <t>Jiangxi Gan Bei Tungsten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</si>
  <si>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</si>
  <si>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</si>
  <si>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</si>
  <si>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</si>
  <si>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</si>
  <si>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</si>
  <si>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</si>
  <si>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</si>
  <si>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</si>
  <si>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</si>
  <si>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</si>
  <si>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</si>
  <si>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</si>
  <si>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</si>
  <si>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</si>
  <si>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</si>
  <si>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</si>
  <si>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</si>
  <si>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</si>
  <si>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</si>
  <si>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</si>
  <si>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</si>
  <si>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</si>
  <si>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</si>
  <si>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</si>
  <si>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</si>
  <si>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</si>
  <si>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</si>
  <si>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</si>
  <si>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</si>
  <si>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</si>
  <si>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</si>
  <si>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</si>
  <si>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</si>
  <si>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</si>
  <si>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</si>
  <si>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</si>
  <si>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</si>
  <si>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</si>
  <si>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</si>
  <si>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</si>
  <si>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</si>
  <si>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</si>
  <si>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</si>
  <si>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</si>
  <si>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</si>
  <si>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</si>
  <si>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</si>
  <si>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</si>
  <si>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</si>
  <si>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</si>
  <si>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</si>
  <si>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</si>
  <si>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</si>
  <si>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</si>
  <si>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</si>
  <si>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</si>
  <si>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</si>
  <si>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</si>
  <si>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</si>
  <si>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</si>
  <si>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</si>
  <si>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</si>
  <si>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</si>
  <si>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</si>
  <si>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</si>
  <si>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</si>
  <si>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</si>
  <si>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</si>
  <si>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</si>
  <si>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</si>
  <si>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</si>
  <si>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</si>
  <si>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</si>
  <si>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</si>
  <si>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</si>
  <si>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</si>
  <si>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</si>
  <si>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</si>
  <si>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</si>
  <si>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</si>
  <si>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</si>
  <si>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</si>
  <si>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</si>
  <si>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</si>
  <si>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</si>
  <si>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</si>
  <si>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</si>
  <si>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</si>
  <si>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</si>
  <si>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</si>
  <si>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</si>
  <si>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</si>
  <si>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</si>
  <si>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</si>
  <si>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</si>
  <si>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</si>
  <si>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</si>
  <si>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</si>
  <si>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</si>
  <si>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</si>
  <si>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</si>
  <si>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</si>
  <si>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</si>
  <si>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</si>
  <si>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</si>
  <si>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</si>
  <si>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</si>
  <si>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</si>
  <si>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</si>
  <si>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</si>
  <si>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</si>
  <si>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</si>
  <si>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</si>
  <si>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</si>
  <si>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</si>
  <si>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</si>
  <si>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</si>
  <si>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</si>
  <si>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</si>
  <si>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</si>
  <si>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</si>
  <si>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</si>
  <si>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</si>
  <si>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</si>
  <si>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</si>
  <si>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</si>
  <si>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</si>
  <si>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</si>
  <si>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</si>
  <si>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</si>
  <si>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</si>
  <si>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</si>
  <si>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</si>
  <si>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</si>
  <si>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</si>
  <si>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</si>
  <si>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E. Implementou medidas de diligências devidas para fontes Livres de conflito?</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</si>
  <si>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</si>
  <si>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</si>
  <si>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</si>
  <si>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</si>
  <si>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</si>
  <si>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</si>
  <si>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</si>
  <si>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</si>
  <si>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</si>
  <si>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</si>
  <si>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</si>
  <si>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</si>
  <si>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</si>
  <si>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</si>
  <si>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</si>
  <si>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</si>
  <si>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</si>
  <si>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</si>
  <si>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</si>
  <si>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</si>
  <si>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</si>
  <si>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</si>
  <si>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</si>
  <si>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</si>
  <si>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</si>
  <si>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</si>
  <si>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</si>
  <si>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</si>
  <si>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</si>
  <si>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</si>
  <si>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</si>
  <si>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</si>
  <si>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</si>
  <si>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</si>
  <si>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</si>
  <si>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</si>
  <si>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</si>
  <si>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</si>
  <si>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</si>
  <si>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</si>
  <si>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</si>
  <si>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</si>
  <si>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</si>
  <si>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</si>
  <si>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</si>
  <si>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</si>
  <si>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</si>
  <si>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</si>
  <si>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</si>
  <si>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</si>
  <si>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</si>
  <si>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</si>
  <si>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</si>
  <si>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</si>
  <si>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</si>
  <si>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E. Has implementado medidas de diligencia sobre el cuidado para abastecimiento libre de conflicto?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</si>
  <si>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</si>
  <si>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</si>
  <si>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</si>
  <si>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</si>
  <si>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</si>
  <si>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</si>
  <si>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</si>
  <si>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</si>
  <si>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</si>
  <si>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</si>
  <si>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</si>
  <si>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</si>
  <si>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</si>
  <si>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</si>
  <si>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</si>
  <si>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</si>
  <si>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</si>
  <si>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</si>
  <si>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</si>
  <si>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</si>
  <si>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</si>
  <si>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</si>
  <si>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</si>
  <si>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</si>
  <si>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</si>
  <si>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</si>
  <si>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</si>
  <si>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</si>
  <si>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</si>
  <si>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</si>
  <si>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</si>
  <si>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</si>
  <si>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</si>
  <si>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</si>
  <si>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</si>
  <si>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</si>
  <si>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</si>
  <si>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</si>
  <si>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</si>
  <si>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</si>
  <si>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</si>
  <si>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</si>
  <si>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</si>
  <si>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</si>
  <si>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</si>
  <si>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</si>
  <si>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</si>
  <si>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Algumas empresas podem querer documentar a reposta "Não", o que deverá ser feito no campo para comentários.</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</si>
  <si>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</si>
  <si>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</si>
  <si>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</si>
  <si>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</si>
  <si>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</si>
  <si>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</si>
  <si>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</si>
  <si>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</si>
  <si>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</si>
  <si>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</si>
  <si>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</si>
  <si>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</si>
  <si>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</si>
  <si>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</si>
  <si>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</si>
  <si>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</si>
  <si>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</si>
  <si>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</si>
  <si>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</si>
  <si>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</si>
  <si>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</si>
  <si>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</si>
  <si>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</si>
  <si>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</si>
  <si>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</si>
  <si>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</si>
  <si>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</si>
  <si>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</si>
  <si>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</si>
  <si>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</si>
  <si>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</si>
  <si>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</si>
  <si>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申报范围或种类 (</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</si>
  <si>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</si>
  <si>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</si>
  <si>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</si>
  <si>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</si>
  <si>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</si>
  <si>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</si>
  <si>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</si>
  <si>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</si>
  <si>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</si>
  <si>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</si>
  <si>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</si>
  <si>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</si>
  <si>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</si>
  <si>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</si>
  <si>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</si>
  <si>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</si>
  <si>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</si>
  <si>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</si>
  <si>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</si>
  <si>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</si>
  <si>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</si>
  <si>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</si>
  <si>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</si>
  <si>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</si>
  <si>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</si>
  <si>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</si>
  <si>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</si>
  <si>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</si>
  <si>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</si>
  <si>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</si>
  <si>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</si>
  <si>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</si>
  <si>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</si>
  <si>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</si>
  <si>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6.製錬業者識別番号の発行元　－　これはF列に入力された製錬業者識別番号の発行元です。ドロップダウンボックスを使ってC列に製錬業者名を選択すると、この欄は自動入力されます。</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</si>
  <si>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</si>
  <si>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この申告に適用される製品は製品一覧表(Product List)のシートに移動して入力</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</si>
  <si>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</si>
  <si>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</si>
  <si>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</si>
  <si>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</si>
  <si>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</si>
  <si>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</si>
  <si>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</si>
  <si>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</si>
  <si>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</si>
  <si>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</si>
  <si>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</si>
  <si>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</si>
  <si>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</si>
  <si>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</si>
  <si>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</si>
  <si>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</si>
  <si>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</si>
  <si>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</si>
  <si>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</si>
  <si>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</si>
  <si>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</si>
  <si>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</si>
  <si>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</si>
  <si>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</si>
  <si>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</si>
  <si>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</si>
  <si>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</si>
  <si>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</si>
  <si>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</si>
  <si>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</si>
  <si>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</si>
  <si>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</si>
  <si>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</si>
  <si>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</si>
  <si>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</si>
  <si>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</si>
  <si>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</si>
  <si>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</si>
  <si>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</si>
  <si>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</si>
  <si>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</si>
  <si>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</si>
  <si>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</si>
  <si>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</si>
  <si>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</si>
  <si>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</si>
  <si>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</si>
  <si>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</si>
  <si>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</si>
  <si>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</si>
  <si>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</si>
  <si>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</si>
  <si>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</si>
  <si>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</si>
  <si>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</si>
  <si>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</si>
  <si>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</si>
  <si>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</si>
  <si>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</si>
  <si>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</si>
  <si>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</si>
  <si>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</si>
  <si>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</si>
  <si>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</si>
  <si>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</si>
  <si>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</si>
  <si>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16. Commentaires - Zone de texte pour indiquer tout commentaire relatif à la fonderie. Exemple: La fonderie a été achetée par l'entreprise YYY.</t>
  </si>
  <si>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</si>
  <si>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</si>
  <si>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</si>
  <si>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</si>
  <si>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</si>
  <si>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</si>
  <si>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</si>
  <si>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</si>
  <si>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</si>
  <si>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</si>
  <si>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</si>
  <si>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</si>
  <si>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</si>
  <si>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</si>
  <si>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</si>
  <si>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</si>
  <si>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</si>
  <si>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</si>
  <si>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</si>
  <si>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</si>
  <si>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</si>
  <si>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</si>
  <si>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</si>
  <si>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</si>
  <si>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</si>
  <si>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</si>
  <si>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</si>
  <si>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</si>
  <si>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</si>
  <si>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</si>
  <si>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</si>
  <si>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</si>
  <si>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</si>
  <si>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</si>
  <si>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</si>
  <si>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</si>
  <si>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</si>
  <si>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</si>
  <si>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</si>
  <si>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</si>
  <si>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</si>
  <si>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</si>
  <si>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</si>
  <si>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</si>
  <si>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</si>
  <si>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</si>
  <si>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</si>
  <si>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</si>
  <si>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</si>
  <si>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</si>
  <si>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</si>
  <si>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</si>
  <si>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</si>
  <si>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</si>
  <si>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</si>
  <si>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</si>
  <si>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</si>
  <si>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</si>
  <si>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</si>
  <si>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</si>
  <si>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</si>
  <si>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</si>
  <si>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</si>
  <si>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</si>
  <si>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</si>
  <si>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</si>
  <si>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</si>
  <si>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</si>
  <si>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</si>
  <si>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</si>
  <si>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</si>
  <si>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</si>
  <si>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몇몇 회사는 "Comment Field"(주석란)에 들어가야 하는 "No"란 답변의 입증을 요구할 수 있읍니다.</t>
    <phoneticPr fontId="8" type="noConversion"/>
  </si>
  <si>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</si>
  <si>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</si>
  <si>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</si>
  <si>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</si>
  <si>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</si>
  <si>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</si>
  <si>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</si>
  <si>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</si>
  <si>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</si>
  <si>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</si>
  <si>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</si>
  <si>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</si>
  <si>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</si>
  <si>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</si>
  <si>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</si>
  <si>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</si>
  <si>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</si>
  <si>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</si>
  <si>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</si>
  <si>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</si>
  <si>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</si>
  <si>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</si>
  <si>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</si>
  <si>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</si>
  <si>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</si>
  <si>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</si>
  <si>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</si>
  <si>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</si>
  <si>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</si>
  <si>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</si>
  <si>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</si>
  <si>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</si>
  <si>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</si>
  <si>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</si>
  <si>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</si>
  <si>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</si>
  <si>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</si>
  <si>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</si>
  <si>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</si>
  <si>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</si>
  <si>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</si>
  <si>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</si>
  <si>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</si>
  <si>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</si>
  <si>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</si>
  <si>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</si>
  <si>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</si>
  <si>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</si>
  <si>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</si>
  <si>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</si>
  <si>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</si>
  <si>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</si>
  <si>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</si>
  <si>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E. Avez-vous mis en place des mesures de devoir de diligence concernant les approvisionnements Sans Conflit ? </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</si>
  <si>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</si>
  <si>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</si>
  <si>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</si>
  <si>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</si>
  <si>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</si>
  <si>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</si>
  <si>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</si>
  <si>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</si>
  <si>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</si>
  <si>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</si>
  <si>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</si>
  <si>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</si>
  <si>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</si>
  <si>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</si>
  <si>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</si>
  <si>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</si>
  <si>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</si>
  <si>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</si>
  <si>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</si>
  <si>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</si>
  <si>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</si>
  <si>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</si>
  <si>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</si>
  <si>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</si>
  <si>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t>Sélectionner le périmètre de Déclaration de votre entreprise. Les choix possibles sont :
A. Pour toute l'entreprise
B. Produit ( ou liste de produits)
C Défini par l'utilisateur</t>
  </si>
  <si>
    <t>Ganzhou Seadragon W &amp; Mo Co., Ltd.</t>
  </si>
  <si>
    <t>CID002494</t>
  </si>
  <si>
    <t>Hangzhou Fuchunjiang Smelting Co., Ltd.</t>
  </si>
  <si>
    <t>CID000671</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</si>
  <si>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</si>
  <si>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</si>
  <si>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</si>
  <si>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</si>
  <si>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</si>
  <si>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</si>
  <si>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</si>
  <si>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</si>
  <si>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</si>
  <si>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</si>
  <si>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</si>
  <si>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</si>
  <si>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</si>
  <si>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</si>
  <si>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</si>
  <si>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</si>
  <si>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</si>
  <si>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Algunas compañías podrían requerir una justificación para una respuesta "No"  la cual deberá ser capturada en el campo de comentario. </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</si>
  <si>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</si>
  <si>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</si>
  <si>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</si>
  <si>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</si>
  <si>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</si>
  <si>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</si>
  <si>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</si>
  <si>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</si>
  <si>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</si>
  <si>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</si>
  <si>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</si>
  <si>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</si>
  <si>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</si>
  <si>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</si>
  <si>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</si>
  <si>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</si>
  <si>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</si>
  <si>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</si>
  <si>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</si>
  <si>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</si>
  <si>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</si>
  <si>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以公司层面来回答以下问题</t>
    <phoneticPr fontId="5" type="noConversion"/>
  </si>
  <si>
    <t xml:space="preserve">C.您是否要求你的直接供应商不使用来自刚果民主共和国冲突矿产？ </t>
  </si>
  <si>
    <t>E.您是否曾对无冲突矿产原产地进行审核鉴定？</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</si>
  <si>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</si>
  <si>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</si>
  <si>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</si>
  <si>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</si>
  <si>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</si>
  <si>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</si>
  <si>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</si>
  <si>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</si>
  <si>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</si>
  <si>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</si>
  <si>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</si>
  <si>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</si>
  <si>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</si>
  <si>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</si>
  <si>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</si>
  <si>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</si>
  <si>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</si>
  <si>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</si>
  <si>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</si>
  <si>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</si>
  <si>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</si>
  <si>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</si>
  <si>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</si>
  <si>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</si>
  <si>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</si>
  <si>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</si>
  <si>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</si>
  <si>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</si>
  <si>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</si>
  <si>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</si>
  <si>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</si>
  <si>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</si>
  <si>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</si>
  <si>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</si>
  <si>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</si>
  <si>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</si>
  <si>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</si>
  <si>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Instructions for completing the seven Due Diligence Questions (rows 24 - 65).
Provide answers in ENGLISH only</t>
  </si>
  <si>
    <t>A27</t>
  </si>
  <si>
    <t>Some companies may require substantiation for a "No" answer that should be entered into the Comment Field.</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</si>
  <si>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</si>
  <si>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</si>
  <si>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</si>
  <si>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</si>
  <si>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</si>
  <si>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</si>
  <si>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</si>
  <si>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</si>
  <si>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</si>
  <si>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</si>
  <si>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</si>
  <si>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</si>
  <si>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</si>
  <si>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</si>
  <si>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</si>
  <si>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</si>
  <si>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</si>
  <si>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</si>
  <si>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</si>
  <si>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</si>
  <si>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</si>
  <si>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</si>
  <si>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</si>
  <si>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</si>
  <si>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</si>
  <si>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</si>
  <si>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</si>
  <si>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</si>
  <si>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</si>
  <si>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</si>
  <si>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</si>
  <si>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</si>
  <si>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Dans le cas d'une réponse négative, certaines entreprises peuvent exiger des justifications qui devront être saisies dans le champ de commentaire.</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</si>
  <si>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</si>
  <si>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</si>
  <si>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</si>
  <si>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</si>
  <si>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</si>
  <si>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</si>
  <si>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</si>
  <si>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</si>
  <si>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</si>
  <si>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</si>
  <si>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</si>
  <si>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</si>
  <si>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</si>
  <si>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</si>
  <si>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</si>
  <si>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</si>
  <si>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</si>
  <si>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</si>
  <si>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</si>
  <si>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</si>
  <si>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</si>
  <si>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</si>
  <si>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</si>
  <si>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</si>
  <si>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</si>
  <si>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</si>
  <si>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</si>
  <si>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</si>
  <si>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</si>
  <si>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</si>
  <si>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</si>
  <si>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</si>
  <si>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</si>
  <si>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</si>
  <si>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</si>
  <si>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</si>
  <si>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</si>
  <si>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</si>
  <si>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</si>
  <si>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</si>
  <si>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</si>
  <si>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</si>
  <si>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</si>
  <si>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</si>
  <si>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</si>
  <si>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</si>
  <si>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</si>
  <si>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</si>
  <si>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</si>
  <si>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</si>
  <si>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</si>
  <si>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</si>
  <si>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</si>
  <si>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</si>
  <si>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</si>
  <si>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</si>
  <si>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</si>
  <si>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</si>
  <si>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</si>
  <si>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</si>
  <si>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</si>
  <si>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</si>
  <si>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</si>
  <si>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</si>
  <si>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</si>
  <si>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</si>
  <si>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</si>
  <si>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</si>
  <si>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</si>
  <si>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</si>
  <si>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</si>
  <si>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</si>
  <si>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</si>
  <si>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</si>
  <si>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</si>
  <si>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</si>
  <si>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</si>
  <si>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</si>
  <si>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Company Unique ID:</t>
  </si>
  <si>
    <t>Company Unique ID Authority:</t>
  </si>
  <si>
    <t>Contact Name (*):</t>
  </si>
  <si>
    <t>Email – Contact (*):</t>
  </si>
  <si>
    <t>Phone – Contact (*):</t>
  </si>
  <si>
    <t>Effective Date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</si>
  <si>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</si>
  <si>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</si>
  <si>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</si>
  <si>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</si>
  <si>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</si>
  <si>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</si>
  <si>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</si>
  <si>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</si>
  <si>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</si>
  <si>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</si>
  <si>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</si>
  <si>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</si>
  <si>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</si>
  <si>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</si>
  <si>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</si>
  <si>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</si>
  <si>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</si>
  <si>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</si>
  <si>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</si>
  <si>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</si>
  <si>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</si>
  <si>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</si>
  <si>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</si>
  <si>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</si>
  <si>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</si>
  <si>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</si>
  <si>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</si>
  <si>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</si>
  <si>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</si>
  <si>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</si>
  <si>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</si>
  <si>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</si>
  <si>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P4</t>
  </si>
  <si>
    <t>Declaration Scope or Class (*):</t>
  </si>
  <si>
    <t>A. Company</t>
  </si>
  <si>
    <t>B. Product (or List of Products)</t>
  </si>
  <si>
    <t>C. User defined [Specify in 'Description of scope']</t>
  </si>
  <si>
    <t>Authorizer (*):</t>
  </si>
  <si>
    <t>Title - Authorizer:</t>
  </si>
  <si>
    <t>Email - Authorizer (*):</t>
  </si>
  <si>
    <t>Phone - Authorizer (*):</t>
  </si>
  <si>
    <t>Q4</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</si>
  <si>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</si>
  <si>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</si>
  <si>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</si>
  <si>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</si>
  <si>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</si>
  <si>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</si>
  <si>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</si>
  <si>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</si>
  <si>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t>B10</t>
    <phoneticPr fontId="31"/>
  </si>
  <si>
    <t>Description du périmètre:</t>
  </si>
  <si>
    <t>Description du périmètre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</si>
  <si>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</si>
  <si>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</si>
  <si>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</si>
  <si>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</si>
  <si>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</si>
  <si>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</si>
  <si>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</si>
  <si>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</si>
  <si>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</si>
  <si>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</si>
  <si>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</si>
  <si>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</si>
  <si>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</si>
  <si>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</si>
  <si>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</si>
  <si>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complete?</t>
    <phoneticPr fontId="31"/>
  </si>
  <si>
    <t>necessary?</t>
    <phoneticPr fontId="31"/>
  </si>
  <si>
    <t>incomplete</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</si>
  <si>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</si>
  <si>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</si>
  <si>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</si>
  <si>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</si>
  <si>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Instructions</t>
  </si>
  <si>
    <t>한국어 Korean</t>
  </si>
  <si>
    <t>Français</t>
  </si>
  <si>
    <t>Português</t>
  </si>
  <si>
    <t>Deutsch</t>
  </si>
  <si>
    <t>Español</t>
  </si>
  <si>
    <t>italiano</t>
  </si>
  <si>
    <t xml:space="preserve">     Note:  Entries with (*) are mandatory fields. </t>
  </si>
  <si>
    <t>Remarque : les astérisques (*) marquent des champs obligatoires</t>
  </si>
  <si>
    <t>Chugai Mining</t>
  </si>
  <si>
    <t>Kai Unita Trade Limited Liability Company</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</si>
  <si>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</si>
  <si>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</si>
  <si>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</si>
  <si>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</si>
  <si>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</si>
  <si>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</si>
  <si>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</si>
  <si>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</si>
  <si>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</si>
  <si>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</si>
  <si>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</si>
  <si>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</si>
  <si>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</si>
  <si>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</si>
  <si>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</si>
  <si>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</si>
  <si>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</si>
  <si>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</si>
  <si>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</si>
  <si>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</si>
  <si>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</si>
  <si>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</si>
  <si>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</si>
  <si>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</si>
  <si>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B. 관련 정책을 홈페이지에서 확인할 수 있습니까?  URL을 기입하시오.</t>
  </si>
  <si>
    <t xml:space="preserve">C. 귀사는 1차 협력사에게 DRC conflict-free (분쟁으로부터 자유로운 광물 사용)를 요구하고 있습니까? </t>
  </si>
  <si>
    <t xml:space="preserve">E. 귀사는 분쟁으로부터 자유로운 광물 구매에 대한 실사를 실시하고 있습니까? </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</si>
  <si>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</si>
  <si>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</si>
  <si>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</si>
  <si>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</si>
  <si>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</si>
  <si>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</si>
  <si>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</si>
  <si>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</si>
  <si>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</si>
  <si>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</si>
  <si>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</si>
  <si>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</si>
  <si>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</si>
  <si>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</si>
  <si>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</si>
  <si>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</si>
  <si>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</si>
  <si>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</si>
  <si>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</si>
  <si>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</si>
  <si>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</si>
  <si>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</si>
  <si>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제련소 ID 번호 소스자료</t>
  </si>
  <si>
    <t>선언 워크시트에 선언범위가 "제품 (또는  제품 목록)" 적용시 완성 필요</t>
  </si>
  <si>
    <t>제조업체의 제품 번호 (*)</t>
  </si>
  <si>
    <t>제조업체의 제품명</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</si>
  <si>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</si>
  <si>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</si>
  <si>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</si>
  <si>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</si>
  <si>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</si>
  <si>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</si>
  <si>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</si>
  <si>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</si>
  <si>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</si>
  <si>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</si>
  <si>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</si>
  <si>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</si>
  <si>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</si>
  <si>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</si>
  <si>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</si>
  <si>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</si>
  <si>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13. 请用“日-月-年”格式填写申报日期。 此栏必须填写。</t>
    <phoneticPr fontId="5" type="noConversion"/>
  </si>
  <si>
    <t>14. 申报人应按“公司名-年月日.xls”格式来命名并存档本报告。（日期格式为年-月-日）</t>
  </si>
  <si>
    <t xml:space="preserve">当回答是"不"时, 有些公司需要进一步求证，请在注释栏中说明。 </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</si>
  <si>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</si>
  <si>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</si>
  <si>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</si>
  <si>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</si>
  <si>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</si>
  <si>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</si>
  <si>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</si>
  <si>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</si>
  <si>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</si>
  <si>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</si>
  <si>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</si>
  <si>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</si>
  <si>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</si>
  <si>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</si>
  <si>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</si>
  <si>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</si>
  <si>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</si>
  <si>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</si>
  <si>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</si>
  <si>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</si>
  <si>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</si>
  <si>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</si>
  <si>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</si>
  <si>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</si>
  <si>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</si>
  <si>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</si>
  <si>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</si>
  <si>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</si>
  <si>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</si>
  <si>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</si>
  <si>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</si>
  <si>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</si>
  <si>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</si>
  <si>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</si>
  <si>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</si>
  <si>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</si>
  <si>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</si>
  <si>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</si>
  <si>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</si>
  <si>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</si>
  <si>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</si>
  <si>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</si>
  <si>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</si>
  <si>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</si>
  <si>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</si>
  <si>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</si>
  <si>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</si>
  <si>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</si>
  <si>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</si>
  <si>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</si>
  <si>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</si>
  <si>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</si>
  <si>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</si>
  <si>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</si>
  <si>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</si>
  <si>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</si>
  <si>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</si>
  <si>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</si>
  <si>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</si>
  <si>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</si>
  <si>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</si>
  <si>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</si>
  <si>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</si>
  <si>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</si>
  <si>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</si>
  <si>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</si>
  <si>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</si>
  <si>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</si>
  <si>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</si>
  <si>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</si>
  <si>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</si>
  <si>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</si>
  <si>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</si>
  <si>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</si>
  <si>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</si>
  <si>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</si>
  <si>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</si>
  <si>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</si>
  <si>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</si>
  <si>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</si>
  <si>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</si>
  <si>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</si>
  <si>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</si>
  <si>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</si>
  <si>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</si>
  <si>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</si>
  <si>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</si>
  <si>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</si>
  <si>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</si>
  <si>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</si>
  <si>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</si>
  <si>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</si>
  <si>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</si>
  <si>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</si>
  <si>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</si>
  <si>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</si>
  <si>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</si>
  <si>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</si>
  <si>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</si>
  <si>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</si>
  <si>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</si>
  <si>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</si>
  <si>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</si>
  <si>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</si>
  <si>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</si>
  <si>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</si>
  <si>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</si>
  <si>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</si>
  <si>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</si>
  <si>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</si>
  <si>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</si>
  <si>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</si>
  <si>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</si>
  <si>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</si>
  <si>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</si>
  <si>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</si>
  <si>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</si>
  <si>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</si>
  <si>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</si>
  <si>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</si>
  <si>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Torecom</t>
  </si>
  <si>
    <t>Linwu Xianggui Smelter Co</t>
  </si>
  <si>
    <t>Indra Eramulti Logam</t>
  </si>
  <si>
    <t>PT Bangka Tin Industry</t>
  </si>
  <si>
    <t>PT DS Jaya Abadi</t>
  </si>
  <si>
    <t>PT Karimun Mining</t>
  </si>
  <si>
    <t>Do Sung Corporation</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</si>
  <si>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</si>
  <si>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</si>
  <si>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</si>
  <si>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</si>
  <si>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</si>
  <si>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</si>
  <si>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</si>
  <si>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</si>
  <si>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</si>
  <si>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</si>
  <si>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</si>
  <si>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</si>
  <si>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</si>
  <si>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</si>
  <si>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</si>
  <si>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</si>
  <si>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</si>
  <si>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</si>
  <si>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</si>
  <si>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</si>
  <si>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</si>
  <si>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</si>
  <si>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</si>
  <si>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</si>
  <si>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</si>
  <si>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</si>
  <si>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</si>
  <si>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</si>
  <si>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</si>
  <si>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</si>
  <si>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</si>
  <si>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</si>
  <si>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</si>
  <si>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</si>
  <si>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</si>
  <si>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</si>
  <si>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</si>
  <si>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</si>
  <si>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</si>
  <si>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</si>
  <si>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</si>
  <si>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</si>
  <si>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</si>
  <si>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</si>
  <si>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</si>
  <si>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</si>
  <si>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</si>
  <si>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</si>
  <si>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</si>
  <si>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</si>
  <si>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</si>
  <si>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</si>
  <si>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</si>
  <si>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</si>
  <si>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</si>
  <si>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</si>
  <si>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</si>
  <si>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</si>
  <si>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</si>
  <si>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</si>
  <si>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</si>
  <si>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</si>
  <si>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</si>
  <si>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</si>
  <si>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</si>
  <si>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</si>
  <si>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</si>
  <si>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</si>
  <si>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</si>
  <si>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</si>
  <si>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</si>
  <si>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</si>
  <si>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</si>
  <si>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</si>
  <si>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</si>
  <si>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</si>
  <si>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</si>
  <si>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</si>
  <si>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</si>
  <si>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</si>
  <si>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</si>
  <si>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</si>
  <si>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CID000185</t>
  </si>
  <si>
    <t>CID000189</t>
  </si>
  <si>
    <t>CID000233</t>
  </si>
  <si>
    <t>CID000264</t>
  </si>
  <si>
    <t>CID000328</t>
  </si>
  <si>
    <t>Daye Non-Ferrous Metals Mining Ltd.</t>
  </si>
  <si>
    <t>CID000343</t>
  </si>
  <si>
    <t>CID000359</t>
  </si>
  <si>
    <t>Doduco</t>
  </si>
  <si>
    <t>CID000362</t>
  </si>
  <si>
    <t>CID000401</t>
  </si>
  <si>
    <t>CID000493</t>
  </si>
  <si>
    <t>CID000522</t>
  </si>
  <si>
    <t>Guangdong Jinding Gold Limited</t>
  </si>
  <si>
    <t>CID002312</t>
  </si>
  <si>
    <t>CID000694</t>
  </si>
  <si>
    <t>CID000707</t>
  </si>
  <si>
    <t>CID000711</t>
  </si>
  <si>
    <t>CID000767</t>
  </si>
  <si>
    <t>CID000778</t>
  </si>
  <si>
    <t>CID000801</t>
  </si>
  <si>
    <t>CID000807</t>
  </si>
  <si>
    <t>CID000814</t>
  </si>
  <si>
    <t>CID000823</t>
  </si>
  <si>
    <t>CID000855</t>
  </si>
  <si>
    <t>CID000920</t>
  </si>
  <si>
    <t>CID000924</t>
  </si>
  <si>
    <t>CID000927</t>
  </si>
  <si>
    <t>CID000929</t>
  </si>
  <si>
    <t>CID000937</t>
  </si>
  <si>
    <t>CID000957</t>
  </si>
  <si>
    <t>Kennecott Utah Copper LLC</t>
  </si>
  <si>
    <t>CID000969</t>
  </si>
  <si>
    <t>CID000981</t>
  </si>
  <si>
    <t>CID000988</t>
  </si>
  <si>
    <t>CID001029</t>
  </si>
  <si>
    <t>CID001032</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</si>
  <si>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</si>
  <si>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</si>
  <si>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</si>
  <si>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</si>
  <si>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</si>
  <si>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</si>
  <si>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</si>
  <si>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</si>
  <si>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</si>
  <si>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</si>
  <si>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</si>
  <si>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</si>
  <si>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</si>
  <si>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</si>
  <si>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</si>
  <si>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</si>
  <si>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</si>
  <si>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</si>
  <si>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CID001325</t>
  </si>
  <si>
    <t>CID001326</t>
  </si>
  <si>
    <t>CID001328</t>
  </si>
  <si>
    <t>CID001352</t>
  </si>
  <si>
    <t>CID001362</t>
  </si>
  <si>
    <t>CID001386</t>
  </si>
  <si>
    <t>CID001397</t>
  </si>
  <si>
    <t>CID001498</t>
  </si>
  <si>
    <t>CID001512</t>
  </si>
  <si>
    <t>CID001534</t>
  </si>
  <si>
    <t>CID001546</t>
  </si>
  <si>
    <t>CID001562</t>
  </si>
  <si>
    <t>CID001573</t>
  </si>
  <si>
    <t>CID001585</t>
  </si>
  <si>
    <t>CID001622</t>
  </si>
  <si>
    <t>So Accurate Group, Inc.</t>
  </si>
  <si>
    <t>CID001754</t>
  </si>
  <si>
    <t>CID001756</t>
  </si>
  <si>
    <t>CID001761</t>
  </si>
  <si>
    <t>CID001798</t>
  </si>
  <si>
    <t>CID001875</t>
  </si>
  <si>
    <t>CID001909</t>
  </si>
  <si>
    <t>CID001916</t>
  </si>
  <si>
    <t>CID001938</t>
  </si>
  <si>
    <t>CID001947</t>
  </si>
  <si>
    <t>CID001955</t>
  </si>
  <si>
    <t>CID001977</t>
  </si>
  <si>
    <t>CID001980</t>
  </si>
  <si>
    <t>CID001993</t>
  </si>
  <si>
    <t>CID002003</t>
  </si>
  <si>
    <t>CID002030</t>
  </si>
  <si>
    <t>CID002100</t>
  </si>
  <si>
    <t>CID002129</t>
  </si>
  <si>
    <t>CID000197</t>
  </si>
  <si>
    <t>CID002224</t>
  </si>
  <si>
    <t>CID002243</t>
  </si>
  <si>
    <t>CID000211</t>
  </si>
  <si>
    <t>CID000291</t>
  </si>
  <si>
    <t>CID000410</t>
  </si>
  <si>
    <t>CID000456</t>
  </si>
  <si>
    <t>CID000460</t>
  </si>
  <si>
    <t>Guangdong Zhiyuan New Material Co., Ltd.</t>
  </si>
  <si>
    <t>CID000616</t>
  </si>
  <si>
    <t>CID000731</t>
  </si>
  <si>
    <t>CID000914</t>
  </si>
  <si>
    <t>CID000917</t>
  </si>
  <si>
    <t>CID000973</t>
  </si>
  <si>
    <t>CID001076</t>
  </si>
  <si>
    <t>CID001163</t>
  </si>
  <si>
    <t>CID001175</t>
  </si>
  <si>
    <t>CID001192</t>
  </si>
  <si>
    <t>CID001200</t>
  </si>
  <si>
    <t>CID001277</t>
  </si>
  <si>
    <t>CID001508</t>
  </si>
  <si>
    <t>CID001522</t>
  </si>
  <si>
    <t>CID001769</t>
  </si>
  <si>
    <t>CID001869</t>
  </si>
  <si>
    <t>CID001891</t>
  </si>
  <si>
    <t>CID001969</t>
  </si>
  <si>
    <t>CID002232</t>
  </si>
  <si>
    <t>CID000244</t>
  </si>
  <si>
    <t>CID000278</t>
  </si>
  <si>
    <t>CID000292</t>
  </si>
  <si>
    <t>CID000295</t>
  </si>
  <si>
    <t>CID000313</t>
  </si>
  <si>
    <t>CID000315</t>
  </si>
  <si>
    <t>CID000438</t>
  </si>
  <si>
    <t>Estanho de Rondônia S.A.</t>
  </si>
  <si>
    <t>CID000448</t>
  </si>
  <si>
    <t>CID000468</t>
  </si>
  <si>
    <t>CID000538</t>
  </si>
  <si>
    <t>CID000555</t>
  </si>
  <si>
    <t>CID000760</t>
  </si>
  <si>
    <t>CID000942</t>
  </si>
  <si>
    <t>CID001063</t>
  </si>
  <si>
    <t>CID001070</t>
  </si>
  <si>
    <t>CID001105</t>
  </si>
  <si>
    <t>CID001173</t>
  </si>
  <si>
    <t>CID001182</t>
  </si>
  <si>
    <t>CID001191</t>
  </si>
  <si>
    <t>O.M. Manufacturing (Thailand) Co., Ltd.</t>
  </si>
  <si>
    <t>CID001314</t>
  </si>
  <si>
    <t>CID001337</t>
  </si>
  <si>
    <t>CID001399</t>
  </si>
  <si>
    <t>CID001402</t>
  </si>
  <si>
    <t>CID001419</t>
  </si>
  <si>
    <t>CID001421</t>
  </si>
  <si>
    <t>CID001428</t>
  </si>
  <si>
    <t>CID001434</t>
  </si>
  <si>
    <t>CID001438</t>
  </si>
  <si>
    <t>CID001448</t>
  </si>
  <si>
    <t>CID001453</t>
  </si>
  <si>
    <t>PT Prima Timah Utama</t>
  </si>
  <si>
    <t>CID001458</t>
  </si>
  <si>
    <t>CID001460</t>
  </si>
  <si>
    <t>CID001463</t>
  </si>
  <si>
    <t>CID001468</t>
  </si>
  <si>
    <t>CID001482</t>
  </si>
  <si>
    <t>CID001490</t>
  </si>
  <si>
    <t>Rui Da Hung</t>
  </si>
  <si>
    <t>CID001539</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</si>
  <si>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</si>
  <si>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</si>
  <si>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</si>
  <si>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</si>
  <si>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</si>
  <si>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</si>
  <si>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</si>
  <si>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</si>
  <si>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</si>
  <si>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</si>
  <si>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</si>
  <si>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</si>
  <si>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</si>
  <si>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</si>
  <si>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</si>
  <si>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</si>
  <si>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</si>
  <si>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</si>
  <si>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</si>
  <si>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</si>
  <si>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CID002082</t>
  </si>
  <si>
    <t>CID001477</t>
  </si>
  <si>
    <t>CID002095</t>
  </si>
  <si>
    <t>CID002313</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</si>
  <si>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</si>
  <si>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</si>
  <si>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</si>
  <si>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</si>
  <si>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</si>
  <si>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</si>
  <si>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</si>
  <si>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</si>
  <si>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</si>
  <si>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</si>
  <si>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</si>
  <si>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</si>
  <si>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</si>
  <si>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</si>
  <si>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</si>
  <si>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</si>
  <si>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</si>
  <si>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</si>
  <si>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</si>
  <si>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</si>
  <si>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</si>
  <si>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</si>
  <si>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</si>
  <si>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</si>
  <si>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</si>
  <si>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</si>
  <si>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</si>
  <si>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</si>
  <si>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</si>
  <si>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</si>
  <si>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</si>
  <si>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</si>
  <si>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</si>
  <si>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</si>
  <si>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</si>
  <si>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</si>
  <si>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該当箇所へのリンク</t>
  </si>
  <si>
    <t xml:space="preserve">소스자료와 연결 </t>
  </si>
  <si>
    <t>Lien au document d'origine</t>
  </si>
  <si>
    <t>Origen de Hipervínculo</t>
  </si>
  <si>
    <t xml:space="preserve">Collegamento ipertestuale alla fonte </t>
  </si>
  <si>
    <t>Fenix Metals</t>
  </si>
  <si>
    <t>Dayu Weiliang Tungsten Co., Ltd.</t>
  </si>
  <si>
    <t>Fujian Jinxin Tungsten Co., Ltd.</t>
  </si>
  <si>
    <t>Jiangxi Minmetals Gao'an Non-ferrous Metals Co., Ltd.</t>
  </si>
  <si>
    <t>Xinhai Rendan Shaoguan Tungsten Co., Ltd.</t>
  </si>
  <si>
    <t>QuantumClean</t>
  </si>
  <si>
    <t>Taki Chemicals</t>
  </si>
  <si>
    <t>Hyperlink zum Ursprung</t>
  </si>
  <si>
    <t>Asahi Pretec Corporation</t>
  </si>
  <si>
    <t>United Precious Metal Refining, Inc.</t>
  </si>
  <si>
    <t>Malaysia Smelting Corporation (MSC)</t>
  </si>
  <si>
    <t>Akimasa Yamakawa, JEITA / John Plyler, BlackBerry</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</si>
  <si>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</si>
  <si>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</si>
  <si>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</si>
  <si>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</si>
  <si>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</si>
  <si>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</si>
  <si>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</si>
  <si>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</si>
  <si>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</si>
  <si>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</si>
  <si>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</si>
  <si>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</si>
  <si>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</si>
  <si>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</si>
  <si>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</si>
  <si>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</si>
  <si>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</si>
  <si>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</si>
  <si>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</si>
  <si>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</si>
  <si>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</si>
  <si>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</si>
  <si>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</si>
  <si>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</si>
  <si>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</si>
  <si>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</si>
  <si>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</si>
  <si>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</si>
  <si>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</si>
  <si>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</si>
  <si>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</si>
  <si>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</si>
  <si>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Serumpun Sebalai</t>
  </si>
  <si>
    <t>CV United Smelting</t>
  </si>
  <si>
    <t>EM Vinto</t>
  </si>
  <si>
    <t>Gejiu Zi-Li</t>
  </si>
  <si>
    <t>PT Artha Cipta Langgeng</t>
  </si>
  <si>
    <t>PT Babel Inti Perkasa</t>
  </si>
  <si>
    <t>Metal</t>
  </si>
  <si>
    <t>Kyrgyzaltyn JSC</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</si>
  <si>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</si>
  <si>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</si>
  <si>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</si>
  <si>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</si>
  <si>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</si>
  <si>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</si>
  <si>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</si>
  <si>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</si>
  <si>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</si>
  <si>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</si>
  <si>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</si>
  <si>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</si>
  <si>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</si>
  <si>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</si>
  <si>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</si>
  <si>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</si>
  <si>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</si>
  <si>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</si>
  <si>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</si>
  <si>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</si>
  <si>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</si>
  <si>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</si>
  <si>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</si>
  <si>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</si>
  <si>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</si>
  <si>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</si>
  <si>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</si>
  <si>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</si>
  <si>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</si>
  <si>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</si>
  <si>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</si>
  <si>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</si>
  <si>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</si>
  <si>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</si>
  <si>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</si>
  <si>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</si>
  <si>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</si>
  <si>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</si>
  <si>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</si>
  <si>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</si>
  <si>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</si>
  <si>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</si>
  <si>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</si>
  <si>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</si>
  <si>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</si>
  <si>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</si>
  <si>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</si>
  <si>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</si>
  <si>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</si>
  <si>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</si>
  <si>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</si>
  <si>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</si>
  <si>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</si>
  <si>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</si>
  <si>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</si>
  <si>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</si>
  <si>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</si>
  <si>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</si>
  <si>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</si>
  <si>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</si>
  <si>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</si>
  <si>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</si>
  <si>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</si>
  <si>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</si>
  <si>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</si>
  <si>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</si>
  <si>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</si>
  <si>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</si>
  <si>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</si>
  <si>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</si>
  <si>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</si>
  <si>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</si>
  <si>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</si>
  <si>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</si>
  <si>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</si>
  <si>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</si>
  <si>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</si>
  <si>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</si>
  <si>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</si>
  <si>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</si>
  <si>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</si>
  <si>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</si>
  <si>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</si>
  <si>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</si>
  <si>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</si>
  <si>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</si>
  <si>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</si>
  <si>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</si>
  <si>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</si>
  <si>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</si>
  <si>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</si>
  <si>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</si>
  <si>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</si>
  <si>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</si>
  <si>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</si>
  <si>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</si>
  <si>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</si>
  <si>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</si>
  <si>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</si>
  <si>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</si>
  <si>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</si>
  <si>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</si>
  <si>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</si>
  <si>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</si>
  <si>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</si>
  <si>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</si>
  <si>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</si>
  <si>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</si>
  <si>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</si>
  <si>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</si>
  <si>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</si>
  <si>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</si>
  <si>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</si>
  <si>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</si>
  <si>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</si>
  <si>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</si>
  <si>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</si>
  <si>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</si>
  <si>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</si>
  <si>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</si>
  <si>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</si>
  <si>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</si>
  <si>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</si>
  <si>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</si>
  <si>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</si>
  <si>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</si>
  <si>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</si>
  <si>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</si>
  <si>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</si>
  <si>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</si>
  <si>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</si>
  <si>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</si>
  <si>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</si>
  <si>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</si>
  <si>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</si>
  <si>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</si>
  <si>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</si>
  <si>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</si>
  <si>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</si>
  <si>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</si>
  <si>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</si>
  <si>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</si>
  <si>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</si>
  <si>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</si>
  <si>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</si>
  <si>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</si>
  <si>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</si>
  <si>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</si>
  <si>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</si>
  <si>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</si>
  <si>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</si>
  <si>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</si>
  <si>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</si>
  <si>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</si>
  <si>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</si>
  <si>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</si>
  <si>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</si>
  <si>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</si>
  <si>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</si>
  <si>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</si>
  <si>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</si>
  <si>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</si>
  <si>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</si>
  <si>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</si>
  <si>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</si>
  <si>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</si>
  <si>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</si>
  <si>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</si>
  <si>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</si>
  <si>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</si>
  <si>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</si>
  <si>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</si>
  <si>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</si>
  <si>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</si>
  <si>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</si>
  <si>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</si>
  <si>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</si>
  <si>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</si>
  <si>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</si>
  <si>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</si>
  <si>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</si>
  <si>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</si>
  <si>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</si>
  <si>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</si>
  <si>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</si>
  <si>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</si>
  <si>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</si>
  <si>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</si>
  <si>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</si>
  <si>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</si>
  <si>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</si>
  <si>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</si>
  <si>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</si>
  <si>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</si>
  <si>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</si>
  <si>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</si>
  <si>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</si>
  <si>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</si>
  <si>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</si>
  <si>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</si>
  <si>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</si>
  <si>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</si>
  <si>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</si>
  <si>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</si>
  <si>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</si>
  <si>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</si>
  <si>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</si>
  <si>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</si>
  <si>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</si>
  <si>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</si>
  <si>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</si>
  <si>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</si>
  <si>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</si>
  <si>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</si>
  <si>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</si>
  <si>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</si>
  <si>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</si>
  <si>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</si>
  <si>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</si>
  <si>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</si>
  <si>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</si>
  <si>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</si>
  <si>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</si>
  <si>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</si>
  <si>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</si>
  <si>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</si>
  <si>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</si>
  <si>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</si>
  <si>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</si>
  <si>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</si>
  <si>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</si>
  <si>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</si>
  <si>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</si>
  <si>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</si>
  <si>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</si>
  <si>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</si>
  <si>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</si>
  <si>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</si>
  <si>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</si>
  <si>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</si>
  <si>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</si>
  <si>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</si>
  <si>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</si>
  <si>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</si>
  <si>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</si>
  <si>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</si>
  <si>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</si>
  <si>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</si>
  <si>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</si>
  <si>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</si>
  <si>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</si>
  <si>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</si>
  <si>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</si>
  <si>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</si>
  <si>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</si>
  <si>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</si>
  <si>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</si>
  <si>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</si>
  <si>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</si>
  <si>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</si>
  <si>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</si>
  <si>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</si>
  <si>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</si>
  <si>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</si>
  <si>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</si>
  <si>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</si>
  <si>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</si>
  <si>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</si>
  <si>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</si>
  <si>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</si>
  <si>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</si>
  <si>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</si>
  <si>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</si>
  <si>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Wolfram Bergbau und Hütten AG</t>
  </si>
  <si>
    <t>Bangko Sentral ng Pilipinas (Central Bank of the Philippines)</t>
  </si>
  <si>
    <t>Caridad</t>
  </si>
  <si>
    <t>Dowa</t>
  </si>
  <si>
    <t>FSE Novosibirsk Refinery</t>
  </si>
  <si>
    <t>Japan Mint</t>
  </si>
  <si>
    <t>JSC Ekaterinburg Non-Ferrous Metal Processing Plant</t>
  </si>
  <si>
    <t>Materion</t>
  </si>
  <si>
    <t>Moscow Special Alloys Processing Plant</t>
  </si>
  <si>
    <t>PAMP SA</t>
  </si>
  <si>
    <t>Prioksky Plant of Non-Ferrous Metals</t>
  </si>
  <si>
    <t>Royal Canadian Mint</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</si>
  <si>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</si>
  <si>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</si>
  <si>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</si>
  <si>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</si>
  <si>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</si>
  <si>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</si>
  <si>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</si>
  <si>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</si>
  <si>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</si>
  <si>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</si>
  <si>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</si>
  <si>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</si>
  <si>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</si>
  <si>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</si>
  <si>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</si>
  <si>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</si>
  <si>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</si>
  <si>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</si>
  <si>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</si>
  <si>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</si>
  <si>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</si>
  <si>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</si>
  <si>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</si>
  <si>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</si>
  <si>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</si>
  <si>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</si>
  <si>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</si>
  <si>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</si>
  <si>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</si>
  <si>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</si>
  <si>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</si>
  <si>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</si>
  <si>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</si>
  <si>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</si>
  <si>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</si>
  <si>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</si>
  <si>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</si>
  <si>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</si>
  <si>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</si>
  <si>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</si>
  <si>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</si>
  <si>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</si>
  <si>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</si>
  <si>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</si>
  <si>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</si>
  <si>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</si>
  <si>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</si>
  <si>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</si>
  <si>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</si>
  <si>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</si>
  <si>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</si>
  <si>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</si>
  <si>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</si>
  <si>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</si>
  <si>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</si>
  <si>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</si>
  <si>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</si>
  <si>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</si>
  <si>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</si>
  <si>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</si>
  <si>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</si>
  <si>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</si>
  <si>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</si>
  <si>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</si>
  <si>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</si>
  <si>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</si>
  <si>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</si>
  <si>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</si>
  <si>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</si>
  <si>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</si>
  <si>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</si>
  <si>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</si>
  <si>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</si>
  <si>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</si>
  <si>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</si>
  <si>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</si>
  <si>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</si>
  <si>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</si>
  <si>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</si>
  <si>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</si>
  <si>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</si>
  <si>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</si>
  <si>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</si>
  <si>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</si>
  <si>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</si>
  <si>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</si>
  <si>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</si>
  <si>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</si>
  <si>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</si>
  <si>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</si>
  <si>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</si>
  <si>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</si>
  <si>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</si>
  <si>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</si>
  <si>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</si>
  <si>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</si>
  <si>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</si>
  <si>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</si>
  <si>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</si>
  <si>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</si>
  <si>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</si>
  <si>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</si>
  <si>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</si>
  <si>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</si>
  <si>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</si>
  <si>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</si>
  <si>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</si>
  <si>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</si>
  <si>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</si>
  <si>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</si>
  <si>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</si>
  <si>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</si>
  <si>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</si>
  <si>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</si>
  <si>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</si>
  <si>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</si>
  <si>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</si>
  <si>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</si>
  <si>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</si>
  <si>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</si>
  <si>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</si>
  <si>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</si>
  <si>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</si>
  <si>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</si>
  <si>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</si>
  <si>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</si>
  <si>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</si>
  <si>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</si>
  <si>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</si>
  <si>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</si>
  <si>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</si>
  <si>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</si>
  <si>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</si>
  <si>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</si>
  <si>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</si>
  <si>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</si>
  <si>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</si>
  <si>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Johnson Matthey Canada</t>
  </si>
  <si>
    <t>The Perth Mint</t>
  </si>
  <si>
    <t>SMM</t>
  </si>
  <si>
    <t>Empressa Nacional de Fundiciones (ENAF)</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</si>
  <si>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</si>
  <si>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</si>
  <si>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</si>
  <si>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</si>
  <si>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</si>
  <si>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</si>
  <si>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</si>
  <si>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</si>
  <si>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</si>
  <si>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</si>
  <si>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</si>
  <si>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</si>
  <si>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</si>
  <si>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</si>
  <si>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Thaisarco</t>
  </si>
  <si>
    <t>PT Tambang Timah</t>
  </si>
  <si>
    <t>PT Timah</t>
  </si>
  <si>
    <t>Mineração Taboca S.A.</t>
  </si>
  <si>
    <t>Minsur</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</si>
  <si>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</si>
  <si>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</si>
  <si>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</si>
  <si>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</si>
  <si>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</si>
  <si>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</si>
  <si>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</si>
  <si>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</si>
  <si>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</si>
  <si>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</si>
  <si>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</si>
  <si>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</si>
  <si>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</si>
  <si>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</si>
  <si>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</si>
  <si>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</si>
  <si>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</si>
  <si>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</si>
  <si>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</si>
  <si>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</si>
  <si>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</si>
  <si>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</si>
  <si>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</si>
  <si>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</si>
  <si>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</si>
  <si>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</si>
  <si>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</si>
  <si>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</si>
  <si>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</si>
  <si>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</si>
  <si>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</si>
  <si>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</si>
  <si>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</si>
  <si>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</si>
  <si>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</si>
  <si>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</si>
  <si>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</si>
  <si>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</si>
  <si>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</si>
  <si>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</si>
  <si>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</si>
  <si>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</si>
  <si>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</si>
  <si>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</si>
  <si>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</si>
  <si>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</si>
  <si>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</si>
  <si>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</si>
  <si>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</si>
  <si>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</si>
  <si>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</si>
  <si>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</si>
  <si>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</si>
  <si>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</si>
  <si>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</si>
  <si>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</si>
  <si>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</si>
  <si>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</si>
  <si>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</si>
  <si>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</si>
  <si>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</si>
  <si>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</si>
  <si>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</si>
  <si>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</si>
  <si>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</si>
  <si>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</si>
  <si>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</si>
  <si>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</si>
  <si>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</si>
  <si>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</si>
  <si>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</si>
  <si>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</si>
  <si>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</si>
  <si>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</si>
  <si>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</si>
  <si>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</si>
  <si>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</si>
  <si>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</si>
  <si>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</si>
  <si>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</si>
  <si>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</si>
  <si>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</si>
  <si>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</si>
  <si>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</si>
  <si>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</si>
  <si>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</si>
  <si>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</si>
  <si>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</si>
  <si>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</si>
  <si>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</si>
  <si>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</si>
  <si>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</si>
  <si>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</si>
  <si>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</si>
  <si>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</si>
  <si>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</si>
  <si>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</si>
  <si>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</si>
  <si>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</si>
  <si>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</si>
  <si>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</si>
  <si>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</si>
  <si>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</si>
  <si>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</si>
  <si>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</si>
  <si>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</si>
  <si>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</si>
  <si>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</si>
  <si>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</si>
  <si>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</si>
  <si>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</si>
  <si>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</si>
  <si>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</si>
  <si>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</si>
  <si>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</si>
  <si>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</si>
  <si>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</si>
  <si>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</si>
  <si>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</si>
  <si>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</si>
  <si>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</si>
  <si>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</si>
  <si>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</si>
  <si>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</si>
  <si>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</si>
  <si>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</si>
  <si>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</si>
  <si>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</si>
  <si>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</si>
  <si>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</si>
  <si>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</si>
  <si>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</si>
  <si>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</si>
  <si>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</si>
  <si>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</si>
  <si>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</si>
  <si>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</si>
  <si>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</si>
  <si>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</si>
  <si>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</si>
  <si>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</si>
  <si>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</si>
  <si>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</si>
  <si>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</si>
  <si>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</si>
  <si>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</si>
  <si>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</si>
  <si>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</si>
  <si>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</si>
  <si>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</si>
  <si>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</si>
  <si>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</si>
  <si>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</si>
  <si>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</si>
  <si>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</si>
  <si>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</si>
  <si>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</si>
  <si>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</si>
  <si>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</si>
  <si>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</si>
  <si>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</si>
  <si>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</si>
  <si>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</si>
  <si>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</si>
  <si>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</si>
  <si>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</si>
  <si>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</si>
  <si>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</si>
  <si>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</si>
  <si>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</si>
  <si>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</si>
  <si>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</si>
  <si>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</si>
  <si>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</si>
  <si>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</si>
  <si>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</si>
  <si>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</si>
  <si>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</si>
  <si>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</si>
  <si>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</si>
  <si>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</si>
  <si>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</si>
  <si>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</si>
  <si>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</si>
  <si>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</si>
  <si>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</si>
  <si>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</si>
  <si>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</si>
  <si>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</si>
  <si>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</si>
  <si>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</si>
  <si>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</si>
  <si>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</si>
  <si>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</si>
  <si>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</si>
  <si>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</si>
  <si>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</si>
  <si>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</si>
  <si>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</si>
  <si>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</si>
  <si>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</si>
  <si>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</si>
  <si>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</si>
  <si>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</si>
  <si>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</si>
  <si>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</si>
  <si>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</si>
  <si>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</si>
  <si>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</si>
  <si>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</si>
  <si>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</si>
  <si>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</si>
  <si>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</si>
  <si>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</si>
  <si>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</si>
  <si>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</si>
  <si>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</si>
  <si>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</si>
  <si>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</si>
  <si>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</si>
  <si>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</si>
  <si>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</si>
  <si>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</si>
  <si>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</si>
  <si>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</si>
  <si>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</si>
  <si>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</si>
  <si>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</si>
  <si>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</si>
  <si>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</si>
  <si>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</si>
  <si>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</si>
  <si>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</si>
  <si>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</si>
  <si>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</si>
  <si>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</si>
  <si>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</si>
  <si>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</si>
  <si>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</si>
  <si>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</si>
  <si>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</si>
  <si>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</si>
  <si>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</si>
  <si>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</si>
  <si>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</si>
  <si>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</si>
  <si>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</si>
  <si>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</si>
  <si>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</si>
  <si>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</si>
  <si>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</si>
  <si>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</si>
  <si>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</si>
  <si>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</si>
  <si>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</si>
  <si>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</si>
  <si>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</si>
  <si>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</si>
  <si>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</si>
  <si>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</si>
  <si>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</si>
  <si>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</si>
  <si>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</si>
  <si>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</si>
  <si>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</si>
  <si>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</si>
  <si>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</si>
  <si>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</si>
  <si>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</si>
  <si>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</si>
  <si>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</si>
  <si>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</si>
  <si>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</si>
  <si>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</si>
  <si>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</si>
  <si>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</si>
  <si>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</si>
  <si>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</si>
  <si>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</si>
  <si>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</si>
  <si>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</si>
  <si>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</si>
  <si>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</si>
  <si>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</si>
  <si>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</si>
  <si>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</si>
  <si>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</si>
  <si>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</si>
  <si>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</si>
  <si>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</si>
  <si>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</si>
  <si>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</si>
  <si>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</si>
  <si>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</si>
  <si>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</si>
  <si>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</si>
  <si>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</si>
  <si>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</si>
  <si>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</si>
  <si>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</si>
  <si>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</si>
  <si>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</si>
  <si>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</si>
  <si>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</si>
  <si>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</si>
  <si>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</si>
  <si>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</si>
  <si>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</si>
  <si>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</si>
  <si>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</si>
  <si>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</si>
  <si>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</si>
  <si>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</si>
  <si>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</si>
  <si>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</si>
  <si>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</si>
  <si>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</si>
  <si>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</si>
  <si>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</si>
  <si>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</si>
  <si>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</si>
  <si>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</si>
  <si>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</si>
  <si>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</si>
  <si>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</si>
  <si>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</si>
  <si>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</si>
  <si>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</si>
  <si>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</si>
  <si>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</si>
  <si>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</si>
  <si>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</si>
  <si>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</si>
  <si>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</si>
  <si>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</si>
  <si>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</si>
  <si>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</si>
  <si>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</si>
  <si>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</si>
  <si>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</si>
  <si>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</si>
  <si>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</si>
  <si>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</si>
  <si>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</si>
  <si>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</si>
  <si>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</si>
  <si>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</si>
  <si>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</si>
  <si>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</si>
  <si>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</si>
  <si>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</si>
  <si>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</si>
  <si>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</si>
  <si>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</si>
  <si>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</si>
  <si>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</si>
  <si>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</si>
  <si>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</si>
  <si>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RFH</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</si>
  <si>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</si>
  <si>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</si>
  <si>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</si>
  <si>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</si>
  <si>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</si>
  <si>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</si>
  <si>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</si>
  <si>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</si>
  <si>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</si>
  <si>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</si>
  <si>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</si>
  <si>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Gold</t>
  </si>
  <si>
    <t>Tin</t>
  </si>
  <si>
    <t>Tantalum</t>
  </si>
  <si>
    <t>Tungsten</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</si>
  <si>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</si>
  <si>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</si>
  <si>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</si>
  <si>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</si>
  <si>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</si>
  <si>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</si>
  <si>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</si>
  <si>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</si>
  <si>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</si>
  <si>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</si>
  <si>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</si>
  <si>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</si>
  <si>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</si>
  <si>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</si>
  <si>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</si>
  <si>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</si>
  <si>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</si>
  <si>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</si>
  <si>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</si>
  <si>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</si>
  <si>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</si>
  <si>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</si>
  <si>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</si>
  <si>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</si>
  <si>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</si>
  <si>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</si>
  <si>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</si>
  <si>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</si>
  <si>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</si>
  <si>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</si>
  <si>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</si>
  <si>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</si>
  <si>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</si>
  <si>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</si>
  <si>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</si>
  <si>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</si>
  <si>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</si>
  <si>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</si>
  <si>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</si>
  <si>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</si>
  <si>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</si>
  <si>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</si>
  <si>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</si>
  <si>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</si>
  <si>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</si>
  <si>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Sabin Metal Corp.</t>
  </si>
  <si>
    <t>Guangxi Pinggui PGMA Co. Ltd.</t>
  </si>
  <si>
    <t>Conghua Tantalum and Niobium Smeltry</t>
  </si>
  <si>
    <t>ATI Tungsten Materials</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</si>
  <si>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</si>
  <si>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</si>
  <si>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</si>
  <si>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Metalor Switzerland</t>
  </si>
  <si>
    <t>Schmelzhütte Identifizierung</t>
  </si>
  <si>
    <t>Standard Schmelzhütten Namen</t>
  </si>
  <si>
    <t>Bekannt als</t>
  </si>
  <si>
    <t>製錬業者識別番号</t>
  </si>
  <si>
    <t>標準的製錬業者名</t>
  </si>
  <si>
    <t>既知の別名</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</si>
  <si>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</si>
  <si>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</si>
  <si>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</si>
  <si>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</si>
  <si>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</si>
  <si>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</si>
  <si>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</si>
  <si>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</si>
  <si>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</si>
  <si>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</si>
  <si>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</si>
  <si>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</si>
  <si>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</si>
  <si>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</si>
  <si>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</si>
  <si>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</si>
  <si>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</si>
  <si>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</si>
  <si>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</si>
  <si>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</si>
  <si>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</si>
  <si>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</si>
  <si>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</si>
  <si>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</si>
  <si>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</si>
  <si>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</si>
  <si>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</si>
  <si>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</si>
  <si>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</si>
  <si>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</si>
  <si>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</si>
  <si>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</si>
  <si>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</si>
  <si>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</si>
  <si>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</si>
  <si>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</si>
  <si>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</si>
  <si>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</si>
  <si>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</si>
  <si>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</si>
  <si>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</si>
  <si>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</si>
  <si>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</si>
  <si>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</si>
  <si>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</si>
  <si>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</si>
  <si>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</si>
  <si>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</si>
  <si>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</si>
  <si>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</si>
  <si>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</si>
  <si>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</si>
  <si>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</si>
  <si>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</si>
  <si>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</si>
  <si>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</si>
  <si>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</si>
  <si>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</si>
  <si>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</si>
  <si>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</si>
  <si>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</si>
  <si>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</si>
  <si>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</si>
  <si>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Argor-Heraeus SA</t>
  </si>
  <si>
    <t>ATAkulche</t>
  </si>
  <si>
    <t>Aurubis AG</t>
  </si>
  <si>
    <t>Central Bank of the Philippines Gold Refinery &amp; Mint</t>
  </si>
  <si>
    <t>Boliden AB</t>
  </si>
  <si>
    <t>Heraeus Precious Metals GmbH &amp; Co. KG</t>
  </si>
  <si>
    <t>Ishifuku Metal Industry Co., Ltd.</t>
  </si>
  <si>
    <t>Metalor Technologies SA</t>
  </si>
  <si>
    <t>Metalor USA Refining Corporation</t>
  </si>
  <si>
    <t>Mitsui Mining and Smelting Co., Ltd.</t>
  </si>
  <si>
    <t>Navoi Mining and Metallurgical Combinat</t>
  </si>
  <si>
    <t>PT Aneka Tambang (Persero) Tbk</t>
  </si>
  <si>
    <t>Tanaka Kikinzoku Kogyo K.K.</t>
  </si>
  <si>
    <t>Umicore SA Business Unit Precious Metals Refining</t>
  </si>
  <si>
    <t>Valcambi SA</t>
  </si>
  <si>
    <t>Zhongjin Gold Corporation Limited</t>
  </si>
  <si>
    <t>OJSC Kolyma Refinery</t>
  </si>
  <si>
    <t>PX Précinox SA</t>
  </si>
  <si>
    <t>Istanbul Gold Refinery</t>
  </si>
  <si>
    <t>Nadir Metal Rafineri San. Ve Tic. A.Ş.</t>
  </si>
  <si>
    <t>Répondre à la question suivante au niveau de l'entreprise</t>
  </si>
  <si>
    <t>Réponse</t>
  </si>
  <si>
    <t>Smelter List</t>
  </si>
  <si>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</si>
  <si>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</si>
  <si>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</si>
  <si>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</si>
  <si>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</si>
  <si>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</si>
  <si>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</si>
  <si>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</si>
  <si>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</si>
  <si>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</si>
  <si>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</si>
  <si>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</si>
  <si>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</si>
  <si>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</si>
  <si>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</si>
  <si>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</si>
  <si>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</si>
  <si>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</si>
  <si>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</si>
  <si>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</si>
  <si>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</si>
  <si>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</si>
  <si>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</si>
  <si>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</si>
  <si>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</si>
  <si>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</si>
  <si>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</si>
  <si>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</si>
  <si>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</si>
  <si>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</si>
  <si>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Product List</t>
    <phoneticPr fontId="31"/>
  </si>
  <si>
    <t>E. Avete adottato con la dovuta diligenza misure per l'acquisto di metalli da zone senza conflitti?</t>
  </si>
  <si>
    <t>B69</t>
  </si>
  <si>
    <t>B71</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</si>
  <si>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</si>
  <si>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</si>
  <si>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</si>
  <si>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</si>
  <si>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</si>
  <si>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</si>
  <si>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</si>
  <si>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</si>
  <si>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</si>
  <si>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</si>
  <si>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</si>
  <si>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</si>
  <si>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</si>
  <si>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</si>
  <si>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</si>
  <si>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</si>
  <si>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</si>
  <si>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</si>
  <si>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</si>
  <si>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</si>
  <si>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</si>
  <si>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</si>
  <si>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</si>
  <si>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</si>
  <si>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</si>
  <si>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</si>
  <si>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</si>
  <si>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</si>
  <si>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</si>
  <si>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</si>
  <si>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</si>
  <si>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</si>
  <si>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</si>
  <si>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</si>
  <si>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</si>
  <si>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</si>
  <si>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</si>
  <si>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</si>
  <si>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</si>
  <si>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</si>
  <si>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</si>
  <si>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</si>
  <si>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</si>
  <si>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</si>
  <si>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</si>
  <si>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</si>
  <si>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</si>
  <si>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</si>
  <si>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</si>
  <si>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</si>
  <si>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</si>
  <si>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</si>
  <si>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</si>
  <si>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</si>
  <si>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</si>
  <si>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</si>
  <si>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</si>
  <si>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</si>
  <si>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</si>
  <si>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</si>
  <si>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</si>
  <si>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</si>
  <si>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</si>
  <si>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</si>
  <si>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</si>
  <si>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</si>
  <si>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</si>
  <si>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</si>
  <si>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</si>
  <si>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</si>
  <si>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</si>
  <si>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</si>
  <si>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</si>
  <si>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</si>
  <si>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</si>
  <si>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</si>
  <si>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</si>
  <si>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</si>
  <si>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Melt Metais e Ligas S/A</t>
  </si>
  <si>
    <t>CID002500</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</si>
  <si>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</si>
  <si>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</si>
  <si>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</si>
  <si>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</si>
  <si>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</si>
  <si>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</si>
  <si>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</si>
  <si>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</si>
  <si>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</si>
  <si>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</si>
  <si>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</si>
  <si>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</si>
  <si>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</si>
  <si>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</si>
  <si>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</si>
  <si>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Manche Unternehmen benötigen eine Begründung für eine "Nein" -Antwort im Kommentarfeld</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</si>
  <si>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</si>
  <si>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</si>
  <si>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</si>
  <si>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</si>
  <si>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</si>
  <si>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</si>
  <si>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</si>
  <si>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</si>
  <si>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</si>
  <si>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</si>
  <si>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</si>
  <si>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</si>
  <si>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</si>
  <si>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</si>
  <si>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</si>
  <si>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</si>
  <si>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</si>
  <si>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</si>
  <si>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</si>
  <si>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</si>
  <si>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</si>
  <si>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</si>
  <si>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</si>
  <si>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</si>
  <si>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</si>
  <si>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</si>
  <si>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</si>
  <si>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</si>
  <si>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</si>
  <si>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</si>
  <si>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</si>
  <si>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</si>
  <si>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</si>
  <si>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</si>
  <si>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</si>
  <si>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</si>
  <si>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</si>
  <si>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</si>
  <si>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</si>
  <si>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</si>
  <si>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</si>
  <si>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</si>
  <si>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</si>
  <si>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</si>
  <si>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</si>
  <si>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</si>
  <si>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</si>
  <si>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</si>
  <si>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</si>
  <si>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</si>
  <si>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7. Geben Sie die E mail-Adresse der Kontaktperson an. Wenn eine E- mail-adresse nicht verfügbar ist, bitte "Nicht verfügbar" oder "n/a." auswählen. Ein leeres Feld kann dazu führen, dass ein Fehler in der Anwendung auftritt. Dies ist ein obligatorisches Feld.</t>
  </si>
  <si>
    <t>1.  Metall ( * ) - Verwenden Sie das Pull-down-Menü, um das Metall auszuwählen,  für welches Sie Informationen über den Schmelzer eingeben. Dies ist ein Pflichteingabefeld.</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</si>
  <si>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</si>
  <si>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</si>
  <si>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</si>
  <si>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</si>
  <si>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</si>
  <si>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</si>
  <si>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</si>
  <si>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</si>
  <si>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</si>
  <si>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</si>
  <si>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</si>
  <si>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</si>
  <si>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Standort (Land) von Minen, falls aus Recycling oder Schrott gekauft, geben Sie "recycled" oder "Schrott" ein</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</si>
  <si>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</si>
  <si>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</si>
  <si>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</si>
  <si>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Bevollmächtigter (*):</t>
  </si>
  <si>
    <t>Datum (*):</t>
  </si>
  <si>
    <t>1. Revisions to the German language translation throughout.
2. Correction of the Japanese language translation for Question 4 on the Declaration worksheet.</t>
  </si>
  <si>
    <t xml:space="preserve">钨 Tungsten </t>
  </si>
  <si>
    <t xml:space="preserve">金 Gold </t>
  </si>
  <si>
    <t xml:space="preserve">锡 Tin </t>
  </si>
  <si>
    <t xml:space="preserve">钽 Tantalum </t>
  </si>
  <si>
    <t>E. Haben Sie angemesse Prüfmaßnahmen für konfliktfreie Beschaffung eingeführt?</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</si>
  <si>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</si>
  <si>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</si>
  <si>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</si>
  <si>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</si>
  <si>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</si>
  <si>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</si>
  <si>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</si>
  <si>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</si>
  <si>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</si>
  <si>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CID000306</t>
  </si>
  <si>
    <t>CID000307</t>
  </si>
  <si>
    <t>CID000309</t>
  </si>
  <si>
    <t>PT Alam Lestari Kencana</t>
  </si>
  <si>
    <t>CID001393</t>
  </si>
  <si>
    <t>PT Bangka Kudai Tin</t>
  </si>
  <si>
    <t>CID001409</t>
  </si>
  <si>
    <t>PT Bangka Timah Utama Sejahtera</t>
  </si>
  <si>
    <t>CID001416</t>
  </si>
  <si>
    <t>PT BilliTin Makmur Lestari</t>
  </si>
  <si>
    <t>CID001424</t>
  </si>
  <si>
    <t>PT Fang Di MulTindo</t>
  </si>
  <si>
    <t>CID001442</t>
  </si>
  <si>
    <t>PT Panca Mega Persada</t>
  </si>
  <si>
    <t>CID001457</t>
  </si>
  <si>
    <t>CID001466</t>
  </si>
  <si>
    <t>PT Sumber Jaya Indah</t>
  </si>
  <si>
    <t>CID001471</t>
  </si>
  <si>
    <t>CID001486</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</si>
  <si>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</si>
  <si>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</si>
  <si>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</si>
  <si>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</si>
  <si>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</si>
  <si>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</si>
  <si>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</si>
  <si>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</si>
  <si>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</si>
  <si>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</si>
  <si>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CID002509</t>
  </si>
  <si>
    <t>Republic Metals Corporation</t>
  </si>
  <si>
    <t>CID002510</t>
  </si>
  <si>
    <t>CID001736</t>
  </si>
  <si>
    <t>Singway Technology Co., Ltd.</t>
  </si>
  <si>
    <t>CID002516</t>
  </si>
  <si>
    <t>D Block Metals, LLC</t>
  </si>
  <si>
    <t>CID002504</t>
  </si>
  <si>
    <t>CID002505</t>
  </si>
  <si>
    <t>Guizhou Zhenhua Xinyun Technology Ltd., Kaili branch</t>
  </si>
  <si>
    <t>CID002501</t>
  </si>
  <si>
    <t>CID002512</t>
  </si>
  <si>
    <t>CID002506</t>
  </si>
  <si>
    <t>CID002507</t>
  </si>
  <si>
    <t>CID002508</t>
  </si>
  <si>
    <t>CV Venus Inti Perkasa</t>
  </si>
  <si>
    <t>CID002455</t>
  </si>
  <si>
    <t>O.M. Manufacturing Philippines, Inc.</t>
  </si>
  <si>
    <t>CID002517</t>
  </si>
  <si>
    <t>PT ATD Makmur Mandiri Jaya</t>
  </si>
  <si>
    <t>CID002503</t>
  </si>
  <si>
    <t>PT Inti Stania Prima</t>
  </si>
  <si>
    <t>CID002530</t>
  </si>
  <si>
    <t>PT Tirus Putra Mandiri</t>
  </si>
  <si>
    <t>CID002478</t>
  </si>
  <si>
    <t>CID002479</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</si>
  <si>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</si>
  <si>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</si>
  <si>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</si>
  <si>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</si>
  <si>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</si>
  <si>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</si>
  <si>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</si>
  <si>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</si>
  <si>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</si>
  <si>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</si>
  <si>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</si>
  <si>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</si>
  <si>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</si>
  <si>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</si>
  <si>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</si>
  <si>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</si>
  <si>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</si>
  <si>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</si>
  <si>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</si>
  <si>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</si>
  <si>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</si>
  <si>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</si>
  <si>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</si>
  <si>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</si>
  <si>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</si>
  <si>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</si>
  <si>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</si>
  <si>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</si>
  <si>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</si>
  <si>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</si>
  <si>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</si>
  <si>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</si>
  <si>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</si>
  <si>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</si>
  <si>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</si>
  <si>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</si>
  <si>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</si>
  <si>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</si>
  <si>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</si>
  <si>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</si>
  <si>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</si>
  <si>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</si>
  <si>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</si>
  <si>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</si>
  <si>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</si>
  <si>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</si>
  <si>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</si>
  <si>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</si>
  <si>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</si>
  <si>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</si>
  <si>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</si>
  <si>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</si>
  <si>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</si>
  <si>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</si>
  <si>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</si>
  <si>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 2015 Conflict-Free Sourcing Initiative. All rights reserved.</t>
  </si>
  <si>
    <t>Sheets</t>
  </si>
  <si>
    <r>
      <t>中文</t>
    </r>
    <r>
      <rPr>
        <sz val="11"/>
        <rFont val="Verdana"/>
        <family val="2"/>
      </rPr>
      <t xml:space="preserve"> Chinese</t>
    </r>
  </si>
  <si>
    <r>
      <t>日本語</t>
    </r>
    <r>
      <rPr>
        <sz val="11"/>
        <rFont val="Verdana"/>
        <family val="2"/>
      </rPr>
      <t xml:space="preserve"> Japanese</t>
    </r>
  </si>
  <si>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 xml:space="preserve">所要求的审核。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</si>
  <si>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</si>
  <si>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</si>
  <si>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</si>
  <si>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</si>
  <si>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</si>
  <si>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</si>
  <si>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                                      如果申报人已获得公开联系信息的授权信息， 请将输入与之合作的冶炼厂的联系人姓名。 </t>
    </r>
  </si>
  <si>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</si>
  <si>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En ce qui concerne les audits de fonderies, un "cabinet d'audit indépendant du secteur privé"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</si>
  <si>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1"/>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</si>
  <si>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1"/>
        <rFont val="Verdana"/>
        <family val="2"/>
      </rPr>
      <t>. Reportez-vous au protocole de vérification du CFSP pour ce métal pour une description complète: http://www.conflictfreesourcing.org/audit-protocols-procedures/ .</t>
    </r>
  </si>
  <si>
    <r>
      <t>带星号（</t>
    </r>
    <r>
      <rPr>
        <vertAlign val="superscript"/>
        <sz val="11"/>
        <rFont val="Calibri"/>
        <family val="2"/>
      </rPr>
      <t>*</t>
    </r>
    <r>
      <rPr>
        <sz val="11"/>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</si>
  <si>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1"/>
        <rFont val="Verdana"/>
        <family val="2"/>
      </rPr>
      <t>）：</t>
    </r>
  </si>
  <si>
    <t>B10A</t>
  </si>
  <si>
    <t>B10C</t>
  </si>
  <si>
    <r>
      <t>范围描述 (</t>
    </r>
    <r>
      <rPr>
        <vertAlign val="superscript"/>
        <sz val="11"/>
        <rFont val="Calibri"/>
        <family val="2"/>
      </rPr>
      <t>*</t>
    </r>
    <r>
      <rPr>
        <sz val="11"/>
        <rFont val="Verdana"/>
        <family val="2"/>
      </rPr>
      <t>):</t>
    </r>
  </si>
  <si>
    <t>B10B</t>
  </si>
  <si>
    <r>
      <rPr>
        <sz val="11"/>
        <rFont val="宋体"/>
      </rPr>
      <t>联系人姓名</t>
    </r>
    <r>
      <rPr>
        <sz val="11"/>
        <rFont val="Verdana"/>
        <family val="2"/>
      </rPr>
      <t xml:space="preserve"> (*):</t>
    </r>
  </si>
  <si>
    <r>
      <rPr>
        <sz val="11"/>
        <rFont val="宋体"/>
      </rPr>
      <t>联系人电邮地址</t>
    </r>
    <r>
      <rPr>
        <sz val="11"/>
        <rFont val="Verdana"/>
        <family val="2"/>
      </rPr>
      <t xml:space="preserve"> (*):</t>
    </r>
  </si>
  <si>
    <r>
      <rPr>
        <sz val="11"/>
        <rFont val="宋体"/>
      </rPr>
      <t>联系人电话</t>
    </r>
    <r>
      <rPr>
        <sz val="11"/>
        <rFont val="Verdana"/>
        <family val="2"/>
      </rPr>
      <t xml:space="preserve"> (*):</t>
    </r>
  </si>
  <si>
    <r>
      <rPr>
        <sz val="11"/>
        <rFont val="宋体"/>
      </rPr>
      <t>授权人姓名</t>
    </r>
    <r>
      <rPr>
        <sz val="11"/>
        <rFont val="Verdana"/>
        <family val="2"/>
      </rPr>
      <t xml:space="preserve"> (*):</t>
    </r>
  </si>
  <si>
    <r>
      <rPr>
        <sz val="11"/>
        <rFont val="宋体"/>
      </rPr>
      <t>授权人职务</t>
    </r>
    <r>
      <rPr>
        <sz val="11"/>
        <rFont val="Verdana"/>
        <family val="2"/>
      </rPr>
      <t>:</t>
    </r>
  </si>
  <si>
    <r>
      <rPr>
        <sz val="11"/>
        <rFont val="宋体"/>
      </rPr>
      <t>授权人电邮地址</t>
    </r>
    <r>
      <rPr>
        <sz val="11"/>
        <rFont val="Verdana"/>
        <family val="2"/>
      </rPr>
      <t xml:space="preserve"> (*):</t>
    </r>
  </si>
  <si>
    <r>
      <rPr>
        <sz val="11"/>
        <rFont val="宋体"/>
      </rPr>
      <t>授权人电话</t>
    </r>
    <r>
      <rPr>
        <sz val="11"/>
        <rFont val="Verdana"/>
        <family val="2"/>
      </rPr>
      <t xml:space="preserve"> (*):</t>
    </r>
  </si>
  <si>
    <r>
      <rPr>
        <sz val="11"/>
        <rFont val="宋体"/>
      </rPr>
      <t>授权日期</t>
    </r>
    <r>
      <rPr>
        <sz val="11"/>
        <rFont val="Verdana"/>
        <family val="2"/>
      </rPr>
      <t xml:space="preserve"> (*):</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</si>
  <si>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</si>
  <si>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</si>
  <si>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</si>
  <si>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</si>
  <si>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</si>
  <si>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2. Wählen Sie den Erklärungsumfang Ihres Unternehmens aus. Die Auswahlmöglichkeiten für den Umfang sind:
A. Unternehmensweit
B. Produkt (oder Produktliste)
C. Nutzerdefiniert 
„Unternehmensweit“ bedeutet, dass die Erklärung die Gesamtheit der Produkte oder Produktsubstanzen umfasst, die von der Muttergesellschaft hergestellt werden. Falls der Nutzer Konfliktmineraliendaten auf Unternehmensebene anzeigt, zeigt er Konfliktmineraliendaten für alle Produkte an, die er herstellt.
Zur Auswahl des Umfangs des Produkts (oder der Produktliste) wird ein Link zum Arbeitsblattreiter für die Produktliste angezeigt. Wenn dieser Umfang ausgewählt wird, muss die Produktnummer des Herstellers der vom Umfang dieser Erklärung umfassten Produkte in Spalte B des Arbeitsblatts „Produktliste“ genannt werden. Die Produktnummer des Herstellers kann in Spalte C des Arbeitsblatts „Produktliste“ optional angegeben werden.
Für eine „nutzerdefinierte“ Auswahl des Umfangs muss der Nutzer den Umfang der Anwendbarkeit der Offenlegung der Konfliktmetalle beschreiben. Die nutzerdefinierte Klasse erlaubt es einem Nutzer, den Umfang der Anwendbarkeit der Offenlegung der Konfliktmineralien zu beschreiben. Der Umfang dieser Klasse muss in einem zwischen dem Lieferanten und dem Antragsteller vereinbarten Textfeld definiert werden. Die Offenlegung kann in Hinsicht auf eine bestimmte Abteilung oder eine Produktkategorie eines Unternehmens erfolgen. Eine Produktkategorie ist eine Gruppe von Produkten, die durch einen in der Branche anerkannten Oberbegriff beschrieben werden kann (z. B. Kondensatoren). Bei Verwendung dieser Klasse muss der Nutzer Antworten auf die Fragenliste für alle in den Produkten der spezifizierten nutzerdefinierten Klasse verwendeten 3TG-Mineralien geben.
Dieses Feld muss ausgefüllt werden.</t>
  </si>
  <si>
    <t>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t>
  </si>
  <si>
    <t>这七个问题明确了每种金属的用途、原产地和采购识别信息。这些问题旨在收集关于公司产品中 3TG 使用情况的信息，以便可以确定法规适用情况。答题内容必须和在公司资料部分中所选择的”申报范围”相对应。此部分中的答题内容可用于确定 3TG 报告的使用情况和完整性。</t>
  </si>
  <si>
    <t>これらの7つの質問は各金属に関する使用法、原産地、調達先を明確にするものです。質問は、法規制の適用性を判定できるように御社の製品中への3TGの使用に関する情報を収集するために作られています。これらの質問への回答は、企業情報に関するセクションで選択した「申告範囲」が対象となります。このセクションでの質問への回答は、3TGに関する報告の適用性や完全性を判定するために使用できます。</t>
  </si>
  <si>
    <r>
      <t>1.- Metal (*)   -   Use el menú de opciones para seleccionar el metal para el cual estas capturando la i</t>
    </r>
    <r>
      <rPr>
        <sz val="11"/>
        <rFont val="Calibri"/>
        <family val="2"/>
      </rPr>
      <t>nformación del fundidor. Este campo es obligatorio.</t>
    </r>
  </si>
  <si>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rFont val="Calibri"/>
        <family val="2"/>
      </rPr>
      <t>NOTE: Le minerai de conflit doit être contenu dans le produit pour être nécessaire à la fonctionalité d'un produit.</t>
    </r>
    <r>
      <rPr>
        <sz val="11"/>
        <rFont val="Verdana"/>
        <family val="2"/>
      </rPr>
      <t xml:space="preserve">
*(56296 Federal Register / Vol. 77, No. 177 / Wednesday, September 12, 2012 / Rules and Regulations)</t>
    </r>
  </si>
  <si>
    <r>
      <t>Les produits recyclés, rebuts de production ou déchets de consommation</t>
    </r>
    <r>
      <rPr>
        <sz val="11"/>
        <rFont val="Calibri"/>
        <family val="2"/>
      </rPr>
      <t xml:space="preserve"> </t>
    </r>
    <r>
      <rPr>
        <sz val="11"/>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</si>
  <si>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Answer the following questions 1 - 7 based on the declaration scope indicated above</t>
  </si>
  <si>
    <t>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t>
  </si>
  <si>
    <t>对于七个必答问题中的每个问题，使用下拉菜单选项提供每种金属的答复。必须为所有 3TG 完成此部分中的问题。如果给定金属的问题 1 和/或问题 2 答复是肯定的，则应完成该金属的后续问题，而且应完成关于公司的总体审核鉴定计划的后续审核鉴定问题（A 至 J）。</t>
  </si>
  <si>
    <t>7つの各質問には、各金属それぞれについてドロップダウンメニューから回答を選択してください。このセクションでの質問では、3TG全てについて記入する必要があります。ある金属に関する質問1および／又は質問2への回答が「はい」の場合は、その金属について以降の質問にも記入し、御社のデューデリジェンスプログラム全体に関する下記のデューデリジェンス関連の質問（A～J）にも記入する必要があります。</t>
  </si>
  <si>
    <t>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t>
  </si>
  <si>
    <t>1. 这是两个问题中的第一个问题，其答复用来确定 3TG 是否在冲突矿产报告要求范围内。此问题以 SEC 在关于确定 3TG 是否对于产品的“功能有必要”的最终规则中规定的准则为准。SEC 准则是以这样的假设为依据：如果 3TG 对于产品的广泛预期功能、用法或用途没有必要，则产品供应链中的公司不会有意增加该 3TG 到该产品或产品的任何子组件中。此问题的此答复用于排除任何痕量级杂质，如钢中的锡。
必须为每个 3TG 回答此问题。此问题的有效答复为“是”或“否”。此问题必须作答。</t>
  </si>
  <si>
    <t>1.  この最初の質問2つに対する回答は、3TGが紛争鉱物報告要件の範囲内に当てはまるか否かを判定するために使用されます。この質問は、3TGが製品の「機能性にとって必要」か否かの判定に関する最終規則においてSECが規定したガイダンスに基づくものです。SECガイダンスでは、その3TGが一般に予想される製品の機能、使用又は目的に必要ではない場合には、製品のサプライチェーン内に存在する企業は3TGをその製品又は製品の部品に意図的に付加しないという前提を、その根拠においています。この質問に対するこの回答は、鋼中スズといった微量の汚染物質を排除する役割を果たします。
この質問には、3TGそれぞれについて回答するべきです。この質問には、「Yes（はい）」又は「No（いいえ）」で回答してください。この質問への回答は必須です。</t>
  </si>
  <si>
    <t>1. Dies ist die erste von zwei Fragen, bei denen die Antwort zur Bestimmung verwendet wird, ob das 3TG-Mineral in den Umfang der Meldepflichten für Konfliktmineralien fällt. Diese Frage orientiert sich an der Anleitung der SEC in den endgültigen Regeln betreffend die Bestimmung, ob ein 3TG-Mineral „notwendig für die Funktionalität“ eines Produktes ist. Die SEC-Anleitung basiert auf der Annahme, dass ein Unternehmen in der Lieferkette für ein Produkt ein 3TG-Mineral nicht absichtlich diesem Produkt oder den Unterbestandteilen eines Produktes hinzufügen würde, wenn das 3TG-Mineral nicht für die allgemein erwartete Funktion, Verwendung oder Zwecksetzung des Produkts notwendig ist. Die Antwort auf diese Frage soll alle Kontaminantenrückstände, wie Zinn in Stahl, ausschließen. 
Diese Frage muss für jedes 3TG-Mineral beantwortet werden. Gültige Antworten auf diese Frage sind entweder „Ja“ oder „Nein“. Diese Frage muss beantwortet werden.</t>
  </si>
  <si>
    <t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t>
  </si>
  <si>
    <t xml:space="preserve">2. 这是两个问题中的第二个问题，其答复用来确定 3TG 是否在 SEC 关于确定 3TG 是否对产品的“生产有必要”的最终规则中所述的冲突矿产报告要求范围内。此问题与问题 1 的问题和答复分开且与其无关。此询问旨在确定在产品生产过程中有意使用的 3TG，以及一定数量的 3TG 保留在成品中何处。这些 3TG 可能并非要成为成品中的一部分，也可能并非对产品的“功能有必要”，而只是生产过程的残留物。在很多情况下，制造商可能已在生产过程中试图除去或促进消耗的 3TG，但还是有一定数量的 3TG 残留。如果在生产过程中使用的 3TG 在该过程中彻底除去，则此问题的答复是“否”。
必须为每个 3TG 回答此问题。此问题的有效答复为“是”或“否”。此问题必须作答。
</t>
  </si>
  <si>
    <t xml:space="preserve">2.  この2つ目の質問2つの回答は、製品の「生産にとって必要」か否かの判定に関する最終規則においてSECが規定した紛争鉱物報告要件の範囲内に3TGが当てはまるか否かを判定するために使用されます。この質問は、質問1の質問や回答とは別個のものです。この質問は、製品の製造過程において意図的に付加された3TG、および完成品のどこにある程度の3TGが残留するかを特定することを意図したものです。この3TGは本来完成品の一部を成すはずではなく製品の「機能性にとって必要」な可能性は低いものの、製造過程の残留物として存在するに過ぎない可能性が高いといえます。多くの場合、メーカーは製造過程中に3TGの削除または消耗を促進しようと努めますが、ある程度の3TGが残留します。製造過程中に使用された3TGがその過程中に完全に削除された場合、この質問に対する回答は「No（いいえ）」です。
この質問には、3TGそれぞれについて回答するべきです。「Yes（はい）」又は「No（いいえ）」で必ず回答してください。この質問への回答は必須です。
</t>
  </si>
  <si>
    <t>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t>
  </si>
  <si>
    <t>3. 这是要申报存在于一种产品或多种产品中的 3TG 的任何部分的源产地是刚果民主共和国及其毗邻受管制国家。
以“是”、“否”或“不知道”来答复此问题。
如果对问题 1 或问题 2 就特定金属的答复为“是”，必须为该金属回答此问题。</t>
  </si>
  <si>
    <t>3.  これは、1つ又は複数の製品に含まれている3TGの一部がコンゴ民主共和国又は隣接国（対象国）から調達されていることの申告です。
「Yes（はい）」「No（いいえ）」又は「Unknown（不明）」で回答してください。
この質問は、質問1又は2の回答が「Yes（はい）」の金属については必須となります。</t>
  </si>
  <si>
    <t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t>
  </si>
  <si>
    <t>4. 此申报确定存在于产品中且对于该产品的功能有必要的 3TG 是否来自回收料或报废料。
以“是”、“否”或“不知道”来答复此问题。如果对问题 1 或问题 2 就特定金属的答复为“是”，必须为该金属回答此问题。
答复“是”表示 100% 的 3TG 来自回收料或报废料。答复“否”表示部分 3TG 不是来自回收料或报废料。答复“不知道”表示使用者不知道 100% 的 3TG 是否来自回收料或报废料。</t>
  </si>
  <si>
    <t>4.  これは、製品の機能性に必要であるためにその製品中に含まれる3TGが、リサイクル業者又はスクラップサプライヤーから調達されているかどうかを示す申告です。
「Yes（はい）」「No（いいえ）」又は「Unknown（不明）」で回答してください。この質問は、質問1又は2の回答が「Yes（はい）」の金属については必須となります。
「Yes（はい）」とは、紛争金属の全てをリサイクル業者又はスクラップサプライヤーから調達していることを意味します。「No（いいえ）」とは、3TGの一部はリサイクル業者又はスクラップサプライヤーから調達していないことを意味します。「Unknown（不明）」とは、3TGの全てがリサイクル業者又はスクラップサプライヤーから調達されているかどうかをユーザーが把握していないことを意味します。</t>
  </si>
  <si>
    <t xml:space="preserve">4. Dies ist eine Erklärung, die bestimmt, ob in dem/den Produkt(en) enthaltene, für die Funktionalität dieses/dieser Produkts/Produkte notwendige 3TG-Mineralien aus Recycling- oder Schrottquellen stammen. 
Die Antwort auf diese Frage muss „Ja“ oder „Nein“ oder „Unbekannt“ lauten. Diese Frage muss für ein bestimmtes Metall beantwortet werden, wenn die Antwort auf Frage 1 oder 2 „Ja“ für dieses Metall lautet.
Eine Antwort mit „Ja“ bedeutet, dass 100 % des 3TG-Minerals aus Recycling- oder Schrottquellen stammen. Eine Antwort mit „Nein“ bedeutet, dass ein Teil des 3TG-Minerals nicht aus Recycling- oder Schrottquellen stammt. Eine Antwort mit „Unbekannt“ bedeutet, dass der Nutzer nicht weiß, ob 100 % des 3TG-Minerals aus Recycling- oder Schrottquellen stammt oder nicht. </t>
  </si>
  <si>
    <t>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t>
  </si>
  <si>
    <t>5. 此申报是要确定公司是否已经从合理相信提供本申报范围中的产品中含有的 3TG 的所有直接供应商得到冲突矿产披露。本问题的允许答复有：
- 是，100%
- 不是，但多于 75%
- 不是，但多于50%
- 不是，但多于 25%
- 不是，但小于 25%
- 没有
如果对问题 1 或问题 2 就特定金属的答复为“是”，必须为该金属回答此问题。</t>
  </si>
  <si>
    <t>5.  これは、企業が、この申告範囲内の製品に含まれる3TG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t>
  </si>
  <si>
    <t>5. Diese Erklärung dient der Bestimmung, ob ein Unternehmen Offenlegungen zu Konfliktmineralien von allen Lieferanten erhalten hat, von denen vernünftigerweise angenommen wird, dass sie 3TG-Mineralien liefern, die in den vom Umfang dieser Erklärung umfassten Produkten enthalten sind. Erlaubte Antworten auf diese Frage sind:
­ Ja, 100 %
­ Nein, aber mehr als 75 %
­ Nein, aber mehr als 50 %
­ Nein, aber mehr als 25 %
­ Nein, aber weniger als 25 %
­ Keine
Diese Frage muss für ein bestimmtes Metall beantwortet werden, wenn die Antwort auf Frage 1 oder 2 „Ja“ für dieses Metall lautet.</t>
  </si>
  <si>
    <t>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t>
  </si>
  <si>
    <t>6. 此问题是要核实供应商是否有理由相信他们已识别出提供此申报涵盖的产品中的 3TG 的所有冶炼厂。本问题的答复有“是”或“否”并就情况说明，如冶炼厂名单。如果对问题 1 或问题 2 就特定金属的答复为“是”，必须为该金属回答此问题。</t>
  </si>
  <si>
    <t>6.  この質問は、サプライヤーがこの申告の対象となる3TGを供給する製錬業者を全て特定したと考えられる理由があるかどうかを検証します。この質問への回答は、「Yes（はい）」又は「No（いいえ）」で、コメントを伴う場合もあります（例：製錬業者のリスト）。この質問は、質問1又は2の回答が「Yes（はい）」の金属については必須となります。</t>
  </si>
  <si>
    <t>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t>
  </si>
  <si>
    <t>7. 此问题是要核实经确定为提供此申报范围涵盖的产品中含有的任何 3TG 的所有冶炼厂是否已在此申报中报告。本问题的答复有“是”或“否”并就情况说明，如冶炼厂名单。如果对问题 1 或问题 2 就特定金属的答复为“是”，必须为该金属回答此问题。</t>
  </si>
  <si>
    <t>D. 此申报是要确定公司要求直接供应商从经过确认的无使用冲突矿产的冶炼厂处采购冲突矿产。以“是”或“否”来答复此问题。此问题必须作答。</t>
  </si>
  <si>
    <t>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t>
  </si>
  <si>
    <t>F. 此申报是要披露公司是否要求供应商填写冲突矿产申报。本问题的答复有“是”或“否”并就情况说明，如提供用于收集信息的格式。此问题必须作答。</t>
  </si>
  <si>
    <t>F.  これは、企業がサプライヤーに対して、紛争鉱物申告に記入することを要求しているかどうかを開示する申告です。この質問の回答は「Yes（はい）」又は「No（いいえ）」で、場合によっては情報収集のために使用する形式を提供する目的などで、コメントを伴う場合もあります。この質問への回答は必須です。</t>
  </si>
  <si>
    <t>F. Dies ist eine Erklärung zur Offenlegung, ob ein Unternehmen von seinen Lieferanten verlangt, eine Erklärung zu Konfliktmineralien auszufüllen. Die Antwort auf diese Frage muss „Ja“ oder „Nein“ lauten, zusammen mit einem Kommentar in bestimmten Fällen, d. h. um das Format zur Erhebung von Informationen bereitzustellen. Diese Frage muss beantwortet werden.</t>
  </si>
  <si>
    <t>7. Smelter Street -  Provide the street name on which the smelter is located. This field is optional.</t>
  </si>
  <si>
    <t>7. 冶炼厂所在街道 - 提供冶炼厂所在街道的名称。此栏自由选择填写。</t>
  </si>
  <si>
    <t>7.  製錬業者所在地：番地　－　製錬所の所在する番地を記入してください。この欄は任意記入欄です。</t>
  </si>
  <si>
    <t>8. Smelter City – Provide the city name of where the smelter is located. This field is optional.</t>
  </si>
  <si>
    <t>8. 冶炼厂所在城市 - 提供冶炼厂所在城市的名称。此栏自由选择填写。</t>
  </si>
  <si>
    <t>8.  製錬業者所在地：市　－　製錬所の所在する市を記入してください。この欄は任意記入欄です。</t>
  </si>
  <si>
    <t>9. Smelter Location: State/Province, if applicable – Provide the state or province where the smelter is located. This field is optional.</t>
  </si>
  <si>
    <t>9. 冶炼厂地点： 州/省（如适用）- 提供冶炼厂所在的州/省。此栏自由选择填写。</t>
  </si>
  <si>
    <t>9.  製錬業者所在地： 州／県／省（該当する場合のみ回答）　－　製錬所の所在する州又は県を記入してください。この欄は任意記入欄です。</t>
  </si>
  <si>
    <t>9. Standort des Schmelzofens: Ggf. Bundesland/Region/Provinz – Geben Sie das Bundesland oder die Region/Provinz des Schmelzofenstandortes an. Das Ausfüllen dieses Feldes ist freiwillig.</t>
  </si>
  <si>
    <t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t>
  </si>
  <si>
    <t>不使用冲突矿产冶炼厂计划 (CFSP) 中的合规冶炼厂目录包含了所有被评估并且符合标准的冶炼厂和精炼厂。其中的标准有不使用冲突矿产冶炼厂计划 (CFSP)、不采购冲突矿产倡议计划 (CFSI) 或其它对等机构计划（如，责任珠宝委员会或伦敦金银市场协会）。如果冶炼厂或精炼厂不在目录内，则表示其未完成 CFSP 评估或不符合 CFSP 标准要求。
要查看经验证符合 CFSP 的冶炼厂和精炼厂目录，请访问 www.conflictfreesourcing.org。</t>
  </si>
  <si>
    <t>コンフリクトフリー製錬業者プログラム(CFSP)適合リストとは、CFSIのプログラムであるCFSP、又は責任あるジュエリー協議会 (Responsible Jewellry Council) やロンドン貴金属市場協会 (London Bullion Market Association) といった業界の同等のプログラムによる監査を通過し、それらの基準に適合すると認証された製錬・精製業者のリストです。製錬・精製業者がこのリストにない場合は、CFSP監査を完了していないか、又はCFSP基準に準拠していないかのどちらかです。
CFSPに適合していることが検証済みの製錬・精製業者のリストは、www.conflictfreesourcing.orgに掲載されています。</t>
  </si>
  <si>
    <t>1) Is the 3TG intentionally added to your product? (*)</t>
  </si>
  <si>
    <t>2) Is the 3TG necessary to the production of your company’s products and contained in the finished product that your company manufactures or contracts to manufacture?  (*)</t>
  </si>
  <si>
    <t xml:space="preserve">D.  御社は直接サプライヤーに対し、独立民間監査会社の監査プログラムによりデューデリジェンス業務が認証された製錬業者から3TGを調達することを要求していますか？ </t>
  </si>
  <si>
    <t>Smelter Reference List</t>
  </si>
  <si>
    <t>冶炼厂参考目录</t>
  </si>
  <si>
    <t>製錬業者参照表</t>
  </si>
  <si>
    <t>제련소 참조 리스트</t>
  </si>
  <si>
    <t>Liste des fonderies référencées</t>
  </si>
  <si>
    <t>Lista de referência de Fundições</t>
  </si>
  <si>
    <t>Schmelzhütten-Referenz-Liste</t>
  </si>
  <si>
    <t>Lista de referencia de fundidores</t>
  </si>
  <si>
    <r>
      <t xml:space="preserve">2. </t>
    </r>
    <r>
      <rPr>
        <sz val="10"/>
        <rFont val="宋体"/>
        <charset val="134"/>
      </rPr>
      <t xml:space="preserve">选择贵公司的申报范围。范围的选项为：
</t>
    </r>
    <r>
      <rPr>
        <sz val="10"/>
        <rFont val="Verdana"/>
        <family val="2"/>
      </rPr>
      <t xml:space="preserve">A. </t>
    </r>
    <r>
      <rPr>
        <sz val="10"/>
        <rFont val="宋体"/>
        <charset val="134"/>
      </rPr>
      <t xml:space="preserve">全公司
</t>
    </r>
    <r>
      <rPr>
        <sz val="10"/>
        <rFont val="Verdana"/>
        <family val="2"/>
      </rPr>
      <t xml:space="preserve">B. </t>
    </r>
    <r>
      <rPr>
        <sz val="10"/>
        <rFont val="宋体"/>
        <charset val="134"/>
      </rPr>
      <t xml:space="preserve">产品（或产品清单）
</t>
    </r>
    <r>
      <rPr>
        <sz val="10"/>
        <rFont val="Verdana"/>
        <family val="2"/>
      </rPr>
      <t xml:space="preserve">C. </t>
    </r>
    <r>
      <rPr>
        <sz val="10"/>
        <rFont val="宋体"/>
        <charset val="134"/>
      </rPr>
      <t>自定义</t>
    </r>
    <r>
      <rPr>
        <sz val="10"/>
        <rFont val="Verdana"/>
        <family val="2"/>
      </rPr>
      <t xml:space="preserve"> 
</t>
    </r>
    <r>
      <rPr>
        <sz val="10"/>
        <rFont val="宋体"/>
        <charset val="134"/>
      </rPr>
      <t>对于</t>
    </r>
    <r>
      <rPr>
        <sz val="10"/>
        <rFont val="Verdana"/>
        <family val="2"/>
      </rPr>
      <t>“</t>
    </r>
    <r>
      <rPr>
        <sz val="10"/>
        <rFont val="宋体"/>
        <charset val="134"/>
      </rPr>
      <t>全公司</t>
    </r>
    <r>
      <rPr>
        <sz val="10"/>
        <rFont val="Verdana"/>
        <family val="2"/>
      </rPr>
      <t>”</t>
    </r>
    <r>
      <rPr>
        <sz val="10"/>
        <rFont val="宋体"/>
        <charset val="134"/>
      </rPr>
      <t>，申报涵盖公司产品或母公司生产的产品物质整体。如果用户在公司级别报告冲突矿产数据，他们将报告关于他们生产的所有产品的冲突矿产数据。
如果选择范围为</t>
    </r>
    <r>
      <rPr>
        <sz val="10"/>
        <rFont val="Verdana"/>
        <family val="2"/>
      </rPr>
      <t>“</t>
    </r>
    <r>
      <rPr>
        <sz val="10"/>
        <rFont val="宋体"/>
        <charset val="134"/>
      </rPr>
      <t>产品（或产品清单）</t>
    </r>
    <r>
      <rPr>
        <sz val="10"/>
        <rFont val="Verdana"/>
        <family val="2"/>
      </rPr>
      <t>”</t>
    </r>
    <r>
      <rPr>
        <sz val="10"/>
        <rFont val="宋体"/>
        <charset val="134"/>
      </rPr>
      <t>，将显示产品清单的工作表选项卡。如果选择了此范围，则必须在</t>
    </r>
    <r>
      <rPr>
        <sz val="10"/>
        <rFont val="Verdana"/>
        <family val="2"/>
      </rPr>
      <t>“</t>
    </r>
    <r>
      <rPr>
        <sz val="10"/>
        <rFont val="宋体"/>
        <charset val="134"/>
      </rPr>
      <t>产品清单</t>
    </r>
    <r>
      <rPr>
        <sz val="10"/>
        <rFont val="Verdana"/>
        <family val="2"/>
      </rPr>
      <t>”</t>
    </r>
    <r>
      <rPr>
        <sz val="10"/>
        <rFont val="宋体"/>
        <charset val="134"/>
      </rPr>
      <t>工作表的</t>
    </r>
    <r>
      <rPr>
        <sz val="10"/>
        <rFont val="Verdana"/>
        <family val="2"/>
      </rPr>
      <t xml:space="preserve"> B </t>
    </r>
    <r>
      <rPr>
        <sz val="10"/>
        <rFont val="宋体"/>
        <charset val="134"/>
      </rPr>
      <t>列中列出此申报范围涵盖的产品的制造商产品序号。可以选择是否在</t>
    </r>
    <r>
      <rPr>
        <sz val="10"/>
        <rFont val="Verdana"/>
        <family val="2"/>
      </rPr>
      <t>“</t>
    </r>
    <r>
      <rPr>
        <sz val="10"/>
        <rFont val="宋体"/>
        <charset val="134"/>
      </rPr>
      <t>产品清单</t>
    </r>
    <r>
      <rPr>
        <sz val="10"/>
        <rFont val="Verdana"/>
        <family val="2"/>
      </rPr>
      <t>”</t>
    </r>
    <r>
      <rPr>
        <sz val="10"/>
        <rFont val="宋体"/>
        <charset val="134"/>
      </rPr>
      <t>工作表的</t>
    </r>
    <r>
      <rPr>
        <sz val="10"/>
        <rFont val="Verdana"/>
        <family val="2"/>
      </rPr>
      <t xml:space="preserve"> C </t>
    </r>
    <r>
      <rPr>
        <sz val="10"/>
        <rFont val="宋体"/>
        <charset val="134"/>
      </rPr>
      <t>列中列出制造商产品名称。
如果选择范围为</t>
    </r>
    <r>
      <rPr>
        <sz val="10"/>
        <rFont val="Verdana"/>
        <family val="2"/>
      </rPr>
      <t>“</t>
    </r>
    <r>
      <rPr>
        <sz val="10"/>
        <rFont val="宋体"/>
        <charset val="134"/>
      </rPr>
      <t>自定义</t>
    </r>
    <r>
      <rPr>
        <sz val="10"/>
        <rFont val="Verdana"/>
        <family val="2"/>
      </rPr>
      <t>”</t>
    </r>
    <r>
      <rPr>
        <sz val="10"/>
        <rFont val="宋体"/>
        <charset val="134"/>
      </rPr>
      <t>，用户必须描述冲突金属披露适用的范围。用户可以通过</t>
    </r>
    <r>
      <rPr>
        <sz val="10"/>
        <rFont val="Verdana"/>
        <family val="2"/>
      </rPr>
      <t>“</t>
    </r>
    <r>
      <rPr>
        <sz val="10"/>
        <rFont val="宋体"/>
        <charset val="134"/>
      </rPr>
      <t>自定义分类</t>
    </r>
    <r>
      <rPr>
        <sz val="10"/>
        <rFont val="Verdana"/>
        <family val="2"/>
      </rPr>
      <t>”</t>
    </r>
    <r>
      <rPr>
        <sz val="10"/>
        <rFont val="宋体"/>
        <charset val="134"/>
      </rPr>
      <t>描述冲突矿产披露适用的范围。应在供应商和申请方同意的文字栏内定义此分类的范围。此披露可能适用于公司的特定产品分类或类别。产品类别是可以采用行业认可的通用术语（例如，电容器）描述的一组产品。使用此分类时，用户应在指定自定义分类的产品中使用的每个</t>
    </r>
    <r>
      <rPr>
        <sz val="10"/>
        <rFont val="Verdana"/>
        <family val="2"/>
      </rPr>
      <t xml:space="preserve"> 3TG </t>
    </r>
    <r>
      <rPr>
        <sz val="10"/>
        <rFont val="宋体"/>
        <charset val="134"/>
      </rPr>
      <t>的查询列表中提供答复。
此栏必须填写。</t>
    </r>
  </si>
  <si>
    <r>
      <rPr>
        <sz val="10"/>
        <rFont val="Verdana"/>
        <family val="2"/>
      </rPr>
      <t>2. Sélectionnez la portée de la déclaration de votre société. Les options de portée sont les suivantes :
A. Pour l’ensemble de la société
B. Produit (ou liste de produits)
C. définie par l’utilisateur
pour l’option « pour l’ensemble de la société », la déclaration englobe la totalité des produits de la société ou substances du produit fabriqué par la société mère. Si l’utilisateur déclare des données concernant des minerais de conflit à l’échelle de la société, il déclarera les données des minerais de conflit sur tous les produits qu’il fabrique.
Pour la sélection de la portée du produit (ou de la liste de produits), un lien vers l’onglet de la feuille de travail de liste des produits sera affiché. Si cette portée est sélectionnée, il est obligatoire de mentionner le numéro de produit du fabricant pour les produits couverts par cette déclaration dans la colonne B de la feuille de travail de liste des produits. Il n’est pas obligatoire de mentionner le nom de produits du fabricant dans la colonne C de la feuille de travail de liste de produits.
En sélectionnant la portée « définie par l’utilisateur », l’utilisateur doit décrire la portée applicable à la déclaration de métaux de conflit. La catégorie définie par l’utilisateur permet à un utilisateur de décrire la portée applicable à la déclaration de minerais de conflit. La portée de cette catégorie doit être définie dans une case de saisie, comme convenu entre le fournisseur et le demandeur. Cette déclaration peut s’appliquer à une division particulière de la société ou à une catégorie de produits. Une catégorie de produits est un groupe de produits qui peut être décrit par un terme générique reconnu à l’échelle sectorielle (par ex. les condensateurs). En utilisant cette catégorie, l’utilisateur fournira des réponses à la liste de demandes pour chacun des 3TG utilisés dans les produits de la catégorie définie par l’utilisateur.
Ce champ est obligatoire.</t>
    </r>
  </si>
  <si>
    <r>
      <rPr>
        <sz val="10"/>
        <rFont val="Verdana"/>
        <family val="2"/>
      </rPr>
      <t>2. Selecione o Âmbito da Declaração da sua empresa. As opções são:
A. Toda a empresa
B. Produto (ou Lista de produtos)
C. Definido pelo utilizador 
Para “Toda a empresa”, a declaração engloba a totalidade dos produtos da empresa ou de substâncias contidas nos produtos produzidos pela empresa controladora. Se o utilizador está relatando dados de minerais de conflito no nível da empresa, ele estará relatando dados de minerais de conflito sobre todos os produtos por ela fabricados.
Para a seleção do âmbito de Produto (ou Lista de produtos), será exibido um link para a aba da folha de cálculo Lista de produtos. Se esse âmbito for escolhido, é obrigatório listar o Número do produto do fabricante abrangido no âmbito desta Declaração na coluna B da folha de cálculo da Lista de produtos. É opcional listar o Nome do produto do fabricante na coluna C da folha de cálculo da Lista de produtos.
Para a seleção do âmbito de “Definido pelo utilizador”, é obrigatório que o utilizador descreva o âmbito em que a divulgação dos minerais de conflito é aplicável. A classe definida pelo utilizador permite descrever o âmbito em que a divulgação dos minerais de conflito é aplicável. O âmbito dessa classe deverá ser definido em um campo de texto, conforme acordado pelo fornecedor e pelo requisitante. A divulgação pode se aplicar a uma divisão específica da empresa ou a uma categoria de produtos. Uma categoria de produtos é um grupo de produtos que podem ser descritos por um termo genérico reconhecido pelo setor (por ex.: capacitores). Quando utilizando essa classe, o utilizador deve fornecer respostas à lista de perguntas para cada mineral de conflito usado nos produtos da classe especificada definida pelo utilizador.
Este campo é obrigatório.</t>
    </r>
  </si>
  <si>
    <r>
      <rPr>
        <sz val="10"/>
        <rFont val="Verdana"/>
        <family val="2"/>
      </rPr>
      <t xml:space="preserve">2. Seleccione el Enfoque de la declaración de su compañía.  Las opciones para el enfoque son: 
A. En toda la empresa
B. Producto (o Lista de productos)
C. Definido por el usuario 
Para "En toda la empresa", la declaración acompaña la totalidad de los productos de una compañía o materiales de productos fabricados por la compañía matriz.  Si el usuario informa datos de minerales en conflicto a nivel de la compañía, se informarán datos de minerales en conflicto en todos los productos que fabrican. 
Para la selección de enfoque de Producto (o Lista de productos), se mostrará un enlace hacia la pestaña de la hoja de trabajo para la Lista de productos.  Si se selecciona este enfoque, es obligatorio enlistar el Número de producto del fabricante de los productos cubiertos en el enfoque de esta Declaración, en la Columna B de la hoja de trabajo de la Lista de productos.  Es opcional incluir el Nombre del producto del fabricante en la Columna C de la hoja de trabajo de la Lista de productos. 
Para la selección del enfoque "Definido por el usuario", es obligatorio que el usuario describa el enfoque en el que aplica la divulgación de los metales en conflicto.  La clase definida por el usuario permite que éste describa el enfoque en el que corresponde la divulgación de minerales en conflicto.  El enfoque de esta clase debe definirse en un campo de texto como lo acuerden el proveedor y el solicitante.  Esta divulgación puede corresponder a una división específica o a una categoría de productos de la compañía.  Una categoría de productos es un grupo de productos que pueden describirse con un término genérico reconocido en la industria (por ejemplo, capacitores).  Cuando se utilice esta clase, el usuario debe proporcionar las respuestas a la lista de preguntas para cada 3TG utilizado en los productos de la clase especificada definida por el usuario. 
Este campo es obligatorio. </t>
    </r>
  </si>
  <si>
    <r>
      <rPr>
        <sz val="10"/>
        <rFont val="Verdana"/>
        <family val="2"/>
      </rPr>
      <t>2. Selezionare il perimetro di dichiarazione dell'Azienda.  Le opzioni per il perimetro sono:
A. Perimetro aziendale
 B. Prodotto (o lista dei prodotti)
C. Definito dall'utilizzatore/utente 
Per "Perimetro aziendale", la dichiarazione si riferisce a tutti i prodotti della società o le sostanze prodotte dalla società madre.  Se l'utilizzatore comunica dati relativi a minerali di conflitto a livello aziendale, allora verranno comunicati dati relativi a minerali di conflitto per tutti i prodotti fabbricati.
Per Selezione del perimetro del prodotto (o Lista di prodotti) verrà visualizzato un link alla scheda del foglio di lavoro Lista prodotti. Se viene selezionato questo perimetro, è obbligatorio elencare il Codice del costruttore dei prodotti che rientrano nel Perimetro di questa dichiarazione alla Colonna B del foglio di lavoro Lista prodotti. È facoltativo indicare la Denominazione del costruttore del prodotto nella Colonna C del foglio di lavoro Lista prodotti.
Per la selezione del Perimetro di "Definito dall'utente/utilizzatore", è obbligatorio che l'utilizzatore descriva l'ambito a cui è applicabile la comunicazione dei metalli di conflitto. La categoria definita dall'utilizzatore/utente consente a questo di descrivere l'ambito a cui è applicabile la comunicazione relativa ai minerali di conflitto. Il perimetro di questa categoria deve essere definito in un campo di testo come concordato tra fornitore e richiedente. Questa comunicazione può applicarsi a una specifica divisione della società o categoria di prodotti. Una categoria di prodotti è un gruppo di prodotti che può essere descritto da un termine generico riconosciuto da un'industria (ad es. condensatori). Quando l'utilizzatore si avvale di questa categoria, deve indicare le risposte alla lista di quesiti per ciascun metallo di conflitto usato nei prodotti della specifica categoria definita dall'utilizzatore.
Questo campo è obbligatorio.</t>
    </r>
  </si>
  <si>
    <r>
      <rPr>
        <sz val="10"/>
        <rFont val="Verdana"/>
        <family val="2"/>
      </rPr>
      <t>다음의 일곱 가지 질문은 각 광물의 사용처, 원산지, 구매 정보를 파악합니다.  질문은 규제 적용 가능성의 결정을 감안하기 위해 회사의 제품에서 3TG의 사용에 대한 정보를 수집하도록 설계되어 있습니다. 이에 대한 답변은 "신고 범위" 항목에서 선택한 신고 범위에 대한 것입니다. 이 섹션의 질문에 대한 답변은 3TG 보고의 적용 가능성과 완전성을 결정하는데 사용될 수 있습니다.</t>
    </r>
  </si>
  <si>
    <r>
      <rPr>
        <sz val="10"/>
        <rFont val="Verdana"/>
        <family val="2"/>
      </rPr>
      <t>Ces sept questions définissent l’usage, l’origine et l’identification de la provenance de chacun des métaux. Les questions sont conçues pour recueillir des informations au sujet de l’utilisation des 3TG dans les produits de la société, afin de permettre de déterminer l’application de la réglementation. Les réponses à ces questions doivent représenter la « portée de la déclaration » sélectionnée dans la section des informations sur la société. Les réponses aux questions de cette section peuvent être utilisées pour déterminer l’application et l’exhaustivité de la déclaration 3TG.</t>
    </r>
  </si>
  <si>
    <r>
      <rPr>
        <sz val="10"/>
        <rFont val="Verdana"/>
        <family val="2"/>
      </rPr>
      <t>Estas sete perguntas definem a utilização, origem e a identificação das fontes para cada um dos metais. As perguntas foram criadas para coletar informações sobre o uso dos minerais de conflito no(s) produto(s) da empresa, para permitir a determinação da aplicabilidade regulatória. As respostas a essas perguntas devem representar o “Âmbito da Declaração” selecionado na seção de informações da empresa. As respostas às perguntas nessa seção podem ser utilizadas para determinar a aplicabilidade e integridade dos relatórios sobre minerais de conflito.</t>
    </r>
  </si>
  <si>
    <r>
      <rPr>
        <sz val="10"/>
        <rFont val="Verdana"/>
        <family val="2"/>
      </rPr>
      <t>Diese sieben Fragen definieren die Kennzeichnung der Verwendung, Herkunft und Beschaffung jedes der Metalle. Die Fragen sollen die Informationen über die Verwendung der 3TG-Mineralien im/in den Produkt(en) des Unternehmens erheben, damit die gesetzliche Anwendbarkeit bestimmt werden kann. Die Antworten auf diese Fragen sollen den „Erklärungsumfang“ widerspiegeln, der im Abschnitt über die Unternehmensinformationen ausgewählt worden ist. Die Antworten auf die Fragen in diesem Abschnitt können zur Bestimmung der Anwendbarkeit und Vollständigkeit des 3TG-Berichts verwendet werden.</t>
    </r>
  </si>
  <si>
    <r>
      <rPr>
        <sz val="10"/>
        <rFont val="Verdana"/>
        <family val="2"/>
      </rPr>
      <t xml:space="preserve">Estas siete preguntas definen el uso, el origen y la identificación de la fuente para cada uno de los metales.  Las preguntas están diseñadas para recolectar información del uso de 3TG en los productos de la compañía para poder determinar la aplicación regulatoria.  Las respuestas a estas preguntas deben representar el 'Enfoque de la declaración' seleccionado en la sección de información de la compañía. Las respuestas a las preguntas de esta sección pueden utilizarse para determinar si los informes de 3TG están completos y son aplicables. </t>
    </r>
  </si>
  <si>
    <r>
      <rPr>
        <sz val="10"/>
        <rFont val="Verdana"/>
        <family val="2"/>
      </rPr>
      <t>Queste sette domande definiscono l'impiego, l'origine e l'identificazione dei fornitori per ciascuno dei metalli. Le domande hanno lo scopo di raccogliere informazioni sull'uso del metallo di conflitto nei prodotti della società per consentire la determinazione dell'applicabilità normativa. Le risposte alle domande devono essere rappresentative del "Perimetro della dichiarazione" selezionato nella sezione Informazioni sull'Azienda. Le risposte alle domande di questa sezione possono essere usate per determinare applicabilità e completezza del reporting del metallo di conflitto.</t>
    </r>
  </si>
  <si>
    <r>
      <rPr>
        <sz val="10"/>
        <rFont val="Verdana"/>
        <family val="2"/>
      </rPr>
      <t>필수 질문 일곱 개 각각에 대해, 풀다운 메뉴를 이용하여 각 광물에 대한 답변을 선택하십시오. 이 섹션의 질문은 모든 3TG에 대해서 작성되어야 합니다. 특정 광물에 대한 질문 1 및/또는 질문 2의 답변이 긍정적일 경우, 그 광물에 대한 후속 질문에 답변을 제공해야 하며 회사의 전체 실사 프로그램에 대한 다음의 실사 질문(A ~ J)에 답변을 제공해야 합니다.</t>
    </r>
  </si>
  <si>
    <r>
      <rPr>
        <sz val="10"/>
        <rFont val="Verdana"/>
        <family val="2"/>
      </rPr>
      <t>Pour chacune des sept questions requises, donnez une réponse pour chaque métal en utilisant le menu déroulant. Des réponses doivent être apportées aux questions de cette section pour chacun des 3TG. Si la réponse à la question 1 et/ou 2 est positive pour un métal donné, vous devez répondre aux questions suivantes pour ce métal, et répondre aux questions suivantes de diligence raisonnable (A à J) en prenant en compte le programme global de diligence raisonnable de votre société.</t>
    </r>
  </si>
  <si>
    <r>
      <rPr>
        <sz val="10"/>
        <rFont val="Verdana"/>
        <family val="2"/>
      </rPr>
      <t>Para cada uma das sete perguntas exigidas, forneça uma resposta para cada metal usando o menu de seleção disponível. As perguntas nessa seção devem ser respondidas para todos os metais de conflito. Se a resposta para determinado metal para as perguntas 1 e/ou 2 for positiva, as perguntas subsequentes devem ser respondidas para tal metal, e as seguintes perguntas de diligência devida (A a J) devem ser respondidas sobre o programa de diligência devida global da empresa.</t>
    </r>
  </si>
  <si>
    <r>
      <rPr>
        <sz val="10"/>
        <rFont val="Verdana"/>
        <family val="2"/>
      </rPr>
      <t>Geben Sie bei jeder der sieben obligatorischen Fragen eine Antwort für jedes Metall an, indem Sie eine Auswahl aus dem Pull-down-Menü treffen. Die Fragen in diesem Abschnitt müssen für alle 3TG-Mineralien beantwortet werden. Falls die Antwort auf Frage 1 und/oder Frage 2 für ein bestimmtes Metall positiv lautet, müssen die nachfolgenden Fragen für dieses Metall beantwortet werden und auch die folgenden Due-Diligence-Fragen (A bis J) bezüglich des allgemeinen Due-Diligence-Programms des Unternehmens müssen beantwortet werden.</t>
    </r>
  </si>
  <si>
    <r>
      <rPr>
        <sz val="10"/>
        <rFont val="Verdana"/>
        <family val="2"/>
      </rPr>
      <t xml:space="preserve">En cada una de las siete preguntas requeridas proporcione una respuesta para cada metal utilizando las selecciones del menú desplegable. Se deben completar las preguntas en esta sección para todo el 3TG.  Si la respuesta para un metal determinado es afirmativa en las preguntas 1 y/o 2, se deben responder las siguientes preguntas para ese metal, así como las siguientes preguntas de debida diligencia (de la A a la J) acerca del programa de debida diligencia de la compañía. </t>
    </r>
  </si>
  <si>
    <r>
      <rPr>
        <sz val="10"/>
        <rFont val="Verdana"/>
        <family val="2"/>
      </rPr>
      <t>Per ciascuna delle sette domande, si prega di fornire una risposta per ciascuno dei metalli usando il menu a tendina. Le domande di questa sezione devono essere completate per tutti i metalli di conflitto. Se una risposta per un determinato metallo alle domande 1 e/o 2 è positiva, allora devono essere completate quelle successive per quel metallo e devono essere completate le seguenti domande sul dovere di diligenza (dalla A alla J) sul programma complessivo del dovere di diligenza della società.</t>
    </r>
  </si>
  <si>
    <r>
      <rPr>
        <sz val="10"/>
        <rFont val="Verdana"/>
        <family val="2"/>
      </rPr>
      <t>1. 이것은 3TG가 분쟁 광물 보고 요건 범위 내에 있는지 여부를 결정하기 위한 두 개의 질문 중 첫 번째 질문입니다. 이 질문은 3TG가 제품의 “기능에 필요”한지 여부를 결정하는 것과 관련된 SEC의 최종 규칙에서 제공하는 지침을 따릅니다. SEC 지침은 해당 3TG가 일반적으로 기대되는 제품의 기능, 용도 또는 목적에 반드시 필요하지 않았을 경우 제품의 공급망에 속한 업체가 의도적으로 3TG를 해당 제품 또는 제품의 하위 구성요소 중 일부로 추가하지 않을 것이라는 추정 내용에 바탕을 두고 있습니다. 이 질문에 대한 이러한 답변은 강철 내의 주석과 같은 모든 미소량 오염 물질을 배제하기 위해 사용됩니다. 
이 질문은 각 3TG에 대해 답해야 합니다. 이 질문에 대한 유효한 답변은 "Yes" 또는 "No"입니다. 이 질문은 필수 사항입니다.</t>
    </r>
  </si>
  <si>
    <r>
      <rPr>
        <sz val="10"/>
        <rFont val="Verdana"/>
        <family val="2"/>
      </rPr>
      <t>1. Il s’agit de la première des deux questions pour lesquelles la réponse est utilisée pour déterminer si les 3TG sont concernés par les obligations de déclaration des minerais de conflit. Cette question est basée sur les instructions fournies par la SEC dans les règles définitives pour déterminer si les 3TG sont ou non « indispensables au fonctionnement » d’un produit. Les instructions de la SEC sont basées sur la présomption qu’une société dans la chaîne d’approvisionnement d’un produit n’intégrerait pas volontairement de 3TG à ce produit ou à un quelconque de ses composant si les 3TG n’étaient pas indispensables pour la fonction, l’usage ou l’objet généralement attendus du produit. La réponse à cette question sert à exclure la contamination en quantité infime, notamment dans le cas de l’étain dans l’acier. 
Vous devez répondre à cette question pour chacun des 3TG. Les réponses valides à cette question sont « oui » ou « non ». Cette question est obligatoire.</t>
    </r>
  </si>
  <si>
    <r>
      <rPr>
        <sz val="10"/>
        <rFont val="Verdana"/>
        <family val="2"/>
      </rPr>
      <t>1. Esta é a primeira de duas perguntas para as quais a resposta é usada para determinar se o mineral de conflito está dentro do âmbito dos requisitos de relatórios sobre minerais de conflito. Esta pergunta depende da orientação fornecida pela SEC com relação às regras finais relativas à determinação de um mineral de conflito ser “necessário para a funcionalidade” de um produto. A orientação da SEC baseia-se no pressuposto de que uma empresa na cadeia de fornecimento de um produto não adicionaria intencionalmente um mineral de conflito a esse produto ou a qualquer dos subcomponentes de um produto se tal mineral de conflito não fosse necessário para a função, a utilização ou o propósito geral esperado do produto. A resposta a essa pergunta serve para excluir quaisquer contaminantes de nível de rastreamento, tais como estanho em aço. 
Esta pergunta deve ser respondida para cada mineral de conflito. Respostas válidas a esta pergunta são “Sim” ou “Não”. Esta pergunta é obrigatória.</t>
    </r>
  </si>
  <si>
    <r>
      <rPr>
        <sz val="10"/>
        <rFont val="Verdana"/>
        <family val="2"/>
      </rPr>
      <t xml:space="preserve">1.  Esta es la primera de dos preguntas cuya respuesta se usa para determinar si el 3TG se encuentra dentro del enfoque de los requerimientos del informe de minerales en conflicto.  Esta pregunta depende de la guía suministrada por la SEC en las reglas finales para determinar si un 3TG es "necesario para la funcionalidad" de un producto.  La guía de la SEC se basa en el supuesto de que una compañía en la cadena de suministro de un producto no añadiría intencionalmente un 3TG a ese producto o a cualquier subcomponente del producto si ese 3TG no fuera necesario para la función, uso o propósito generalmente esperados del producto.  La respuesta a esta pregunta sirve para excluir cualquier contaminante a nivel de pista como el estaño en el acero.  
Se debe responder esta pregunta para cada 3TG.  Las respuestas válidas para esta pregunta son "sí" o "no".  Esta pregunta es obligatoria. </t>
    </r>
  </si>
  <si>
    <r>
      <rPr>
        <sz val="10"/>
        <rFont val="Verdana"/>
        <family val="2"/>
      </rPr>
      <t>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La risposta a questa domanda serve ad escludere eventuali contaminanti in tracce come la latta nell'acciaio. 
Questa domanda deve ottenere risposta per ciascun metallo di conflitto. Le risposte valide a questa domanda sono "sì" o "no". Questa domanda è obbligatoria.</t>
    </r>
  </si>
  <si>
    <r>
      <rPr>
        <sz val="10"/>
        <rFont val="Verdana"/>
        <family val="2"/>
      </rPr>
      <t xml:space="preserve">2. 이것은 3TG가 제품의 “생산에 필요”한지 여부를 결정하는 것과 관련해 SEC의 최종 규칙에 설명된 바와 같이 3TG가 분쟁 광물 보고 요건의 범위에 속하는지 여부를 결정하기 위한 두 개의 질문 중 두 번째 질문입니다. 이 질문은 별개의 내용으로, 질문 1에 대한 질의응답과 독립적인 내용입니다. 이것은 3TG가 회사 제품의 생산에 필요하고 회사가 제조하거나 계약제조된 최종 생산품에 포함되어 있는지 확인하기 위한 질문입니다. 이러한 3TG는 최종 제품의 일부가 되기 위한 것이 아니었을 수 있으며, 제품의 “기능에 필요”하지 않을 수도 있습니다. 다만, 제조 공정의 잔여물로만 남아있을 가능성이 큽니다. 많은 경우에 제조업체는 제조 공정 중에 사용된 3TG가 사라지게 하거나 촉매로 사용할 수도 있습니다. 그러나, 소량의 3TG가 남을 수 있습니다. 제조 공정 중에 사용되는 3TG가 제품 제조시 완전히 사라지는 경우, 이 질문에 대한 답변은 “No”입니다. 
이 질문은 각 3TG에 대해 답해야 합니다. 이 질문에 대한 유효한 답변은 "Yes" 또는 "No"입니다. 이 질문은 필수 사항입니다. 
</t>
    </r>
  </si>
  <si>
    <r>
      <rPr>
        <sz val="10"/>
        <rFont val="Verdana"/>
        <family val="2"/>
      </rPr>
      <t xml:space="preserve">2. Il s’agit de la deuxième des deux questions pour lesquelles la réponse est utilisée pour déterminer si les 3TG sont concernés par l’obligation de déclaration des minerais de conflit, telle que décrite dans les règles définitives de la SEC pour déterminer si un des 3TG est « indispensable à la production » d’un produit. Cette question est séparée et indépendante de la question et de la réponse à la question 1. Cette question vise à identifier les 3TG qui sont utilisés volontairement dans le processus de fabrication d’un produit, et lorsqu’une certaine quantité de 3TG demeure dans le produit fini. Ces 3TG n’étaient probablement pas destinés à faire partie du produit final et n’étaient probablement pas « indispensables au fonctionnement » du produit. Ils étaient présents uniquement en tant que résidus du processus de fabrication. Dans de nombreux cas, le fabricant peut avoir tenté de supprimer la consommation de 3TG lors du processus de fabrication, mais une certaine quantité de 3TG demeure. Si les 3TG, qui sont utilisés pendant le processus de fabrication, venaient à être entièrement supprimés de ce processus, la réponse à cette question serait « non ». 
Vous devrez répondre à cette question pour chacun des 3TG. Les réponses valides à cette question sont « oui » ou « non ». Cette question est obligatoire. 
</t>
    </r>
  </si>
  <si>
    <r>
      <rPr>
        <sz val="10"/>
        <rFont val="Verdana"/>
        <family val="2"/>
      </rPr>
      <t xml:space="preserve">2. Esta é a segunda de duas perguntas para as quais a resposta é utilizada para determinar se o mineral de conflito está dentro do âmbito dos requisitos de relatórios de minerais de conflito, conforme descrito nas regras finais da SEC relativas à determinação de se um mineral de conflito é “necessário para a produção” de um produto. Essa pergunta é separada e independente da pergunta e da resposta à pergunta 1. Esta pergunta destina-se a identificar minerais de conflitos que são intencionalmente utilizados no processo de fabricação de um produto e os casos em que certa quantidade do mineral de conflito permanece no produto acabado. É provável que não se esperava que tais minerais de conflito fizessem parte do produto final, nem que sejam “necessários para a funcionalidade” do produto, mas só estão presentes como resíduos do processo de fabricação. Em muitos casos, o fabricante pode ter tentado remover ou facilitar o consumo do mineral de um conflito durante o processo de fabricação; no entanto, certa quantidade do mineral de conflito ainda permanece. Caso o mineral de conflito, que é utilizado durante o processo de fabricação, seja completamente removido durante o processo, a resposta a esta pergunta seria “Não”. 
Esta pergunta deve ser respondida para cada mineral de conflito. Respostas válidas a esta pergunta são “Sim” ou “Não”. Esta pergunta é obrigatória. 
</t>
    </r>
  </si>
  <si>
    <r>
      <rPr>
        <sz val="10"/>
        <rFont val="Verdana"/>
        <family val="2"/>
      </rPr>
      <t xml:space="preserve">2. Dies ist die zweite von zwei Fragen, bei denen die Antwort zur Bestimmung verwendet wird, ob das 3TG-Mineral in den Umfang der Meldepflichten für Konfliktmineralien fällt, wie in den endgültigen Regeln der SEC hinsichtlich der Bestimmung, ob ein 3TG-Mineral „notwendig für die Produktion“ eines Produktes ist, beschrieben wird. Diese Frage ist getrennt und unabhängig von der Frage und der Antwort zu Frage 1. Diese Frage soll diejenigen 3TG-Mineralien identifizieren, die absichtlich im Herstellungsprozess eines Produkts verwendet werden, wobei eine bestimmte Menge von 3TG-Mineralien in dem Endprodukt zurückbleibt. Diese 3TG-Mineralien sollten wahrscheinlich nicht absichtlich Bestandteile des Endprodukts werden und waren wahrscheinlich auch nicht „notwendig für die Funktionalität des Produkts“, sondern sind nur als Rückstände des Herstellungsprozesses vorhanden. In vielen Fällen wird der Hersteller versucht haben, die 3TG-Mineralien zu entfernen oder den Verbrauch derselben während des Herstellungsprozesses zu ermöglichen, jedoch bleibt eine bestimmte Menge der 3TG-Mineralien zurück. Sollte das 3TG-Mineral, das im Herstellungsprozess verwendet wird, während dieses Prozesses vollständig eliminiert werden, müsste die Antwort auf diese Frage „Nein“ lauten. 
Diese Frage muss für jedes 3TG-Mineral beantwortet werden. Gültige Antworten auf diese Frage sind entweder „Ja“ oder „Nein“. Diese Frage muss beantwortet werden. 
</t>
    </r>
  </si>
  <si>
    <r>
      <rPr>
        <sz val="10"/>
        <rFont val="Verdana"/>
        <family val="2"/>
      </rPr>
      <t xml:space="preserve">2. Esta es la segunda de dos preguntas cuya respuesta se usa para determinar si el 3TG se encuentra dentro del enfoque de los requerimientos del informe de minerales en conflicto como se describe en las reglas finales de la SEC para determinar si un 3TG es "necesario para la fabricación" de un producto.  Esta pregunta es separada e independiente de la pregunta y la respuesta de la pregunta 1.  Se pretende que este cuestionario identifique los 3TG que se utilizan intencionalmente en el proceso de fabricación de un producto y en donde cierta cantidad del 3TG permanece en el producto terminado.  Probablemente estos 3TG no fueron diseñados para convertirse en parte del producto final y probablemente no sean "necesarios para la funcionalidad" del producto, sino que solo están presentes como residuos del proceso de fabricación.  En muchos casos, el fabricante pudo intentar eliminar o facilitar el consumo del 3TG durante el proceso de fabricación; sin embargo, cierta cantidad del 3TG sigue presente.  Si el 3TG utilizado durante el proceso de fabricación se elimina completamente durante ese proceso, la respuesta a esta pregunta sería "no".  
Se debe responder esta pregunta para cada 3TG. Las respuestas válidas para esta pregunta son "sí" o "no".  Esta pregunta es obligatoria. 
</t>
    </r>
  </si>
  <si>
    <r>
      <rPr>
        <sz val="10"/>
        <rFont val="Verdana"/>
        <family val="2"/>
      </rPr>
      <t xml:space="preserve">2. Questa è la seconda di due domande la cui risposta viene usata per determinare se il metallo di conflitto rientra nell'ambito degli obblighi di comunicazione dei minerali di conflitto indicati nelle norme definitive della SEC sulla determinazione di un metallo di conflitto come "necessario alla produzione" di un prodotto. Questa domanda è separata e indipendente dalla domanda e dalla risposta alla domanda 1. Questo quesito ha lo scopo di individuare i metalli di conflitto che vengono deliberatamente utilizzati nel processo di fabbricazione di un prodotto e dove rimangono residui dei metalli di conflitto nel prodotto finito. Questi metalli di conflitto probabilmente non erano destinati a diventare parte del prodotto finale, né sono probabilmente "necessari alla funzionalità" del prodotto, ma sono presenti unicamente come residui del processo di fabbricazione. In molti casi, il fabbricante può aver tentato di rimuovere o di facilitare l'esaurimento del metallo di conflitto durante il processo di fabbricazione; tuttavia, sono rimasti residui del metallo di conflitto. Qualora il metallo di conflitto utilizzato durante il processo di fabbricazione venisse completamente eliminato durante tale processo, la risposta a questa domanda dovrebbe essere "no". 
Questa domanda deve ottenere risposta per ciascun metallo di conflitto. Le risposte valide a questa domanda sono "sì" o "no". Questa domanda è obbligatoria. 
</t>
    </r>
  </si>
  <si>
    <r>
      <rPr>
        <sz val="10"/>
        <rFont val="Verdana"/>
        <family val="2"/>
      </rPr>
      <t>3. 이것은 한 제품이나 여러 제품들에 포함된 3TG의 일정 부분이 콩고공화국이나 그 인접국가(적용 국가들)로부터 유래된 것인지에 대한 신고입니다. 
이 질문에 대한 답은 "Yes", "No", 또는 "Unknown"이 되어야 합니다.
이 질문은 만일 특정 광물에 대한 질문1 또는 질문2의 답이 그 광물에 대해 "Yes"라면 필수 사항입니다.</t>
    </r>
  </si>
  <si>
    <r>
      <rPr>
        <sz val="10"/>
        <rFont val="Verdana"/>
        <family val="2"/>
      </rPr>
      <t>3. Il s’agit d’une déclaration selon laquelle une partie des 3TG contenue dans un ou plusieurs produits provient de la RDC ou d’un pays limitrophe (les pays couverts). 
La réponse à cette question doit être « oui », « non » ou « inconnu ».
Cette question est obligatoire pour un métal donné si la réponse à la question 1 ou 2 est « oui » pour ce métal.</t>
    </r>
  </si>
  <si>
    <r>
      <rPr>
        <sz val="10"/>
        <rFont val="Verdana"/>
        <family val="2"/>
      </rPr>
      <t>3. Esta é uma declaração de que qualquer parte dos minerais de conflito contidos em um produto ou em vários produtos tem origem na RDC ou em países vizinhos (países abrangidos). 
A resposta a esta pergunta deverá ser “Sim”, “Não” ou “Desconhecido”.
Esta pergunta é obrigatória para um metal específico se a resposta às perguntas 1 ou 2 for “Sim” para esse metal.</t>
    </r>
  </si>
  <si>
    <r>
      <rPr>
        <sz val="10"/>
        <rFont val="Verdana"/>
        <family val="2"/>
      </rPr>
      <t>3. Dies ist eine Erklärung, dass jedwede Menge der in einem Produkt oder in mehreren Produkten enthaltenen 3TG-Mineralien aus der Demokratischen Republik Kongo oder benachbarten Ländern stammt (umfasste Länder). 
Die Antwort auf diese Frage muss „Ja“ oder „Nein“ oder „Unbekannt“ lauten.
Diese Frage muss für ein bestimmtes Metall beantwortet werden, wenn die Antwort auf Frage 1 oder 2 „Ja“ für dieses Metall lautet.</t>
    </r>
  </si>
  <si>
    <r>
      <rPr>
        <sz val="10"/>
        <rFont val="Verdana"/>
        <family val="2"/>
      </rPr>
      <t xml:space="preserve">3.  Ésta es una declaración que menciona que cualquier parte de los 3TG contenidos en un producto o múltiples productos se originan del DRC o de un país contiguo (países cubiertos).  
La respuesta a esta pregunta debe ser "sí", "no" o "desconocido". 
Esta pregunta es obligatoria para un metal específico si la respuesta a la Pregunta 1 o 2 es "sí" para ese metal. </t>
    </r>
  </si>
  <si>
    <r>
      <rPr>
        <sz val="10"/>
        <rFont val="Verdana"/>
        <family val="2"/>
      </rPr>
      <t>3. Questa è una dichiarazione che qualsiasi parte dei metalli di conflitto contenuta in uno o più prodotti deriva dalla DRC o paesi limitrofi (paesi interessati). 
La risposta a questa domanda può essere "sì", "no" o "sconosciuto".
Questa domanda è obbligatoria per un metallo specifico se la risposta alla domanda 1 o 2 è "Sì" relativamente a quel metallo.</t>
    </r>
  </si>
  <si>
    <r>
      <rPr>
        <sz val="10"/>
        <rFont val="Verdana"/>
        <family val="2"/>
      </rPr>
      <t xml:space="preserve">4. 이것은 해당 제품의 기능을 위해 필요한 제품에 포함된 3TG가 재활용이나 폐자원에서 나온 것인지 여부를 식별하는 신고입니다. 
이 질문에 대한 답은 "Yes", "No", 또는 "Unknown"이 되어야 합니다. 이 질문은 만일 특정 광물에 대한 질문1 또는 질문2의 답이 그 광물에 대해 "Yes"라면 필수 사항입니다.
"Yes"는 3TG의 100%가 재활용이나 폐자원에서 나온 것임을 의미합니다. "No"는 3TG의 일부가 재활용이나 폐자원에서 나온 것이 아님을 의미합니다. "Unknown"은 3TG의 100%가 재활용이나 폐자원에서 나온 것인지 여부를 사용자가 알지 못함을 의미합니다. </t>
    </r>
  </si>
  <si>
    <r>
      <rPr>
        <sz val="10"/>
        <rFont val="Verdana"/>
        <family val="2"/>
      </rPr>
      <t xml:space="preserve">4. Il s’agit d’une déclaration qui détermine si les 3TG contenues dans les produits, qui sont indispensables au fonctionnement de ce produit, proviennent de sources recyclées. 
La réponse à cette demande doit être « oui », « non » ou « inconnu ». Cette question est obligatoire pour un métal donné si la réponse à la question 1 ou 2 est « oui » pour ce métal.
La réponse « oui » signifie que 100 % des 3TG proviennent de sources recyclées. La réponse « non » signifie que certains des 3TG ne proviennent pas de sources recyclées. La réponse « inconnu » signifie que l’utilisateur ne sait pas si 100 % des 3TG proviennent de sources recyclées. </t>
    </r>
  </si>
  <si>
    <r>
      <rPr>
        <sz val="10"/>
        <rFont val="Verdana"/>
        <family val="2"/>
      </rPr>
      <t xml:space="preserve">4. Esta é uma declaração que identifica se os minerais de conflito contidos no(s) produto(s) necessário(s) para a funcionalidade de tal(is) produto(s) são originários de fontes recicladas ou de sucata. 
A resposta a esta pergunta deverá ser “Sim”, “Não” ou “Desconhecido”. Esta pergunta é obrigatória para um metal específico se a resposta às perguntas 1 ou 2 for “Sim” para esse metal.
Uma resposta “Sim” significa que 100% do mineral de conflito é originário de fontes de recicladas ou de sucata. Uma resposta “Não” significa que parte do mineral de conflito não é originária de fontes de recicladas ou de sucata. Uma resposta “Desconhecido” significa que o utilizador não sabe se 100% do mineral de conflito é originário de fontes de recicladas ou de sucata. </t>
    </r>
  </si>
  <si>
    <r>
      <rPr>
        <sz val="10"/>
        <rFont val="Verdana"/>
        <family val="2"/>
      </rPr>
      <t xml:space="preserve">4.  Esta es una declaración que identifica si los 3TG contenidos en los productos necesarios para la funcionalidad del mismo se originan del reciclaje o de fuentes de residuos.  
La respuesta a esta pregunta debe ser "sí", "no" o "desconocido". Esta pregunta es obligatoria para un metal específico si la respuesta a la Pregunta 1 o 2 es "sí" para ese metal. 
Un "sí" como respuesta significa que el 100% de los 3TG provienen del reciclaje o de las fuentes de residuos.  Un "no" como respuesta significa que algunos de los 3TG no provienen del reciclaje o de las fuentes de residuos.  La respuesta de "desconocido" significa que el usuario no sabe si el 100% de los 3TG proviene del reciclaje o de las fuentes de residuos.  </t>
    </r>
  </si>
  <si>
    <r>
      <rPr>
        <sz val="10"/>
        <rFont val="Verdana"/>
        <family val="2"/>
      </rPr>
      <t xml:space="preserve">4. Questa è una dichiarazione che identifica se i metalli di conflitto contenuti nel prodotto/i necessari per la funzionalità del prodotto/i provengono da fonti riciclate o di scarto. 
La risposta a questa domanda può essere "sì", "no" o "sconosciuto". Questa domanda è obbligatoria per un metallo specifico se la risposta alla domanda 1 o 2 è "Sì" relativamente a quel metallo.
La risposta "sì" indica che il 100% del minerale di conflitto proviene da fonti riciclate o di scarto. La risposta "no" indica che parte del minerale di conflitto proviene da fonti riciclate o di scarto. La risposta "sconosciuto" indica che l'utilizzatore non sa se il 100% del minerale di conflitto proviene o meno da fonti riciclate o di scarto. </t>
    </r>
  </si>
  <si>
    <r>
      <rPr>
        <sz val="10"/>
        <rFont val="Verdana"/>
        <family val="2"/>
      </rPr>
      <t>5. 이것은 이 신고의 범위가 적용되는 제품에 포함된 3TG를 제공하고 있는 것으로 합리적으로 신뢰를 받고 있는 모든 직접 공급업체로부터 회사가 분쟁 광물 공개를 받았는지 여부를 결정하는 신고입니다. 이 질문에 허용되는 답변은 다음과 같습니다.
­ 예, 100%
­ 아니요, 하지만 75% 이상
­ 아니요, 하지만 50% 이상
­ 아니요, 하지만 25% 이상
­ 아니요, 하지만 25% 미만
­ 없음
이 질문은 만일 특정 광물에 대한 질문1 또는 질문2의 답이 그 광물에 대해 "Yes"라면 필수 사항입니다.</t>
    </r>
  </si>
  <si>
    <r>
      <rPr>
        <sz val="10"/>
        <rFont val="Verdana"/>
        <family val="2"/>
      </rPr>
      <t>5. Il s’agit d’une déclaration visant à déterminer si une société a reçu des déclarations de minerai de conflit en provenance de tous les fournisseurs directs raisonnablement susceptibles de fournir des 3TG contenus dans les produits couverts par la portée de cette déclaration Les réponses possibles à cette question sont :
­ Oui, 100 %
­ Non, mais plus de 75 %
­ Non, mais plus de 50 %
­ Non, mais plus de 25 %
­ Non, mais moins de 25 %
­ Aucun
cette question est obligatoire pour un métal donné si la réponse à la question 1 ou 2 est « oui » pour ce métal.</t>
    </r>
  </si>
  <si>
    <r>
      <rPr>
        <sz val="10"/>
        <rFont val="Verdana"/>
        <family val="2"/>
      </rPr>
      <t>5. Esta é uma declaração que determina se uma empresa recebeu ou não informações referentes a minerais de conflito de todos os fornecedores diretos que creem fornecer minerais contidos nnos produtos abrangidos pelo âmbito desta declaração. As respostas aceitáveis a esta pergunta são:
- Sim, 100%
- Não, mas superior a 75%
- Não, mas superior a 50%
- Não, mas superior a 25%
- Não, mas inferior a 25%
- Nenhum
Esta pergunta é obrigatória para um metal específico se a resposta às perguntas 1 e 2 for “Sim” para esse metal.</t>
    </r>
  </si>
  <si>
    <r>
      <rPr>
        <sz val="10"/>
        <rFont val="Verdana"/>
        <family val="2"/>
      </rPr>
      <t xml:space="preserve">5.  Esta es una declaración para determinar si una compañía ha recibido divulgaciones de minerales en conflicto de todos los proveedores directos que se piensa razonablemente que suministran 3TG contenido en los productos cubiertos en el enfoque de esta declaración.  Las respuestas permitidas para esta pregunta son: 
­ Sí, 100%
­ No, pero más de 75%
­ No, pero más de 50%
­ No, pero más de 25%
­ No, pero menos de 25%
­ Ninguno
Esta pregunta es obligatoria para un metal en específico si la respuesta a la Pregunta 1 o 2 es "sí" para ese metal. </t>
    </r>
  </si>
  <si>
    <r>
      <rPr>
        <sz val="10"/>
        <rFont val="Verdana"/>
        <family val="2"/>
      </rPr>
      <t>5. Questa è una dichiarazione al fine di determinare se una società ha ricevuto la dichiarazione sui metalli di conflitto da tutti i fornitori diretti ragionevolmente ritenuti fornitori di minerali di conflitto contenuti nei prodotti che rientrano nel campo di applicazione della presente dichiarazione. Le risposte a questa domanda sono:
Sì, 100%
No, ma maggiore del 75%
­ No, ma maggiore del 50%
 No, ma maggiore del 25%
­ No, ma minore del 25%
­ Nessuno
Questa domanda è obbligatoria per un metallo specifico se si è risposto "Sì" alla domanda 1 o 2 per quel metallo.</t>
    </r>
  </si>
  <si>
    <r>
      <rPr>
        <sz val="10"/>
        <rFont val="Verdana"/>
        <family val="2"/>
      </rPr>
      <t>6. 이 질문은 이 신고에 포함된 제품에 있는 3TG를 제공하는 모든 제련소를 공급업체가 식별했음을 신뢰할 이유가 있는지 여부를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</si>
  <si>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6. Cette question vise à déterminer si le fournisseur a raison de croire qu’il a identifié toutes les fonderies qui fournissent des 3TG dans les produits couverts par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</si>
  <si>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6. Esta pergunta verifica se o fornecedor tem razões para crer que identificou todas as fundições que fornecem minerais de conflito nos produtos abrangidos por 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</si>
  <si>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6. Mit dieser Frage wird geprüft, ob ein Lieferant Grund zur Annahme hat, dass er alle diejenigen Schmelzöfen identifiziert hat, die in den vom Umfang dieser Erklärung umfassten Produkten 3TG-Mineralien bereitstellen.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</si>
  <si>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6.  Esta pregunta confirma si el proveedor tiene razón para pensar que ha identificado a todos los fundidores que suministran 3TG en los productos cubiertos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</si>
  <si>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6. Questa domanda verifica se il fornitore ha ragione di credere di aver identificato tutte le fonderie che forniscono metalli di conflitto nei prodotti inseriti nella presente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</si>
  <si>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7. 이 질문은 이 신고에 포함된 제품에 있는 3TG를 공급하는 모든 제련소가 이 신고에 보고되었는지를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</si>
  <si>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7. Cette question vise à vérifier que toutes les fonderies identifiées comme fournisseurs de quelconques 3TG contenus dans les produits couverts par la portée de cette déclaration ont été mentionnées dans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</si>
  <si>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7. Esta pergunta verifica se todas as fundições identificadas como fornecendo quaisquer dos minerais de conflito contidos nos produtos abrangidos pelo âmbito desta declaração foram reportados nesta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</si>
  <si>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7. Diese Frage bestätigt, dass alle Schmelzöfen, von denen bekannt ist, dass sie in den vom Umfang dieser Erklärung umfassten Produkten 3TG-Minerialien bereitstellen, in dieser Erklärung genannt sind.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</si>
  <si>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7. Esta pregunta confirma que todos los fundidores identificados como que suministran cualquiera de los 3TG contenidos en los productos cubiertos en el enfoque de esta declaración han sido reportados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</si>
  <si>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7. Questa domanda verifica che tutte le fonderie identificate quali fornitrici di qualsiasi metallo di conflitto contenuto nei prodotti inseriti nella presente dichiarazione sono state riportate in questa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</si>
  <si>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D. Il s’agit d’une déclaration visant à déterminer si une société impose à ses fournisseurs directs de s’approvisionner en minerai de conflit auprès de fonderies validées, dont l’approvisionnement n’alimente pas les conflits. La réponse à cette question doit être « oui » ou « non ». Cette question est obligatoire.</t>
    </r>
  </si>
  <si>
    <r>
      <rPr>
        <sz val="10"/>
        <rFont val="Verdana"/>
        <family val="2"/>
      </rPr>
      <t>D. Esta é uma declaração para determinar se uma empresa requer que seus fornecedores diretos tenham fontes de minerais de conflito validadas como sendo livres de conflitos. A resposta a esta pergunta deverá ser “Sim” ou “Não”. Esta pergunta é obrigatória.</t>
    </r>
  </si>
  <si>
    <r>
      <rPr>
        <sz val="10"/>
        <rFont val="Verdana"/>
        <family val="2"/>
      </rPr>
      <t>D. Dies ist eine Erklärung zur Bestimmung, ob ein Unternehmen verlangt, dass seine direkten Lieferanten Konfliktmineralien aus bestätigt konfliktfreien Schmelzöfen beschaffen. Die Antwort auf diese Frage muss „Ja“ oder „Nein“ lauten. Diese Frage muss beantwortet werden.</t>
    </r>
  </si>
  <si>
    <r>
      <rPr>
        <sz val="10"/>
        <rFont val="Verdana"/>
        <family val="2"/>
      </rPr>
      <t>D. Esta es una declaración para determinar si una compañía requiere que sus proveedores directos suministren minerales en conflicto de los fundidores validados sin conflicto.  La respuesta a esta pregunta debe ser "sí" o "no".  Esta pregunta es obligatoria.</t>
    </r>
  </si>
  <si>
    <r>
      <rPr>
        <sz val="10"/>
        <rFont val="Verdana"/>
        <family val="2"/>
      </rPr>
      <t>D. Questa è una dichiarazione volta a determinare se una società impone ai propri fornitori diretti di approvvigionare i minerali di conflitto da fonderie verificate libere da conflitti. La risposta a questa domanda può essere "sì" o "no". Questa domanda è obbligatoria.</t>
    </r>
  </si>
  <si>
    <r>
      <rPr>
        <sz val="10"/>
        <rFont val="Verdana"/>
        <family val="2"/>
      </rPr>
      <t>F. 이것은 회사가 해당 공급업체에서 분쟁 광물 신고를 작성하도록 요청하는지 여부를 공개하는 신고입니다. 이 질문에 대한 답변은 특정 사례의 의견(즉, 정보 수집을 위해 사용되는 형식을 제공하는 의견)과 함께 "Yes" 또는 "No"가 될 것입니다. 이 질문은 필수 사항입니다.</t>
    </r>
  </si>
  <si>
    <r>
      <rPr>
        <sz val="10"/>
        <rFont val="Verdana"/>
        <family val="2"/>
      </rPr>
      <t>F. Il s’agit d’une déclaration visant à indiquer si une société impose à ses fournisseurs de remplir une déclaration au sujet des minerais de conflit. La réponse à cette question doit être « oui » ou « non », accompagnée d’un commentaire dans certains cas, par exemple pour indiquer le format utilisé pour la collecte d’informations. Cette question est obligatoire.</t>
    </r>
  </si>
  <si>
    <r>
      <rPr>
        <sz val="10"/>
        <rFont val="Verdana"/>
        <family val="2"/>
      </rPr>
      <t>F. Esta é uma declaração para divulgar se uma empresa solicita a seu fornecedor que preencha uma declaração de minerais de conflito. A resposta a esta pergunta deverá ser “Sim” ou “Não”, com a adição de comentários em determinados casos, por exemplo, fornecer o formato utilizado para coletar informações. Esta pergunta é obrigatória.</t>
    </r>
  </si>
  <si>
    <r>
      <rPr>
        <sz val="10"/>
        <rFont val="Verdana"/>
        <family val="2"/>
      </rPr>
      <t>F. Esta es una declaración para revelar si una compañía solicita a su proveedor que llene una declaración de minerales en conflicto.  La respuesta a esta pregunta debe ser "sí" o "no" seguido de un comentario en ciertos casos; por ejemplo, proporcionar el formato utilizado en la recolección de información.  Esta pregunta es obligatoria.</t>
    </r>
  </si>
  <si>
    <r>
      <rPr>
        <sz val="10"/>
        <rFont val="Verdana"/>
        <family val="2"/>
      </rPr>
      <t>F. Questa è una dichiarazione volta a comunicare se una società richiede al proprio fornitore di compilare una dichiarazione relativa ai minerali di conflitto. La risposta al quesito deve essere "sì" o "no" con un commento in alcuni casi, ad esempio, indicare il formato utilizzato per la raccolta delle informazioni. Questa domanda è obbligatoria.</t>
    </r>
  </si>
  <si>
    <r>
      <rPr>
        <sz val="10"/>
        <rFont val="Verdana"/>
        <family val="2"/>
      </rPr>
      <t>7. 제련소 주소 - 제련소가 위치하고 있는 주소를 기입하십시오. 이 필드는 선택사항입니다.</t>
    </r>
  </si>
  <si>
    <r>
      <rPr>
        <sz val="10"/>
        <rFont val="Verdana"/>
        <family val="2"/>
      </rPr>
      <t>7. Rue de la fonderie – indique le nom de la rue où est située la fonderie. Ce champ est facultatif.</t>
    </r>
  </si>
  <si>
    <r>
      <rPr>
        <sz val="10"/>
        <rFont val="Verdana"/>
        <family val="2"/>
      </rPr>
      <t>7. Endereço da fundição – Forneça o nome da rua em que se localiza a fundição. Este campo é opcional.</t>
    </r>
  </si>
  <si>
    <r>
      <rPr>
        <sz val="10"/>
        <rFont val="Verdana"/>
        <family val="2"/>
      </rPr>
      <t>7. Straße des Schmelzofens – Geben Sie den Straßennamen des Schmelzofenstandortes an. Das Ausfüllen dieses Feldes ist freiwillig.</t>
    </r>
  </si>
  <si>
    <r>
      <rPr>
        <sz val="10"/>
        <rFont val="Verdana"/>
        <family val="2"/>
      </rPr>
      <t xml:space="preserve">7. Calle del fundidor: informe el nombre de la calle en la que se encuentra ubicado el fundidor.  El campo es opcional. </t>
    </r>
  </si>
  <si>
    <r>
      <rPr>
        <sz val="10"/>
        <rFont val="Verdana"/>
        <family val="2"/>
      </rPr>
      <t>7. Sedi delle Fonderie: strada/via - Inserire la via/strada della fonderia che esegue il trattamento di trasformazione dei minerali che entrano nella vostra catena di fornitura. Questo campo è facoltativo.</t>
    </r>
  </si>
  <si>
    <r>
      <rPr>
        <sz val="10"/>
        <rFont val="Verdana"/>
        <family val="2"/>
      </rPr>
      <t>8. 제련소 시 – 제련소가 위치하고 있는 도시를 기입하십시오. 이 필드는 선택사항입니다.</t>
    </r>
  </si>
  <si>
    <r>
      <rPr>
        <sz val="10"/>
        <rFont val="Verdana"/>
        <family val="2"/>
      </rPr>
      <t>8. Ville de la fonderie – indique le nom de la ville où est située la fonderie. Ce champ est facultatif.</t>
    </r>
  </si>
  <si>
    <r>
      <rPr>
        <sz val="10"/>
        <rFont val="Verdana"/>
        <family val="2"/>
      </rPr>
      <t>8. Cidade da fundição – Forneça o nome da cidade em que se localiza a fundição. Este campo é opcional.</t>
    </r>
  </si>
  <si>
    <r>
      <rPr>
        <sz val="10"/>
        <rFont val="Verdana"/>
        <family val="2"/>
      </rPr>
      <t>8. Ort des Schmelzofens – Geben Sie den Namen des Ortes an, in dem sich der Schmelzofen befindet. Das Ausfüllen dieses Feldes ist freiwillig.</t>
    </r>
  </si>
  <si>
    <r>
      <rPr>
        <sz val="10"/>
        <rFont val="Verdana"/>
        <family val="2"/>
      </rPr>
      <t>8.  Ciudad del fundidor: informe el nombre de la ciudad en la que se ubica el fundidor.  El campo es opcional.</t>
    </r>
  </si>
  <si>
    <r>
      <rPr>
        <sz val="10"/>
        <rFont val="Verdana"/>
        <family val="2"/>
      </rPr>
      <t>8. Sedi delle Fonderie: città - inserire la città della fonderia che esegue il trattamento di trasformazione dei minerali che entrano nella vostra catena di fornitura.  Questo campo è facoltativo.</t>
    </r>
  </si>
  <si>
    <r>
      <rPr>
        <sz val="10"/>
        <rFont val="Verdana"/>
        <family val="2"/>
      </rPr>
      <t>9. 제련소 위치: 도/주, 해당할 경우 – 제련소가 위치하고 있는 도나 주를 기입하십시오. 이 필드는 선택사항입니다.</t>
    </r>
  </si>
  <si>
    <r>
      <rPr>
        <sz val="10"/>
        <rFont val="Verdana"/>
        <family val="2"/>
      </rPr>
      <t>9. Emplacement de la fonderie : État/province, le cas échéant – indique l’État ou la province où est située la fonderie. Ce champ est facultatif.</t>
    </r>
  </si>
  <si>
    <r>
      <rPr>
        <sz val="10"/>
        <rFont val="Verdana"/>
        <family val="2"/>
      </rPr>
      <t>9. Localização da fundição: Estado ou província, quando aplicável – Forneça o estado ou a província em que se localiza a fundição. Este campo é opcional.</t>
    </r>
  </si>
  <si>
    <r>
      <rPr>
        <sz val="10"/>
        <rFont val="Verdana"/>
        <family val="2"/>
      </rPr>
      <t>9.  Ubicación del fundidor:  Estado/Provincia, si corresponde: informe el estado o provincia en el que se ubica el fundidor.  El campo es opcional.</t>
    </r>
  </si>
  <si>
    <r>
      <rPr>
        <sz val="10"/>
        <rFont val="Verdana"/>
        <family val="2"/>
      </rPr>
      <t>9. Sedi delle Fonderie:  Stato (se applicabile) - inserire lo Stato della fonderia che esegue il trattamento di trasformazione dei minerali che entrano nella vostra catena di fornitura. Questo campo è facoltativo.</t>
    </r>
  </si>
  <si>
    <r>
      <rPr>
        <sz val="10"/>
        <rFont val="Verdana"/>
        <family val="2"/>
      </rPr>
      <t xml:space="preserve">La liste des fonderies conformes au Programme des fonderies hors conflits (Conflict-Free Smelter Program, CFSP) est une liste publiée des fonderies et affineurs qui ont suivi une évaluation par l’intermédiaire du CFSP, un programme de l’Initiative d’approvisionnement hors conflits (Conflict-Free Sourcing Initiative, CFSI) ou un programme sectoriel équivalent (notamment le Responsible Jewellery Council ou la London Bullion Market Association) et ont été validés pour leur conformité aux protocoles. Si une fonderie ou un affineur n’est pas sur la liste, c’est soit parce qu’il n’a pas rempli d’évaluation CFSP, soit parce qu’il n’est pas conforme au protocole CFSP. 
Une liste des fonderies et affineurs qui ont été validés pour leur conformité au CFSP est disponible sur www.conflictfreesourcing.org. </t>
    </r>
  </si>
  <si>
    <r>
      <rPr>
        <sz val="10"/>
        <rFont val="Verdana"/>
        <family val="2"/>
      </rPr>
      <t xml:space="preserve">A Lista de fundições em conformidade com o Programa de fundições livres de conflito (Conflict-Free Smelter Program, CFSP) é uma lista publicada de fundições e refinarias que foram alvo de uma avaliação pelo CFSP, um programa da Iniciativa Livre de Conflitos (Conflict-Free Sourcing Initiative, CFSI) ou de um programa equivalente do setor (tal como o Responsible Jewellery Council ou a London Bullion Market Association), e foi validada como em conformidade com os protocolos. Se uma fundição ou refinaria não fizer parte da lista, ainda não passou pela avaliação pelo CFSP ou não cumpre o protocolo CSFP. 
A lista de fundições e refinarias que foram validadas como em conformidade com o CFSP pode ser encontrada em www.conflictfreesourcing.org. </t>
    </r>
  </si>
  <si>
    <r>
      <rPr>
        <sz val="10"/>
        <rFont val="Verdana"/>
        <family val="2"/>
      </rPr>
      <t xml:space="preserve">Die Liste mit Schmelzöfen, die das Programm zu konfliktfreien Schmelzöfen (Conflict-Free Smelter Program, CFSP) einhalten, ist eine veröffentlichte Liste mit Schmelzöfen und Raffinerien, die eine Beurteilung durch das CSFP durchlaufen haben, eines Programms der Initiative zur konfliktfreien Beschaffung (Conflict-Free Sourcing Initiative, CFSI) oder eines branchenäquivalenten Programms (wie etwa des Responsible Jewellery Council oder der London Bullion Market Association) und die eine Bestätigung der Einhaltung der Protokolle erhalten haben. Falls ein Schmelzofen oder eine Raffinerie nicht auf der Liste steht, hat er/sie entweder keine Beurteilung durch das CFSP durchlaufen oder hält das CFSP-Protokoll nicht ein. 
Eine Liste mit Schmelzöfen und Raffinerien, die eine Bestätigung ihrer Einhaltung des CFSP haben, kann auf www.conflictfreesourcing.org eingesehen werden. </t>
    </r>
  </si>
  <si>
    <r>
      <rPr>
        <sz val="10"/>
        <rFont val="Verdana"/>
        <family val="2"/>
      </rPr>
      <t xml:space="preserve">La Lista de Fundidores Conformes del Programa de Fundidores Sin Conflictos (Conflict-Free Smelter Program, CFSP) es una lista publicada de los fundidores y las refinerías que se han sometido a evaluación por medio del CFSP, un programa de la Iniciativa de Suministro Sin Conflicto (Conflict-Free Sourcing Initiative, CFSI) o el programa equivalente de la industria (como el Consejo de Joyería Responsable o la Asociación del Mercado de Lingote de Londres) y que se ha validado para cumplir con los protocolos.  Si un fundidor o una refinería no está en la lista, no ha completado la evaluación del CFSP o no cumple con el protocolo del CFSP.  
En www.conflictfreesourcing.org se puede encontrar una lista de fundidores y refinerías que se han validado en cumplimiento con el CFSP.  </t>
    </r>
  </si>
  <si>
    <r>
      <rPr>
        <sz val="10"/>
        <rFont val="Verdana"/>
        <family val="2"/>
      </rPr>
      <t xml:space="preserve">Il programma fonderie libere dai conflitti (Conflict-free Smelter Program, CFSP) è una lista pubblicata di fonderie e raffinerie che si sono sottoposte ad una valutazione attraverso il CFSP, un programma dell'iniziativa Fornitura Libera dai conflitti (Conflict Free Sourcing Initiative, CFSI) o un programma equivalente dell'Industria (come il Consiglio per una gioielleria responsabile, o l'Associazione del mercato dei lingotti di Londra), ed è stato validato come conforme con i protocolli. Se una fonderia o raffineria non è indicata nella lista, o non ha completato la valutazione o non è conforme con il protocollo CFSP. 
All'indirizzo www.conflictfreesourcing.org è possibile trovare una lista di fonderie e raffinerie che sono state validate in quanto conformi al CFSP.  </t>
    </r>
  </si>
  <si>
    <r>
      <rPr>
        <sz val="10"/>
        <rFont val="Verdana"/>
        <family val="2"/>
      </rPr>
      <t>1) 3TG 是否有意增加到贵公司的产品中？(*)</t>
    </r>
  </si>
  <si>
    <r>
      <rPr>
        <sz val="10"/>
        <rFont val="Verdana"/>
        <family val="2"/>
      </rPr>
      <t>1) 3TG가 귀사의 제품에 의도적으로 추가되어 있습니까?(*)</t>
    </r>
  </si>
  <si>
    <r>
      <rPr>
        <sz val="10"/>
        <rFont val="Verdana"/>
        <family val="2"/>
      </rPr>
      <t>1) Est-ce que les 3TG sont ajoutés volontairement à votre produit ? (*)</t>
    </r>
  </si>
  <si>
    <r>
      <rPr>
        <sz val="10"/>
        <rFont val="Verdana"/>
        <family val="2"/>
      </rPr>
      <t>1) O mineral de conflito é adicionado intencionalmente ao seu produto?(*)</t>
    </r>
  </si>
  <si>
    <r>
      <rPr>
        <sz val="10"/>
        <rFont val="Verdana"/>
        <family val="2"/>
      </rPr>
      <t>1) Wird das 3TG-Mineral Ihrem Produkt absichtlich hinzugefügt? (*)</t>
    </r>
  </si>
  <si>
    <r>
      <rPr>
        <sz val="10"/>
        <rFont val="Verdana"/>
        <family val="2"/>
      </rPr>
      <t xml:space="preserve">1) ¿Se añade intencionalmente el 3TG a su producto? (*) </t>
    </r>
  </si>
  <si>
    <r>
      <rPr>
        <sz val="10"/>
        <rFont val="Verdana"/>
        <family val="2"/>
      </rPr>
      <t>1) Il metallo di conflitto è intenzionalmente aggiunto ai vostri prodotti? (*)</t>
    </r>
  </si>
  <si>
    <r>
      <rPr>
        <sz val="10"/>
        <rFont val="Verdana"/>
        <family val="2"/>
      </rPr>
      <t>2) 3TG가 귀사의 제품 생산에 필요하며 귀사가 제조하거나 계약제조한 최종제품에 포함되어 있습니까?(*)</t>
    </r>
  </si>
  <si>
    <r>
      <rPr>
        <sz val="10"/>
        <rFont val="Verdana"/>
        <family val="2"/>
      </rPr>
      <t>2) Est-ce que les 3TG sont indispensables à la production des produits de votre société, et contenus dans le produit fini que votre société fabrique ou fait fabriquer ? (*)</t>
    </r>
  </si>
  <si>
    <r>
      <rPr>
        <sz val="10"/>
        <rFont val="Verdana"/>
        <family val="2"/>
      </rPr>
      <t>2) O mineral de conflito é necessário à produção dos produtos da sua empresa e está contido no produto acabado que sua empresa produz ou contrata para produzir? (*)</t>
    </r>
  </si>
  <si>
    <r>
      <rPr>
        <sz val="10"/>
        <rFont val="Verdana"/>
        <family val="2"/>
      </rPr>
      <t>2) Ist das 3TG-Mineral notwendig für die Herstellung der Produkte Ihres Unternehmens und ist es im Endprodukt enthalten, das Ihr Unternehmen herstellt oder im Auftrag herstellen lässt? (*)</t>
    </r>
  </si>
  <si>
    <r>
      <rPr>
        <sz val="10"/>
        <rFont val="Verdana"/>
        <family val="2"/>
      </rPr>
      <t xml:space="preserve">2) ¿Es necesario el 3TG para la fabricación de los productos de su compañía y está contenido en el producto terminado que fabrica su compañía o contrata para fabricar? (*) </t>
    </r>
  </si>
  <si>
    <r>
      <rPr>
        <sz val="10"/>
        <rFont val="Verdana"/>
        <family val="2"/>
      </rPr>
      <t>2) Il metallo di conflitto è necessario alla fabbricazione dei prodotti della vostra azienda e contenuto nei prodotti finiti che la vostra azienda produce o dei quali ha appaltato la produzione? (*)</t>
    </r>
  </si>
  <si>
    <r>
      <rPr>
        <sz val="10"/>
        <rFont val="Verdana"/>
        <family val="2"/>
      </rPr>
      <t xml:space="preserve">D. 您是否要求您的直接供应商从其审核鉴定惯例经独立的第三方审核机构验证过的冶炼厂采购 3TG？ </t>
    </r>
  </si>
  <si>
    <r>
      <rPr>
        <sz val="10"/>
        <rFont val="Verdana"/>
        <family val="2"/>
      </rPr>
      <t xml:space="preserve">D. Est-ce que vous imposez à vos fournisseurs directs de s’approvisionner en 3TG auprès de fonderie dont les pratiques de diligence raisonnable ont été validées par un programme d’audit externe indépendant ? </t>
    </r>
  </si>
  <si>
    <r>
      <rPr>
        <sz val="10"/>
        <rFont val="Verdana"/>
        <family val="2"/>
      </rPr>
      <t xml:space="preserve">D. Você exige que seus fornecedores diretos forneçam minerais de conflito de fundições cujas práticas de diligência devida tenham sido validadas por um programa de auditoria independente? </t>
    </r>
  </si>
  <si>
    <r>
      <rPr>
        <sz val="10"/>
        <rFont val="Verdana"/>
        <family val="2"/>
      </rPr>
      <t xml:space="preserve">D.  ¿Exige a sus proveedores directos que le suministren el 3TG de fundidores cuyas prácticas de debida diligencia hayan sido validadas por un programa de auditoría de un tercero independiente?  </t>
    </r>
  </si>
  <si>
    <r>
      <rPr>
        <sz val="10"/>
        <rFont val="Verdana"/>
        <family val="2"/>
      </rPr>
      <t xml:space="preserve">D. Richiedete ai vostri diretti fornitori di approvvigionarsi da fonderie che sono state certificate da parte di una società indipendente di certificazione del settore privato?  </t>
    </r>
  </si>
  <si>
    <t>B62</t>
  </si>
  <si>
    <t>CheckerB62</t>
  </si>
  <si>
    <t>No smelter names provided on Smelter List tab</t>
  </si>
  <si>
    <t>CheckerJ4</t>
  </si>
  <si>
    <t>J5</t>
  </si>
  <si>
    <t>J6</t>
  </si>
  <si>
    <t>J7</t>
  </si>
  <si>
    <t>J8</t>
  </si>
  <si>
    <t>J9</t>
  </si>
  <si>
    <t>J10</t>
  </si>
  <si>
    <t>J11</t>
  </si>
  <si>
    <t>J12</t>
  </si>
  <si>
    <t>J13</t>
  </si>
  <si>
    <t>J15</t>
  </si>
  <si>
    <t>J16</t>
  </si>
  <si>
    <t>J17</t>
  </si>
  <si>
    <t>J18</t>
  </si>
  <si>
    <t>J20</t>
  </si>
  <si>
    <t>J21</t>
  </si>
  <si>
    <t>J22</t>
  </si>
  <si>
    <t>GeneralCpy</t>
  </si>
  <si>
    <t>COMP</t>
  </si>
  <si>
    <t>CheckerCOMP</t>
  </si>
  <si>
    <t>Complete</t>
  </si>
  <si>
    <t>CheckerJ5</t>
  </si>
  <si>
    <t xml:space="preserve">3) Do any of the smelters in your supply chain source the 3TG from the covered countries? </t>
  </si>
  <si>
    <t xml:space="preserve">4) Does 100 percent of the 3TG (necessary to the functionality or production of your products) originate from recycled or scrap sources? </t>
  </si>
  <si>
    <t>5) Have you received data/information for each 3TG from all relevant suppliers?</t>
  </si>
  <si>
    <t xml:space="preserve">6) Have you identified all of the smelters supplying the 3TG to your supply chain? </t>
  </si>
  <si>
    <t xml:space="preserve">7) Has all applicable smelter information received by your company been reported in this declaration? </t>
  </si>
  <si>
    <t>4) 是否 100% 的 3TG（因产品功能或生产而必须使用）来源于回收料或报废料？</t>
  </si>
  <si>
    <t>5) 您是否从所有相关供应商收到过针对每种 3TG 的数据/信息？</t>
  </si>
  <si>
    <t>6) 您是否识别出为贵公司的供应链供应 3TG 的所有冶炼厂？</t>
  </si>
  <si>
    <t>7) 贵公司收到的所有适用冶炼厂信息是否已在此申报中报告?</t>
  </si>
  <si>
    <t>3) 공급망의 제련소가 적용국가로부터 3TG를 받고 있습니까?</t>
  </si>
  <si>
    <t>4) (귀사 제품의 기능이나 생산에 필요한) 3TG의 100%가 재활용이나 폐자원에서 온 것입니까?</t>
  </si>
  <si>
    <t>6) 귀사의 공급망에 3TG를 공급하는 모든 제련소를 확인했습니까?</t>
  </si>
  <si>
    <t>7) 귀사에서 받은 해당하는 모든 제련소 정보가 이 신고에서 보고되었습니까?</t>
  </si>
  <si>
    <t xml:space="preserve">3) Est-ce qu’une des fonderies de votre chaîne d’approvisionnement s’approvisionne en 3TG à partir des pays couverts ? </t>
  </si>
  <si>
    <t xml:space="preserve">4) Est-ce que 100 % des 3TG (nécessaires au fonctionnement ou à la production de vos produits) provient de sources recyclées ? </t>
  </si>
  <si>
    <t xml:space="preserve">5) Avez-vous reçu des données/informations pour chacun des 3TG de la part de tous les fournisseurs concernés ? </t>
  </si>
  <si>
    <t xml:space="preserve">6) Avez-vous identifié toutes les fonderies qui fournissent les 3TG à votre chaîne d’approvisionnement ? </t>
  </si>
  <si>
    <t xml:space="preserve">7) Est-ce que toutes les informations pertinentes reçues des fonderies par votre société ont été mentionnées dans cette déclaration ? </t>
  </si>
  <si>
    <t xml:space="preserve">3) Algum dos minerais de conflito tem origem nos países abrangidos? </t>
  </si>
  <si>
    <t xml:space="preserve">4) Cem por cento do mineral de conflito (necessários à funcionalidade ou à produção dos seus produtos) têm origem de material reciclado ou sucata? </t>
  </si>
  <si>
    <t xml:space="preserve">5) Você recebeu dados ou informações para cada mineral de conflito por parte de todos os fornecedores relevantes ? </t>
  </si>
  <si>
    <t xml:space="preserve">6) Você identificou todas as fundições que fornecem mineral de conflito para sua cadeia de suprimentos? </t>
  </si>
  <si>
    <t xml:space="preserve">7) Todas as informações aplicáveis sobre fundições recebidas por sua empresa foram reportadas nesta declaração? </t>
  </si>
  <si>
    <t xml:space="preserve">3) ¿Alguno de los fundidores en la cadena de suministro provee el 3TG de los países cubiertos? </t>
  </si>
  <si>
    <t xml:space="preserve">4) ¿Se origina el 100 por ciento del 3TG (necesario para la funcionalidad o la producción de sus productos) del reciclaje o de las fuentes de residuos? </t>
  </si>
  <si>
    <t xml:space="preserve">5) ¿Ha recibido datos/información de cada 3TG de todos los proveedores pertinentes? </t>
  </si>
  <si>
    <t xml:space="preserve">6) ¿Ha identificado a todos los fundidores que suministran el 3TG a su cadena de suministro? </t>
  </si>
  <si>
    <t xml:space="preserve">7) ¿Se ha incluido en este declaración toda la información aplicable del fundidor recibida por su compañía? </t>
  </si>
  <si>
    <t xml:space="preserve">3) Alcuni dei metalli di conflitto originano da paesi coinvolti (covered countries)? </t>
  </si>
  <si>
    <t xml:space="preserve">4) Il 100% dei metalli di conflitto (necessari per la funzionalità o per la produzione dei prodotti della vostra società) derivano da materiale di recupero o da scarti di fornitura? </t>
  </si>
  <si>
    <t xml:space="preserve">5) Avete ricevuto dati/informazioni relativi ai minerali di conflitto per ogni metallo da parte di tutti i fornitori rilevanti di metalli di conflitto? </t>
  </si>
  <si>
    <t xml:space="preserve">6) Avete individuato tutte le fonderie che forniscono metalli di conflitto alla vostra catena di fornitura? </t>
  </si>
  <si>
    <t xml:space="preserve">7) Tutte le informazioni applicabili relativamente alle fonderie ricevute dalla vostra azienda sono state incluse in questa dichiarazione? </t>
  </si>
  <si>
    <t>Provide date the form was completed on Declaration tab cell D22</t>
  </si>
  <si>
    <t>Declare if Tantalum is necessary to the production of your products and contained within the finished products declared in Declaration tab cell D32</t>
  </si>
  <si>
    <t>Declare if Tin is necessary to the production of your products and contained within the finished products declared in Declaration tab cell D33</t>
  </si>
  <si>
    <t>Declare if Gold is necessary to the production of your products and contained within the finished products declared in Declaration tab cell D34</t>
  </si>
  <si>
    <t>Declare if Tungsten is necessary to the production of your products and contained within the finished products declared in Declaration tab cell D35</t>
  </si>
  <si>
    <t>Declare if Tantalum used within the scope of products declared within this survey response originated from the DRC or an adjoining Country on the Declaration tab cell D38</t>
  </si>
  <si>
    <t>Declare if Tin used within the scope of products declared within this survey response originated from the DRC or an adjoining Country on the Declaration tab cell D39</t>
  </si>
  <si>
    <t>Declare if Gold used within the scope of products declared within this survey response originated from the DRC or an adjoining Country on the Declaration tab cell D40</t>
  </si>
  <si>
    <t>Declare if Tungsten used within the scope of products declared within this survey response originated from the DRC or an adjoining Country on the Declaration tab cell D41</t>
  </si>
  <si>
    <t>Declare if Tantalum used within the scope of products declared within this survey response originated entirely from a recycled or scrap source on the Declaration tab cell D44</t>
  </si>
  <si>
    <t>Declare if Tin used within the scope of products declared within this survey response originated entirely from a recycled or scrap source on the Declaration tab cell D45</t>
  </si>
  <si>
    <t>Declare if Gold used within the scope of products declared within this survey response originated entirely from a recycled or scrap source on the Declaration tab cell D46</t>
  </si>
  <si>
    <t>Declare if Tungsten used within the scope of products declared within this survey response originated entirely from a recycled or scrap source on the Declaration tab cell D47</t>
  </si>
  <si>
    <t>Declare if all smelter names have been provided in this survey response under the scope of products declared on the Declaration tab cell D56</t>
  </si>
  <si>
    <t>Declare if all smelter names have been provided in this survey response under the scope of products declared on the Declaration tab cell D57</t>
  </si>
  <si>
    <t>Declare if all smelter names have been provided in this survey response under the scope of products declared on the Declaration tab cell D58</t>
  </si>
  <si>
    <t>Declare if all smelter names have been provided in this survey response which the scope of products declared on the Declaration tab cell D59</t>
  </si>
  <si>
    <t>Declare if all applicable Tantalum smelter information has been provided on Declaration tab cell D62</t>
  </si>
  <si>
    <t>Declare if all applicable Tin smelter information has been provided on Declaration tab cell D63</t>
  </si>
  <si>
    <t>Declare if all applicable Gold smelter information has been provided on Declaration tab cell D64</t>
  </si>
  <si>
    <t>Declare if all applicable Tungsten smelter information has been provided on Declaration tab cell D65</t>
  </si>
  <si>
    <t>Answer if you have implemented conflict-free minerals sourcing due diligence measures on Declaration tab cell D77</t>
  </si>
  <si>
    <t>Answer if your company has made your DRC conflict-free sourcing policy publically available on your website on the Declaration tab cell D71</t>
  </si>
  <si>
    <t>Answer if you require your direct suppliers to be DRC conflict-free on the Declaration tab cell D73</t>
  </si>
  <si>
    <t>Answer if you require your direct suppliers to source from smelters validated as DRC conflict-free using the Conflict-Free Sourcing Inititiave compliant smelter list on Declaration tab cell D75</t>
  </si>
  <si>
    <t>Answer if you request your suppliers to fill out this Conflict Minerals Reporting Template on Declaration tab cell D79</t>
  </si>
  <si>
    <t>Answer if you request smelter names from your suppliers on the declaration tab cell D81</t>
  </si>
  <si>
    <t>Answer if you verify responses from your suppliers against your company's expectations on Declaration tab cell D83</t>
  </si>
  <si>
    <t>Answer if your verification process includes corrective action management on Declaration tab cell D85</t>
  </si>
  <si>
    <t>Answer if you are subject to the SEC Disclosure requirement on Declaration tab cell D87</t>
  </si>
  <si>
    <t>Provide list of smelters contributing material to supply chain on Smelter List tab</t>
  </si>
  <si>
    <t>If applicable, provide 1 or more Products or Item Numbers this declaration applies to. From Declaration tab select hyperlink in cell 6H1 to enter Product List tab</t>
  </si>
  <si>
    <t>J23</t>
  </si>
  <si>
    <t>Provide contact name in Declaration tab cell D15</t>
  </si>
  <si>
    <t>Provide an email for contact in Declaration tab cell D16</t>
  </si>
  <si>
    <t>Provide a phone number for contact in Declaration tab cell D17</t>
  </si>
  <si>
    <t>Provide authorized company representative contact name in Declaration tab cell D18</t>
  </si>
  <si>
    <t>Provide an email for authorized company representative on Declaration tab cell D20</t>
  </si>
  <si>
    <t>Provide a phone number for authorized company representative on Declaration tab cell D21</t>
  </si>
  <si>
    <t>J25</t>
  </si>
  <si>
    <t>J26</t>
  </si>
  <si>
    <t>J27</t>
  </si>
  <si>
    <t>J28</t>
  </si>
  <si>
    <t>J30</t>
  </si>
  <si>
    <t>J31</t>
  </si>
  <si>
    <t>J32</t>
  </si>
  <si>
    <t>J33</t>
  </si>
  <si>
    <t>J35</t>
  </si>
  <si>
    <t>J36</t>
  </si>
  <si>
    <t>J37</t>
  </si>
  <si>
    <t>J38</t>
  </si>
  <si>
    <t>J40</t>
  </si>
  <si>
    <t>J41</t>
  </si>
  <si>
    <t>J42</t>
  </si>
  <si>
    <t>J43</t>
  </si>
  <si>
    <t>J45</t>
  </si>
  <si>
    <t>J46</t>
  </si>
  <si>
    <t>J47</t>
  </si>
  <si>
    <t>J48</t>
  </si>
  <si>
    <t>CheckerJ6</t>
  </si>
  <si>
    <t>CheckerJ7</t>
  </si>
  <si>
    <t>Answer if your company has a DRC conflict-free sourcing policy on the Declaration tab cell D69</t>
  </si>
  <si>
    <t>J50</t>
  </si>
  <si>
    <t>J51</t>
  </si>
  <si>
    <t>J52</t>
  </si>
  <si>
    <t>J53</t>
  </si>
  <si>
    <t>J54</t>
  </si>
  <si>
    <t>J55</t>
  </si>
  <si>
    <t>J56</t>
  </si>
  <si>
    <t>J57</t>
  </si>
  <si>
    <t>J58</t>
  </si>
  <si>
    <t xml:space="preserve">J59 </t>
  </si>
  <si>
    <t>J60</t>
  </si>
  <si>
    <t>J61</t>
  </si>
  <si>
    <t>J62</t>
  </si>
  <si>
    <t>CheckerJ8</t>
  </si>
  <si>
    <t>CheckerJ9</t>
  </si>
  <si>
    <t>CheckerJ10</t>
  </si>
  <si>
    <t>CheckerJ11</t>
  </si>
  <si>
    <t>CheckerJ12</t>
  </si>
  <si>
    <t>CheckerJ13</t>
  </si>
  <si>
    <t>CheckerJ15</t>
  </si>
  <si>
    <t>CheckerJ16</t>
  </si>
  <si>
    <t>CheckerJ17</t>
  </si>
  <si>
    <t>CheckerJ18</t>
  </si>
  <si>
    <t>CheckerJ20</t>
  </si>
  <si>
    <t>CheckerJ21</t>
  </si>
  <si>
    <t>CheckerJ22</t>
  </si>
  <si>
    <t>CheckerJ23</t>
  </si>
  <si>
    <t>CheckerJ25</t>
  </si>
  <si>
    <t>CheckerJ26</t>
  </si>
  <si>
    <t>CheckerJ27</t>
  </si>
  <si>
    <t>CheckerJ28</t>
  </si>
  <si>
    <t>CheckerJ30</t>
  </si>
  <si>
    <t>CheckerJ31</t>
  </si>
  <si>
    <t>CheckerJ32</t>
  </si>
  <si>
    <t>CheckerJ33</t>
  </si>
  <si>
    <t>CheckerJ35</t>
  </si>
  <si>
    <t>CheckerJ36</t>
  </si>
  <si>
    <t>CheckerJ37</t>
  </si>
  <si>
    <t>CheckerJ38</t>
  </si>
  <si>
    <t>CheckerJ40</t>
  </si>
  <si>
    <t>CheckerJ41</t>
  </si>
  <si>
    <t>CheckerJ42</t>
  </si>
  <si>
    <t>CheckerJ43</t>
  </si>
  <si>
    <t>CheckerJ45</t>
  </si>
  <si>
    <t>CheckerJ46</t>
  </si>
  <si>
    <t>CheckerJ47</t>
  </si>
  <si>
    <t>CheckerJ48</t>
  </si>
  <si>
    <t>CheckerJ50</t>
  </si>
  <si>
    <t>CheckerJ51</t>
  </si>
  <si>
    <t>CheckerJ52</t>
  </si>
  <si>
    <t>CheckerJ53</t>
  </si>
  <si>
    <t>CheckerJ54</t>
  </si>
  <si>
    <t>CheckerJ55</t>
  </si>
  <si>
    <t>CheckerJ56</t>
  </si>
  <si>
    <t>CheckerJ57</t>
  </si>
  <si>
    <t>CheckerJ58</t>
  </si>
  <si>
    <t>CheckerJ59</t>
  </si>
  <si>
    <t>CheckerJ60</t>
  </si>
  <si>
    <t>CheckerJ61</t>
  </si>
  <si>
    <t>CheckerJ62</t>
  </si>
  <si>
    <t>CFSI Due Diligence Data Collection Workgroup</t>
  </si>
  <si>
    <t>This version incorporates numerous changes to the smelter list as reflected in the Standard Smelter List as of April 17, 2015.  The latest version of the Standard Smelter List is available at: http://www.conflictfreesourcing.org.</t>
  </si>
  <si>
    <t>Select the scope of declaration on the Declaration tab cell D9</t>
  </si>
  <si>
    <t>Provide your company name on the Declaration tab cell D8</t>
  </si>
  <si>
    <t>Declare if Tantalum is intentionally added to your products on Declaration tab cell D26</t>
  </si>
  <si>
    <t>Declare if Tin is intentionally added to your products on Declaration tab cell D27</t>
  </si>
  <si>
    <t>Declare if Gold is intentionally added to your products on Declaration tab cell D28</t>
  </si>
  <si>
    <t>Declare if Tungsten is intentionally added to your products on Declaration tab cell D29</t>
  </si>
  <si>
    <t>Provide description of scope on Declaration tab cell D10</t>
  </si>
  <si>
    <t>Enter the URL in Declaration worksheet cell G71 if you answer "Yes" for question B. The format of the URL should be "www.companyname.com"</t>
  </si>
  <si>
    <t>A. Do you have a policy in place that addresses conflict minerals sourcing?</t>
  </si>
  <si>
    <t>B. Is your conflict minerals sourcing policy publicly available on your website? (Note – If yes, the user shall specify the URL in the comment field.)</t>
  </si>
  <si>
    <t>C. Do you require your direct suppliers to be DRC conflict-free?</t>
  </si>
  <si>
    <t>D. Do you require your direct suppliers to source the 3TG from smelters whose due diligence practices have been validated by an independent third party audit program?</t>
  </si>
  <si>
    <t>E. Have you implemented due diligence measures for conflict-free sourcing?</t>
  </si>
  <si>
    <t>F. Do you collect conflict minerals due diligence information from your suppliers which is in conformance with the IPC-1755 Conflict Minerals Data Exchange standard [e.g., the CFSI Conflict Minerals Reporting Template]?</t>
  </si>
  <si>
    <t>G. Do you request smelter names from your suppliers?</t>
  </si>
  <si>
    <t>H. Do you review due diligence information received from your suppliers against your company’s expectations?</t>
  </si>
  <si>
    <t>I. Does your review process include corrective action management?</t>
  </si>
  <si>
    <t>J. Are you subject to the SEC Conflict Minerals rule?</t>
  </si>
  <si>
    <t>Click here to enter the products this declaration applies to</t>
  </si>
  <si>
    <t>D11</t>
  </si>
  <si>
    <t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t>
  </si>
  <si>
    <t>J63</t>
  </si>
  <si>
    <t>J64</t>
  </si>
  <si>
    <t>J65</t>
  </si>
  <si>
    <t>Provide list of tantalum smelters contributing material to supply chain on Smelter List tab</t>
  </si>
  <si>
    <t>Provide list of tin smelters contributing material to supply chain on Smelter List tab</t>
  </si>
  <si>
    <t>Provide list of gold smelters contributing material to supply chain on Smelter List tab</t>
  </si>
  <si>
    <t>Provide list of tungsten smelters contributing material to supply chain on Smelter List tab</t>
  </si>
  <si>
    <t>CFSI</t>
  </si>
  <si>
    <t>Warwick</t>
  </si>
  <si>
    <t>Rhode Island</t>
  </si>
  <si>
    <t>Fuchu</t>
  </si>
  <si>
    <t>Tokyo</t>
  </si>
  <si>
    <t>Aktyubinsk</t>
  </si>
  <si>
    <t>Aktobe</t>
  </si>
  <si>
    <t>Pforzheim</t>
  </si>
  <si>
    <t>Baden-Württemberg</t>
  </si>
  <si>
    <t>Almalyk</t>
  </si>
  <si>
    <t>Tashkent Province</t>
  </si>
  <si>
    <t>AngloGold Ashanti Córrego do Sítio Mineração</t>
  </si>
  <si>
    <t>Nova Lima</t>
  </si>
  <si>
    <t>Minas Gerais</t>
  </si>
  <si>
    <t>Mendrisio</t>
  </si>
  <si>
    <t>Ticino</t>
  </si>
  <si>
    <t>Kobe</t>
  </si>
  <si>
    <t>Hyogo</t>
  </si>
  <si>
    <t>Amagasaki Factory, Hyogo Prefecture, Japan</t>
  </si>
  <si>
    <t>Tamura</t>
  </si>
  <si>
    <t>Fukushima</t>
  </si>
  <si>
    <t>Istanbul</t>
  </si>
  <si>
    <t>Istanbul Province</t>
  </si>
  <si>
    <t>Hamburg</t>
  </si>
  <si>
    <t>Hamburg State</t>
  </si>
  <si>
    <t>Norddeutsche Affinererie AG</t>
  </si>
  <si>
    <t>Malate</t>
  </si>
  <si>
    <t>Manila</t>
  </si>
  <si>
    <t>Keltern</t>
  </si>
  <si>
    <t>Skelleftehamn</t>
  </si>
  <si>
    <t>Västerbotten</t>
  </si>
  <si>
    <t>Nacozari</t>
  </si>
  <si>
    <t>Sonora</t>
  </si>
  <si>
    <t>Montréal</t>
  </si>
  <si>
    <t>Quebec</t>
  </si>
  <si>
    <t>CCR</t>
  </si>
  <si>
    <t>Xstrata</t>
  </si>
  <si>
    <t>Biel-Bienne</t>
  </si>
  <si>
    <t>Bern</t>
  </si>
  <si>
    <t>Kunming</t>
  </si>
  <si>
    <t>Yunnan</t>
  </si>
  <si>
    <t>CHALCO Yunnan Copper Co. Ltd.</t>
  </si>
  <si>
    <t>Arezzo</t>
  </si>
  <si>
    <t>Tuscany</t>
  </si>
  <si>
    <t>Chiyoda</t>
  </si>
  <si>
    <t>Namdong</t>
  </si>
  <si>
    <t>Incheon</t>
  </si>
  <si>
    <t>Daejin Industry</t>
  </si>
  <si>
    <t>Huangshi</t>
  </si>
  <si>
    <t>Huabei</t>
  </si>
  <si>
    <t>Gimpo</t>
  </si>
  <si>
    <t>Gyeonggi</t>
  </si>
  <si>
    <t>Kosaka</t>
  </si>
  <si>
    <t>Akita</t>
  </si>
  <si>
    <t>Dowa Kogyo k.k.</t>
  </si>
  <si>
    <t>Dowa Metalmine Co. Ltd</t>
  </si>
  <si>
    <t>Dowa Metals &amp; Mining Co. Ltd</t>
  </si>
  <si>
    <t>Honjo</t>
  </si>
  <si>
    <t>Saitama</t>
  </si>
  <si>
    <t>Novosibirsk</t>
  </si>
  <si>
    <t>Lanzhou</t>
  </si>
  <si>
    <t>Gansu</t>
  </si>
  <si>
    <t>Guoda Safina High-Tech Environmental Refinery Co., Ltd.</t>
  </si>
  <si>
    <t>CID000651</t>
  </si>
  <si>
    <t>Zhaoyuan</t>
  </si>
  <si>
    <t>Hunan</t>
  </si>
  <si>
    <t>Yantai NUS Safina tech environmental Refinery Co. Ltd.</t>
  </si>
  <si>
    <t>Fuyang</t>
  </si>
  <si>
    <t>Zhejiang</t>
  </si>
  <si>
    <t>Fanling</t>
  </si>
  <si>
    <t>Hong Kong</t>
  </si>
  <si>
    <t>Hanau</t>
  </si>
  <si>
    <t>Hesse</t>
  </si>
  <si>
    <t>Changsha</t>
  </si>
  <si>
    <t>Hunan Chenzhou Mining Industry Co. Ltd.</t>
  </si>
  <si>
    <t>Danwon</t>
  </si>
  <si>
    <t>Hohhot</t>
  </si>
  <si>
    <t>Inner Mongolia</t>
  </si>
  <si>
    <t>Soka</t>
  </si>
  <si>
    <t>Kuyumcukent</t>
  </si>
  <si>
    <t>Osaka</t>
  </si>
  <si>
    <t>Kansai</t>
  </si>
  <si>
    <t>Guixi City</t>
  </si>
  <si>
    <t>Jiangxi</t>
  </si>
  <si>
    <t>JCC</t>
  </si>
  <si>
    <t>Salt Lake City</t>
  </si>
  <si>
    <t>Utah</t>
  </si>
  <si>
    <t>Johnson Matthey Inc. (USA)</t>
  </si>
  <si>
    <t>Brampton</t>
  </si>
  <si>
    <t>Ontario</t>
  </si>
  <si>
    <t>Verkhnyaya Pyshma</t>
  </si>
  <si>
    <t>Sverdlovsk</t>
  </si>
  <si>
    <t>Ōita</t>
  </si>
  <si>
    <t>Kazzinc</t>
  </si>
  <si>
    <t>Ust-Kamenogorsk</t>
  </si>
  <si>
    <t>Magna</t>
  </si>
  <si>
    <t>Sayama</t>
  </si>
  <si>
    <t>Kojima Kagaku Yakuhin Co., Ltd</t>
  </si>
  <si>
    <t>Nonhyeon</t>
  </si>
  <si>
    <t>Seoul</t>
  </si>
  <si>
    <t>Bishkek</t>
  </si>
  <si>
    <t>Chuy Province</t>
  </si>
  <si>
    <t>Riyadh</t>
  </si>
  <si>
    <t>Riyadh Province</t>
  </si>
  <si>
    <t>Lingbao</t>
  </si>
  <si>
    <t>Henan</t>
  </si>
  <si>
    <t>Onsan-eup</t>
  </si>
  <si>
    <t>Ulsan</t>
  </si>
  <si>
    <t>Luoyang Zijin Yinhui Gold Refinery Co., Ltd.</t>
  </si>
  <si>
    <t>Luoyang</t>
  </si>
  <si>
    <t>Buffalo</t>
  </si>
  <si>
    <t>New York</t>
  </si>
  <si>
    <t>Iruma</t>
  </si>
  <si>
    <t>Metalor Technologies (Suzhou) Ltd.</t>
  </si>
  <si>
    <t>CID001147</t>
  </si>
  <si>
    <t>Suzhou Industrial Park</t>
  </si>
  <si>
    <t>Jiangsu</t>
  </si>
  <si>
    <t>Kwai Chung</t>
  </si>
  <si>
    <t>Tuas</t>
  </si>
  <si>
    <t>Singapore</t>
  </si>
  <si>
    <t>Marin</t>
  </si>
  <si>
    <t>Neuchâtel</t>
  </si>
  <si>
    <t>North Attleboro</t>
  </si>
  <si>
    <t>Massachusetts</t>
  </si>
  <si>
    <t>Torreon</t>
  </si>
  <si>
    <t>Coahuila</t>
  </si>
  <si>
    <t>Naoshima</t>
  </si>
  <si>
    <t>Hiroshima</t>
  </si>
  <si>
    <t>Takehara</t>
  </si>
  <si>
    <t>Mitsui Kinzoku Co., Ltd.</t>
  </si>
  <si>
    <t>Obrucheva</t>
  </si>
  <si>
    <t>Bahçelievler</t>
  </si>
  <si>
    <t>Navoi</t>
  </si>
  <si>
    <t>Navoi Province</t>
  </si>
  <si>
    <t>Noda</t>
  </si>
  <si>
    <t>Chiba</t>
  </si>
  <si>
    <t>Jackson</t>
  </si>
  <si>
    <t>Ohio</t>
  </si>
  <si>
    <t>Nara-shi</t>
  </si>
  <si>
    <t>Nara</t>
  </si>
  <si>
    <t>Krasnoyarsk</t>
  </si>
  <si>
    <t>Krasnoyarsk Krai</t>
  </si>
  <si>
    <t>OJSC Krastsvetmet</t>
  </si>
  <si>
    <t>Khasyn Settlement</t>
  </si>
  <si>
    <t>Magadan Region</t>
  </si>
  <si>
    <t>Castel San Pietro</t>
  </si>
  <si>
    <t>Yantai</t>
  </si>
  <si>
    <t>Shandong</t>
  </si>
  <si>
    <t>Kasimov</t>
  </si>
  <si>
    <t>Ryazan</t>
  </si>
  <si>
    <t>Jakarta</t>
  </si>
  <si>
    <t>Java</t>
  </si>
  <si>
    <t>La Chaux-de-Fonds</t>
  </si>
  <si>
    <t>Germiston</t>
  </si>
  <si>
    <t>Gauteng</t>
  </si>
  <si>
    <t>Ottawa</t>
  </si>
  <si>
    <t>Williston</t>
  </si>
  <si>
    <t>North Dakota</t>
  </si>
  <si>
    <t>Samdok Metal</t>
  </si>
  <si>
    <t>SD (Samdok) Metal</t>
  </si>
  <si>
    <t>Changwon</t>
  </si>
  <si>
    <t>Gyeongsangnam</t>
  </si>
  <si>
    <t>Amsterdam</t>
  </si>
  <si>
    <t>North Holland</t>
  </si>
  <si>
    <t>Madrid</t>
  </si>
  <si>
    <t>Community of Madrid</t>
  </si>
  <si>
    <t>Sempsa JP (Cookson Sempsa)</t>
  </si>
  <si>
    <t>Shandong Tiancheng Biological Gold Industrial Co., Ltd.</t>
  </si>
  <si>
    <t>CID001619</t>
  </si>
  <si>
    <t>Laizhou</t>
  </si>
  <si>
    <t>Shandong Tarzan Bio-Gold Industry Co., Ltd.</t>
  </si>
  <si>
    <t>Shangdong Gold (Laizhou)</t>
  </si>
  <si>
    <t>Zhaojin Mining Industry Co., Ltd.</t>
  </si>
  <si>
    <t>Chengdu</t>
  </si>
  <si>
    <t>Sichuan</t>
  </si>
  <si>
    <t>Long Island City</t>
  </si>
  <si>
    <t>Shyolkovo</t>
  </si>
  <si>
    <t>Moscow Region</t>
  </si>
  <si>
    <t>Tainan City</t>
  </si>
  <si>
    <t>Taiwan</t>
  </si>
  <si>
    <t>Saijo</t>
  </si>
  <si>
    <t>Toyo Smelter &amp; Refinery</t>
  </si>
  <si>
    <t>Hiratsuka</t>
  </si>
  <si>
    <t>Kanagawa</t>
  </si>
  <si>
    <t>Tanaka Kikinzoku International</t>
  </si>
  <si>
    <t>Tanaka Precious Metals</t>
  </si>
  <si>
    <t>Great Wall Precious Metals Co,. LTD.</t>
  </si>
  <si>
    <t>Shandong Gold Mine(Laizhou) Smelter Co., Ltd.</t>
  </si>
  <si>
    <t>Kuki</t>
  </si>
  <si>
    <t>Tongling</t>
  </si>
  <si>
    <t>Anhui</t>
  </si>
  <si>
    <t>Anhui Tongling Nonferrous Metal Mining Co., Ltd.</t>
  </si>
  <si>
    <t>TongLing Nonferrous Metals Group Holdings Co., Ltd.</t>
  </si>
  <si>
    <t>Asan</t>
  </si>
  <si>
    <t>Chungcheong</t>
  </si>
  <si>
    <t>Guarulhos</t>
  </si>
  <si>
    <t>São Paulo</t>
  </si>
  <si>
    <t>Hoboken</t>
  </si>
  <si>
    <t>Antwerp</t>
  </si>
  <si>
    <t>Alden</t>
  </si>
  <si>
    <t>Balerna</t>
  </si>
  <si>
    <t>Newburn</t>
  </si>
  <si>
    <t>Western Australia</t>
  </si>
  <si>
    <t>AGR Mathey</t>
  </si>
  <si>
    <t>AGR(Perth Mint Australia)</t>
  </si>
  <si>
    <t>ANZ (Perth Mint 4N)</t>
  </si>
  <si>
    <t>Perth Mint (ANZ)</t>
  </si>
  <si>
    <t>Yamamoto Precision Metals</t>
  </si>
  <si>
    <t>Sagamihara</t>
  </si>
  <si>
    <t>Sanmenxia</t>
  </si>
  <si>
    <t>Henan Zhongyuan Gold Refinery Co., Ltd.</t>
  </si>
  <si>
    <t>Zhao Yuan Gold Smelter of ZhongJin</t>
  </si>
  <si>
    <t>Zhaoyuan Gold Group</t>
  </si>
  <si>
    <t>Henan Zhongyuan Gold Smelter of Zhongjin Gold Co. Ltd.</t>
  </si>
  <si>
    <t>Shanghang</t>
  </si>
  <si>
    <t>Fujian</t>
  </si>
  <si>
    <t>Zijin Mining Industry Corporation</t>
  </si>
  <si>
    <t>Guangzhou</t>
  </si>
  <si>
    <t>Guangdong</t>
  </si>
  <si>
    <t>Guangdong Gaoyao Co</t>
  </si>
  <si>
    <t>Dokmai</t>
  </si>
  <si>
    <t>Pravet</t>
  </si>
  <si>
    <t>Faggi Enrico S.p.A.</t>
  </si>
  <si>
    <t>CID002355</t>
  </si>
  <si>
    <t>Sesto Fiorentino</t>
  </si>
  <si>
    <t>Florence</t>
  </si>
  <si>
    <t>Geib Refining Corporation</t>
  </si>
  <si>
    <t>CID002459</t>
  </si>
  <si>
    <t>Mewat</t>
  </si>
  <si>
    <t>Haryana</t>
  </si>
  <si>
    <t>Miami</t>
  </si>
  <si>
    <t>Florida</t>
  </si>
  <si>
    <t>Lubin</t>
  </si>
  <si>
    <t>Lower Silesian Voivodeship</t>
  </si>
  <si>
    <t>Msasa</t>
  </si>
  <si>
    <t>Harare</t>
  </si>
  <si>
    <t>Dayuan</t>
  </si>
  <si>
    <t>Taoyuan</t>
  </si>
  <si>
    <t>Al Etihad Gold Refinery DMCC</t>
  </si>
  <si>
    <t>CID002560</t>
  </si>
  <si>
    <t>Dubai</t>
  </si>
  <si>
    <t>Emirates Gold DMCC</t>
  </si>
  <si>
    <t>CID002561</t>
  </si>
  <si>
    <t>Kaloti Precious Metals</t>
  </si>
  <si>
    <t>CID002563</t>
  </si>
  <si>
    <t>Sudan Gold Refinery</t>
  </si>
  <si>
    <t>CID002567</t>
  </si>
  <si>
    <t>Khartoum</t>
  </si>
  <si>
    <t>Khartoum State</t>
  </si>
  <si>
    <t>CID002580</t>
  </si>
  <si>
    <t>Capolona</t>
  </si>
  <si>
    <t>Korea Zinc Co. Ltd.</t>
  </si>
  <si>
    <t>CID002605</t>
  </si>
  <si>
    <t>Gangnam</t>
  </si>
  <si>
    <t>Changsha Southern</t>
  </si>
  <si>
    <t>Conghua</t>
  </si>
  <si>
    <t>Sihui City</t>
  </si>
  <si>
    <t>Pompano Beach</t>
  </si>
  <si>
    <t>Jiangmen</t>
  </si>
  <si>
    <t>F &amp; X</t>
  </si>
  <si>
    <t>Yingde</t>
  </si>
  <si>
    <t>Hi-Temp Specialty Metals, Inc.</t>
  </si>
  <si>
    <t>Yaphank</t>
  </si>
  <si>
    <t>Jiujiang</t>
  </si>
  <si>
    <t>Yifeng</t>
  </si>
  <si>
    <t>São João del Rei</t>
  </si>
  <si>
    <t>District Raigad</t>
  </si>
  <si>
    <t>Maharashtra</t>
  </si>
  <si>
    <t>Metallurgical Products India Pvt. Ltd. (MPIL)</t>
  </si>
  <si>
    <t>Presidente Figueiredo</t>
  </si>
  <si>
    <t>Amazonas</t>
  </si>
  <si>
    <t>Omuta</t>
  </si>
  <si>
    <t>Fukuoka</t>
  </si>
  <si>
    <t>Sillamäe</t>
  </si>
  <si>
    <t>Ida-Virumaa</t>
  </si>
  <si>
    <t>Shizuishan City</t>
  </si>
  <si>
    <t>Ningxia</t>
  </si>
  <si>
    <t>Fremont</t>
  </si>
  <si>
    <t>California</t>
  </si>
  <si>
    <t>Zhuzhou</t>
  </si>
  <si>
    <t>Solikamsk</t>
  </si>
  <si>
    <t>Perm Krai</t>
  </si>
  <si>
    <t>Harima</t>
  </si>
  <si>
    <t>Telex Metals</t>
  </si>
  <si>
    <t>Croydon</t>
  </si>
  <si>
    <t>Pennsylvania</t>
  </si>
  <si>
    <t>Ulba Metallurgical Plant JSC</t>
  </si>
  <si>
    <t>East Kazakhstan</t>
  </si>
  <si>
    <t>Zhuzhou Cemented Carbide Group</t>
  </si>
  <si>
    <t>Zhuzhou Cemented Carbide Works Imp. &amp; Exp. Co.</t>
  </si>
  <si>
    <t>Yichun</t>
  </si>
  <si>
    <t>Hengyang</t>
  </si>
  <si>
    <t>Kaili</t>
  </si>
  <si>
    <t>Guizhou</t>
  </si>
  <si>
    <t>Gastonia</t>
  </si>
  <si>
    <t>North Carolina</t>
  </si>
  <si>
    <t>YunFu City</t>
  </si>
  <si>
    <t>Fengxin</t>
  </si>
  <si>
    <t>Matamoros</t>
  </si>
  <si>
    <t>Tamaulipas</t>
  </si>
  <si>
    <t>Liezen</t>
  </si>
  <si>
    <t>Styria</t>
  </si>
  <si>
    <t>Map Ta Phut</t>
  </si>
  <si>
    <t>Rayong</t>
  </si>
  <si>
    <t>Goslar</t>
  </si>
  <si>
    <t>Lower Saxony</t>
  </si>
  <si>
    <t>Laufenburg</t>
  </si>
  <si>
    <t>Hermsdorf</t>
  </si>
  <si>
    <t>Thuringia</t>
  </si>
  <si>
    <t>Newton</t>
  </si>
  <si>
    <t>Mito</t>
  </si>
  <si>
    <t>Ibaraki</t>
  </si>
  <si>
    <t>Reutte</t>
  </si>
  <si>
    <t>Tyrol</t>
  </si>
  <si>
    <t>Boyertown</t>
  </si>
  <si>
    <t>Aizuwakamatsu</t>
  </si>
  <si>
    <t>Mound House</t>
  </si>
  <si>
    <t>Nevada</t>
  </si>
  <si>
    <t>Tranzact, Inc.</t>
  </si>
  <si>
    <t>CID002571</t>
  </si>
  <si>
    <t>Lancaster</t>
  </si>
  <si>
    <t>CID002707</t>
  </si>
  <si>
    <t>Minas gerais</t>
  </si>
  <si>
    <t>Phoenix Metal Ltd.</t>
  </si>
  <si>
    <t>Jabana</t>
  </si>
  <si>
    <t>Kigali</t>
  </si>
  <si>
    <t>Jiangxi Ketai Advanced Material Co., Ltd.</t>
  </si>
  <si>
    <t>Hezhou</t>
  </si>
  <si>
    <t>Guangxi</t>
  </si>
  <si>
    <t>PGMA</t>
  </si>
  <si>
    <t>Altoona</t>
  </si>
  <si>
    <t>Alent plc</t>
  </si>
  <si>
    <t>Alpha Metals Taiwan</t>
  </si>
  <si>
    <t>Alpha Metals</t>
  </si>
  <si>
    <t>Cookson (Alpha Metals Taiwan)</t>
  </si>
  <si>
    <t>Cookson Alpha Metals (Shenzhen) Co., Ltd.</t>
  </si>
  <si>
    <t>Cooperativa Metalurgica de Rondônia Ltda.</t>
  </si>
  <si>
    <t>Ariquemes</t>
  </si>
  <si>
    <t>Rondonia</t>
  </si>
  <si>
    <t>Coopermetal</t>
  </si>
  <si>
    <t>Sungailiat</t>
  </si>
  <si>
    <t>Bangka</t>
  </si>
  <si>
    <t>Kabupaten</t>
  </si>
  <si>
    <t>Pangkalan</t>
  </si>
  <si>
    <t>Pangkal Pinang</t>
  </si>
  <si>
    <t>Dowa Metaltech Co., Ltd.</t>
  </si>
  <si>
    <t>Oruro</t>
  </si>
  <si>
    <t>Cercado</t>
  </si>
  <si>
    <t>Rondônia</t>
  </si>
  <si>
    <t>Feinhütte Halsbrücke GmbH</t>
  </si>
  <si>
    <t>CID000466</t>
  </si>
  <si>
    <t>Halsbrücke</t>
  </si>
  <si>
    <t>Saxony</t>
  </si>
  <si>
    <t>Chmielów</t>
  </si>
  <si>
    <t>Subcarpathian Voivodeship</t>
  </si>
  <si>
    <t>Geiju</t>
  </si>
  <si>
    <t>Gejiu Zili Mining And Metallurgy Co., Ltd.</t>
  </si>
  <si>
    <t>Gejiu</t>
  </si>
  <si>
    <t>Yunnan Geiju Zili Metallurgy Co. Ltd.</t>
  </si>
  <si>
    <t>Ganzhou</t>
  </si>
  <si>
    <t>Putuo District</t>
  </si>
  <si>
    <t>Shanghai</t>
  </si>
  <si>
    <t>Linwu Xianggui Ore Smelting Co., Ltd.</t>
  </si>
  <si>
    <t>Chenzhou</t>
  </si>
  <si>
    <t>Laibin</t>
  </si>
  <si>
    <t>Guang Xi Liu Xhou</t>
  </si>
  <si>
    <t>Liuzhhou China Tin</t>
  </si>
  <si>
    <t>Metallic Materials Branch of Guangxi China Tin Group Co.,Ltd.</t>
  </si>
  <si>
    <t>XiHai - Liuzhou China Tin Group Co ltd</t>
  </si>
  <si>
    <t>Butterworth</t>
  </si>
  <si>
    <t>Penang</t>
  </si>
  <si>
    <t>CID001142</t>
  </si>
  <si>
    <t>Twinsburg</t>
  </si>
  <si>
    <t>Bairro Guarapiranga</t>
  </si>
  <si>
    <t>Toboca/ Paranapenema</t>
  </si>
  <si>
    <t>Paracas</t>
  </si>
  <si>
    <t>Ica</t>
  </si>
  <si>
    <t>Funsur Smelter</t>
  </si>
  <si>
    <t>Asago</t>
  </si>
  <si>
    <t>CID001231</t>
  </si>
  <si>
    <t>Nanshan Tin Co. Ltd.</t>
  </si>
  <si>
    <t>Sriracha</t>
  </si>
  <si>
    <t>Chonburi</t>
  </si>
  <si>
    <t>Operaciones Metalurgical S.A.</t>
  </si>
  <si>
    <t>Lintang</t>
  </si>
  <si>
    <t>Kepulauan</t>
  </si>
  <si>
    <t>BML</t>
  </si>
  <si>
    <t>PT Indra Eramult Logam Industri</t>
  </si>
  <si>
    <t>Kepulauan Riau</t>
  </si>
  <si>
    <t>Karimun</t>
  </si>
  <si>
    <t>Brand RBT</t>
  </si>
  <si>
    <t>West Java</t>
  </si>
  <si>
    <t>PT Timah (Persero) Tbk Kundur</t>
  </si>
  <si>
    <t>Kundur</t>
  </si>
  <si>
    <t>Riau Islands</t>
  </si>
  <si>
    <t>Kundur Smelter</t>
  </si>
  <si>
    <t>Mentok</t>
  </si>
  <si>
    <t>Unit Metalurgi PT Timah Persero TBK</t>
  </si>
  <si>
    <t>Longtan Shiang Taoyuang</t>
  </si>
  <si>
    <t>Bebedouro</t>
  </si>
  <si>
    <t>Amphur Muang</t>
  </si>
  <si>
    <t>Phuket</t>
  </si>
  <si>
    <t>Thailand Smelting &amp; Refining Co Ltd</t>
  </si>
  <si>
    <t>Gejiu Yunxin Nonferrous Electrolysis Co., Ltd.</t>
  </si>
  <si>
    <t>CID001908</t>
  </si>
  <si>
    <t>The Gejiu cloud new colored electrolytic</t>
  </si>
  <si>
    <t>Yunan Gejiu Yunxin Electrolyze Limited</t>
  </si>
  <si>
    <t>VQB Mineral and Trading Group JSC</t>
  </si>
  <si>
    <t>CID002015</t>
  </si>
  <si>
    <t>Nguyen Van Ngoc</t>
  </si>
  <si>
    <t>Hanoi</t>
  </si>
  <si>
    <t>White Solder Metalurgica</t>
  </si>
  <si>
    <t>Yunnan Adventure Co., Ltd.</t>
  </si>
  <si>
    <t>Yunnan wind Nonferrous Metals Co., Ltd.</t>
  </si>
  <si>
    <t>Yunnan Tin Group (Holding) Company Limited</t>
  </si>
  <si>
    <t>Bogor</t>
  </si>
  <si>
    <t>Topang Island</t>
  </si>
  <si>
    <t>Riau Province</t>
  </si>
  <si>
    <t>Cavite Economic Zone</t>
  </si>
  <si>
    <t>Rosario Cavite</t>
  </si>
  <si>
    <t>CV Ayi Jaya</t>
  </si>
  <si>
    <t>CID002570</t>
  </si>
  <si>
    <t>Electro-Mechanical Facility of the Cao Bang Minerals &amp; Metallurgy Joint Stock Company</t>
  </si>
  <si>
    <t>CID002572</t>
  </si>
  <si>
    <t>Tinh Tuc</t>
  </si>
  <si>
    <t>Cao Bang</t>
  </si>
  <si>
    <t>Nghe Tinh Non-Ferrous Metals Joint Stock Company</t>
  </si>
  <si>
    <t>CID002573</t>
  </si>
  <si>
    <t>Quy Hop</t>
  </si>
  <si>
    <t>Nghe An</t>
  </si>
  <si>
    <t>Tuyen Quang Non-Ferrous Metals Joint Stock Company</t>
  </si>
  <si>
    <t>CID002574</t>
  </si>
  <si>
    <t>Tan Quang</t>
  </si>
  <si>
    <t>Tuyen Quang</t>
  </si>
  <si>
    <t>PT Cipta Persada Mulia</t>
  </si>
  <si>
    <t>CID002696</t>
  </si>
  <si>
    <t>CID002706</t>
  </si>
  <si>
    <t>Metallo-Chimique N.V.</t>
  </si>
  <si>
    <t>CID002773</t>
  </si>
  <si>
    <t>Beerse</t>
  </si>
  <si>
    <t>CID002774</t>
  </si>
  <si>
    <t>Berango</t>
  </si>
  <si>
    <t>Vizcaya</t>
  </si>
  <si>
    <t>A.L.M.T. TUNGSTEN Corp.</t>
  </si>
  <si>
    <t>Allied Material Corporation</t>
  </si>
  <si>
    <t>ALMT Corp</t>
  </si>
  <si>
    <t>Huntsville</t>
  </si>
  <si>
    <t>Alabama</t>
  </si>
  <si>
    <t>Chaozhou</t>
  </si>
  <si>
    <t>Zhangyuan Tungsten Co Ltd</t>
  </si>
  <si>
    <t>Yanshi</t>
  </si>
  <si>
    <t>Towanda</t>
  </si>
  <si>
    <t>China National Non Ferrous</t>
  </si>
  <si>
    <t>Jiangxi Tungsten Industry Group Co. Ltd.</t>
  </si>
  <si>
    <t>Fallon</t>
  </si>
  <si>
    <t>Halong City</t>
  </si>
  <si>
    <t>Quang Ninh</t>
  </si>
  <si>
    <t>St. Martin i-S</t>
  </si>
  <si>
    <t>WBH,Wolfram [Austria]</t>
  </si>
  <si>
    <t>WBH</t>
  </si>
  <si>
    <t>Haicang</t>
  </si>
  <si>
    <t>Xiamen</t>
  </si>
  <si>
    <t>Shaoguan</t>
  </si>
  <si>
    <t>Shaoguan Xinhai Rendan Tungsten Industry Co. Ltd</t>
  </si>
  <si>
    <t>Gao'an</t>
  </si>
  <si>
    <t>Tonggu</t>
  </si>
  <si>
    <t>Nanfeng Xiaozhai</t>
  </si>
  <si>
    <t>Xiamen H.C.</t>
  </si>
  <si>
    <t>Xiushui</t>
  </si>
  <si>
    <t>Vinh Bao District</t>
  </si>
  <si>
    <t>Hai Phong</t>
  </si>
  <si>
    <t>Dayu Country</t>
  </si>
  <si>
    <t>Ganxian</t>
  </si>
  <si>
    <t>Pobedit, JSC</t>
  </si>
  <si>
    <t>CID002532</t>
  </si>
  <si>
    <t>Vladikavkaz</t>
  </si>
  <si>
    <t>Republic of North Ossetia-Alania</t>
  </si>
  <si>
    <t xml:space="preserve"> Xiushui</t>
  </si>
  <si>
    <t>Huyen Nhon Trach</t>
  </si>
  <si>
    <t>Tinh Dong Nai</t>
  </si>
  <si>
    <t>Dai Tu</t>
  </si>
  <si>
    <t>Thai Nguyen</t>
  </si>
  <si>
    <t>Hunan Chuangda Vanadium Tungsten Co., Ltd. Yanglin</t>
  </si>
  <si>
    <t>CID002578</t>
  </si>
  <si>
    <t>Hunan Chuangda Vanadium Tungsten Co., Ltd. Wuji</t>
  </si>
  <si>
    <t>CID002579</t>
  </si>
  <si>
    <t>Niagara Refining LLC</t>
  </si>
  <si>
    <t>CID002589</t>
  </si>
  <si>
    <t>Depew</t>
  </si>
  <si>
    <t>Hydrometallurg, JSC</t>
  </si>
  <si>
    <t>CID002649</t>
  </si>
  <si>
    <t>Nalchik</t>
  </si>
  <si>
    <t>Kabardino-Balkar Republic</t>
  </si>
  <si>
    <t>F3</t>
  </si>
  <si>
    <t>Click here to check required fields completion</t>
  </si>
  <si>
    <t>I3</t>
  </si>
  <si>
    <t>One (1) or more required fields needs to be populated</t>
  </si>
  <si>
    <t>Smelter not listed</t>
  </si>
  <si>
    <t>Independent Third-Party Audit Firm</t>
  </si>
  <si>
    <t>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</si>
  <si>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t>
  </si>
  <si>
    <t>Smelter List - Tantalum</t>
  </si>
  <si>
    <t>Smelter List - Tin</t>
  </si>
  <si>
    <t>Smelter List - Gold</t>
  </si>
  <si>
    <t>Smelter List - Tungsten</t>
  </si>
  <si>
    <t>CheckerJ63</t>
  </si>
  <si>
    <t>CheckerJ64</t>
  </si>
  <si>
    <t>CheckerJ65</t>
  </si>
  <si>
    <t>B63</t>
  </si>
  <si>
    <t>B64</t>
  </si>
  <si>
    <t>B65</t>
  </si>
  <si>
    <t>点击此处检查必填字段填写情况</t>
  </si>
  <si>
    <t>必須欄の記入状況を確認するにはこちらをクリック</t>
  </si>
  <si>
    <t xml:space="preserve">필수 항목이 모두 작성되었는지 확인하려면 여기를 클릭하십시오. </t>
  </si>
  <si>
    <t>Cliquez ici pour vérifier le remplissage des champs obligatoires</t>
  </si>
  <si>
    <t>Clique aqui para verificar a conclusão dos campos obrigatórios</t>
  </si>
  <si>
    <t>Klicken Sie hier, um die Ausfüllung der Pflichtfelder zu bestätigen</t>
  </si>
  <si>
    <t>Haga clic aquí para revisar la terminación de los campos requeridos</t>
  </si>
  <si>
    <t>Fare clic qui per controllare il completamento dei campi richiesti</t>
  </si>
  <si>
    <t>需要填写一个 (1) 或多个必填字段</t>
  </si>
  <si>
    <t>1つ以上の必須欄に記入する必要があります</t>
  </si>
  <si>
    <t xml:space="preserve">하나(1) 이상의 필수 항목을 작성해야 합니다. </t>
  </si>
  <si>
    <t>Un (1) ou plusieurs champs obligatoires doivent être remplis</t>
  </si>
  <si>
    <t>Um (1) ou mais campos obrigatórios precisam ser preenchidos</t>
  </si>
  <si>
    <t>Eines (1) oder mehr Pflichtfelder müssen ausgefüllt werden</t>
  </si>
  <si>
    <t>Se deben poblar uno (1) o más campos requeridos</t>
  </si>
  <si>
    <t>Uno (1) o più dei campi richiesti deve essere popolato</t>
  </si>
  <si>
    <t>链接至条款和条件</t>
  </si>
  <si>
    <t>利用規約へのリンク</t>
  </si>
  <si>
    <t>이용 약관으로 연결되는 링크</t>
  </si>
  <si>
    <t>Lien vers les Conditions générales</t>
  </si>
  <si>
    <t>Link para Termos e condições</t>
  </si>
  <si>
    <t>Link zu den Bedingungen</t>
  </si>
  <si>
    <t>Enlace a Términos y condiciones</t>
  </si>
  <si>
    <t>Link a Termini e Condizioni</t>
  </si>
  <si>
    <t>点击此处输入此申报所适用的产品</t>
  </si>
  <si>
    <t>こちらをクリックして、この申告が該当する製品を入力してください</t>
  </si>
  <si>
    <t xml:space="preserve">이 신고가 적용되는 제품을 입력하려면 여기를 클릭하십시오. </t>
  </si>
  <si>
    <t>Cliquez ici pour saisir les produits auxquels la présente déclaration s'applique</t>
  </si>
  <si>
    <t>Clique aqui para inserir os produtos aos quais esta declaração se aplica</t>
  </si>
  <si>
    <t>Klicken Sie hier, um die Produkte einzugeben, auf die diese Erklärung anzuwenden ist</t>
  </si>
  <si>
    <t>Haga clic aquí para ingresar los productos a los que aplica esta declaración</t>
  </si>
  <si>
    <t>Fare clic qui per inserire i prodotti ai quali questa dichiarazione si applica</t>
  </si>
  <si>
    <t xml:space="preserve">F. 您是否有按照 IPC-1755 冲突矿产数据交换标准的要求从供应商收集冲突矿产审核鉴定信息 [例如，CFSI 冲突矿产报告模板]？  </t>
  </si>
  <si>
    <t xml:space="preserve">F. 귀사는 공급업체로부터 IPC-1755 분쟁 광물 데이터 교환 기준에 따른 분쟁 광물 실사 정보를 수집하고 있습니까 [예를 들면, CFSI 분쟁광물 보고 템플릿]？ </t>
  </si>
  <si>
    <t xml:space="preserve">F. Est-ce que vous recueillez les informations de diligence raisonnable concernant les minerais de conflit auprès de vos fournisseurs, conformément à la norme IPC-1755 en matière d’échange de données sur les minerais de conflit [par exemple, le modèle de rapport sur les minéraux des conflits de l'Initiative d'approvisionnement hors conflit (Conflict-free Sourcing Initiative, CFSI)] ? </t>
  </si>
  <si>
    <t>F. Você coleta informações de diligência devida de minerais de conflito de seus fornecedores que estejam em conformidade com a norma IPC-1755 de troca de dados sobre minerais de conflito (por exemplo, o Modelo de relatório de minerais de conflito da Iniciativa Livre de Conflitos [Conflict-Free Sourcing Initiative, CFSI])？</t>
  </si>
  <si>
    <t xml:space="preserve">F.  ¿Recolecta la información de debida diligencia de minerales en conflicto de los proveedores, la cual cumpla con el estándar IPC-1755 de Intercambio de datos de minerales en conflicto [por ejemplo, la Plantilla de reporte de minerales en conflicto CFSI]？ </t>
  </si>
  <si>
    <t xml:space="preserve">F. Avete raccolto informazioni di dovuta diligenza sui minerali di conflitto dai vostri fornitori, che siano in conformità con lo standard Conflict Minerals Data Exchange IPC-1755 [ad esempio il modello del rapporto sui minerali del conflitto di CFSI]？ </t>
  </si>
  <si>
    <r>
      <rPr>
        <sz val="10"/>
        <rFont val="Verdana"/>
        <family val="2"/>
      </rPr>
      <t>以下目录是截止此模板发布时 CFSI 的最新冶炼厂名称/别名信息。冶炼厂存在于此目录中不保证它就是不使用冲突矿产冶炼厂计划内的目前有效或合规的冶炼厂。
有关有效或合规的标准冶炼厂名称的最新、准确目录，请访问 CFSI 网站 www.conflictfreesourcing.org。
B 列是符合 CFSP 审核计划条件的已知冶炼厂的常用名称目录。
C 列是正式标准冶炼厂名称目录，被认为是合格冶炼厂的法定名称。大多数冶炼厂的这两列具有相同的条目，然而，如果常用名称与标准名称不同，则在 B 列中注明这种变化。</t>
    </r>
  </si>
  <si>
    <r>
      <rPr>
        <sz val="10"/>
        <rFont val="Verdana"/>
        <family val="2"/>
      </rPr>
      <t xml:space="preserve">다음 목록은 이 템플릿의 발표 시점을 기준으로 한 CFSI의 최신 제련소 명칭/별칭 정보를 나타냅니다. 이 목록에 제련소가 포함되어 있다고 해서 해당 제련소가 현재 분쟁으로부터 자유로운 제련소 프로그램 내에서 활동 중이거나 준수한다고 보장하는 것은 아닙니다. 
프로그램 내에서 활동 중이거나 그 범위를 준수하고 있는 가장 최근의 정확한 표준 제련소 명칭 목록은 CFSI 웹사이트인 www.conflictfreesourcing.org를 참조하십시오. 
B열은 CFSP 감사 프로그램에 적격한 제련소들의 일반적으로 사용되는 명칭의 목록입니다. 
C열은 공식적인 제련소 표준 명칭의 목록으로, 자격을 갖춘 제련소의 법적 명칭이 되기도 합니다. 대다수 제련소들의 명칭이 두 열 모두 동일하지만, 일반 명칭이 표준 명칭과 다를 경우, 다른 명칭이 B열에 표기됩니다. </t>
    </r>
  </si>
  <si>
    <r>
      <rPr>
        <sz val="10"/>
        <rFont val="Verdana"/>
        <family val="2"/>
      </rPr>
      <t xml:space="preserve">La liste suivante représente les dernières informations de la CFSI relatives au nom/pseudonyme de la fonderie au moment de la publication de ce modèle. La présence d’une fonderie sur cette liste ne garantit PAS que celle-ci est actuellement active ou conforme au Programme des fonderies hors conflits (Conflict Free Smelter Program, CFSP). 
Veuillez consulter le site Web de la CFSI, www.conflictfreesourcing.org, pour obtenir la liste actualisée et précise de noms des fonderies standard qui sont actives ou conformes. 
La colonne B est une liste de noms couramment  utilisés pour les fonderies connues qui sont éligibles pour le programme d'audit du CFSP.
La colonne C est la liste des noms officiels des fonderies standard, entendus comme noms légaux des fonderies éligibles. La plupart des fonderies auront la même entrée pour les deux colonnes ; toutefois, si le nom courant est différent du nom standard, la variation est indiquée dans la colonne B. </t>
    </r>
  </si>
  <si>
    <r>
      <rPr>
        <sz val="10"/>
        <rFont val="Verdana"/>
        <family val="2"/>
      </rPr>
      <t xml:space="preserve">A lista a seguir representa as informações mais recentes da CFSI sobre nomes/pseudônimos de fundições no momento da divulgação deste modelo. A presença de uma fundição aqui NÃO é uma garantia de que ela esteja atualmente Ativa ou Em conformidade com o Programa de fundições livres de conflito (Conflict-Free Smelter Program, CFSP). 
Consulte o site da CFSI, www.conflictfreesourcing.org, para obter a versão mais recente e precisa da lista de nomes padrão de fundições que estão Ativas ou em Conformidade. 
A coluna B é uma lista de nomes comumente usados para fundições conhecidas que são elegíveis para o programa de auditoria do CFSP.
A coluna C é a lista dos nomes padrão oficiais de fundições, entendidos como sendo as razões sociais das fundições elegíveis. A maioria das fundições terá a mesma entrada em ambas as colunas; no entanto, se o nome comum variar em relação ao nome padrão, a variação será indicada na coluna B. </t>
    </r>
  </si>
  <si>
    <r>
      <rPr>
        <sz val="10"/>
        <rFont val="Verdana"/>
        <family val="2"/>
      </rPr>
      <t xml:space="preserve">Die folgende Liste beruht auf den neuesten Informationen der CFSI über Schmelzofennamen / Aliasnamen zum Zeitpunkt der Veröffentlichung dieser Vorlage. Die Aufführung eines Schmelzofens in dieser Erklärung ist KEINE Garantie, dass dieser gegenwärtig aktiv ist oder das Conflict-Free Smelter Program einhält. 
Bitte entnehmen Sie der CFSI-Website www.conflictfreesourcing.org die aktuellste und genaueste Liste der Namen von aktiven oder mit dem CFSP konformen Standardschmelzöfen. 
Spalte B ist eine Liste mit häufig verwendeten Namen von Schmelzöfen, die für das Prüfungsprogramm von CFSP in Betracht kommen.
Spalte C ist die Liste mit den Namen der offiziellen Standardschmelzöfen, von denen angenommen wird, dass sie die gesetzlichen Namen der in Betracht kommenden Schmelzöfen sind. Die Mehrheit von Schmelzöfen hat dieselbe Eintragung für beide Spalten. Wenn jedoch der übliche Name vom Standardnamen abweicht, wird die Abweichung in Spalte B vermerkt. </t>
    </r>
  </si>
  <si>
    <r>
      <rPr>
        <sz val="10"/>
        <rFont val="Verdana"/>
        <family val="2"/>
      </rPr>
      <t xml:space="preserve">La siguiente lista representa la información del nombre/alias del último fundidor a partir de la publicación de la plantilla. La presencia del fundidor en esta parte NO es una garantía de que actualmente se encuentre activo o en cumplimiento con el Programa de Fundidores Sin Conflictos. 
Consulte la página de Internet de la CFSI, www.conflictfreesourcing.org, para obtener la lista más actual y exacta de los nombres de fundidores estándares que se encuentran activos o en cumplimiento. 
La Columna B es una lista de nombres comúnmente utilizados para los fundidores conocidos que son elegibles para el programa de auditoría CFSP.
La Columna C es una lista de los nombres de los fundidores estándares oficiales, entendiéndose que son los nombres legales de los fundidores elegibles. La mayoría de los fundidores tendrán la misma entrada en ambas columnas; sin embargo, si el nombre común varía del nombre estándar, la variación se observa en la Columna B. </t>
    </r>
  </si>
  <si>
    <r>
      <rPr>
        <sz val="10"/>
        <rFont val="Verdana"/>
        <family val="2"/>
      </rPr>
      <t xml:space="preserve">La seguente lista riporta i dati più recenti relativamente a nomi/alias di CFSI a partire dalla pubblicazione di questo modello. La presenza di una fonderia NON è garanzia del fatto che essa sia attualmente attiva o conforme ai sensi del Conflict-Free Smelter Program. 
Prego fare riferimento al sito CFSI (www.conflictfreesourcing.org) per la versione più aggiornata e accurata dei nomi delle fonderie standard attive o conformi. 
La colonna B è una lista di nomi usati comunemente per fonderie conosciute che sono idonee al programma di verifica del CFSP.
La colonna C è la lista dei nomi ufficiali delle fonderie standard, intesi come i nomi legali delle fonderie idonee. La maggioranza delle fonderie avrà la stessa immissione per entrambe le colonne, tuttavia se il nome comune varia rispetto al nome standard, la variazione è annotata nella colonna B. </t>
    </r>
  </si>
  <si>
    <t>首先：
步骤 1. 选择 B 列中的金属
步骤 2. 从 C 列的下拉菜单中选择（错误组合将触发红色）
步骤 3. 如果从下拉菜单中选择“未列出的冶炼厂”，则填写 D 列和 E 列
步骤 4. 在 H 列至 P 列中输入所有可用冶炼厂信息
必填字段以星号 (*) 表示。</t>
  </si>
  <si>
    <t>開始するには
ステップ1. B列で金属を選択
ステップ2. C列のドロップダウンメニューで精錬業者名を選択 （間違った組み合わせの場合は赤色表示）
ステップ3. ドロップダウンメニューで「精錬業者が表に含まれていない（Smelter Not Listed）」を選択した場合は、D列とE列に記入
ステップ4. H列～P列に入手可能な全ての精錬業者情報を記入
必須項目は（*）で表示。</t>
  </si>
  <si>
    <t xml:space="preserve">시작하려면:
단계 1. B열에서 금속을 선택합니다.
단계 2. C열의 드롭다운 메뉴에서 선택합니다(조합이 바르지 않을 경우 적색이 나타납니다).
단계 3. 드롭다운 메뉴에서 "제련소명 없음(Smelter Not Listed)"을 선택할 경우, D 및 E열을 작성합니다.
단계 4. H열에서 P열까지 모든 사용 가능한 제련소 정보를 입력합니다.
필수 항목은 별표(*)로 표기됩니다. </t>
  </si>
  <si>
    <t>Pour commencer :
Étape 1 : Sélectionnez Métal dans la colonne B 
Étape 2. Sélectionnez dans la liste déroulante de la colonne C (une mauvaise combinaison déclenche la couleur ROUGE)
Étape 3. Si la sélection de la liste déroulante est « Fonderie ne figurant pas dans la liste », remplissez les colonnes D et E
Étape 4. Saisissez toutes les informations disponibles sur la fonderie dans les colonnes H à P
Les champs obligatoires sont marqués d'un astérisque (*).</t>
  </si>
  <si>
    <t>Para iniciar:
Etapa 1. Selecione o Metal na coluna B
Etapa 2. Selecione a partir de lista suspensa na coluna C (a combinação errada desencadeará a cor VERMELHA)
Etapa 3. Se a seleção suspensa for “Fundição não listada” preencha as colunas D e E
Etapa 4. Digite todas as informações disponíveis da fundição nas colunas H até P
Os campos obrigatórios estão marcados com um asterisco (*).</t>
  </si>
  <si>
    <t>Um zu beginnen:
Schritt 1. Wählen Sie das Metall in Spalte B
Schritt 2. Wählen Sie aus dem Dropdown-Menü in Spalte C (die falsche Kombination löst die Farbe ROT aus)
Schritt 3. Wenn die Auswahl aus dem Dropdown-Menü „Schmelzofen nicht aufgeführt“ lautet, vervollständigen Sie Spalten D und E
Schritt 4. Geben Sie alle verfügbaren Informationen zu Schmelzöfen in Spalten H bis P ein
Pflichtfelder sind mit einem Sternchen (*) markiert.</t>
  </si>
  <si>
    <t>Para comenzar:
Paso 1. Seleccione Metal en la columna B
Paso 2. Seleccione una opción de la lista desplegable de la columna C (una combinación errónea activará el color ROJO)
Paso 3. Si la selección de la lista desplegable es "Smelter Not Listed" (Fundidor no enlistado), complete las columnas D y E
Paso 4. Ingrese toda la información disponible del fundidor de la columna H a la P
Los campos obligatorios tienen un asterisco (*).</t>
  </si>
  <si>
    <t>Per iniziare:
Fase 1. Selezionare il Metallo nella colonna B
Fase 2. Selezionare dalla tendina nella colonna C (la combinazione sbagliata provocherà il colore ROSSO)
Fase 3. Se la selezione della tendina è "Fonderia non elencata" completare le colonne D ed E
Fase 4. Inserire tutte le informazioni disponibili sulla fonderia nelle colonne da H a P
I campi obbligatori sono indicati con un asterisco (*).</t>
  </si>
  <si>
    <t>填写</t>
  </si>
  <si>
    <t>記入</t>
  </si>
  <si>
    <t>완료</t>
  </si>
  <si>
    <t>Complétez</t>
  </si>
  <si>
    <t>Concluído</t>
  </si>
  <si>
    <t>Vollständig</t>
  </si>
  <si>
    <t>Completare</t>
  </si>
  <si>
    <t>在“申报”选项卡 D8 单元格中提供您的公司名称</t>
  </si>
  <si>
    <t>「申告」タブのD8セルに御社名を記入してください</t>
  </si>
  <si>
    <t xml:space="preserve">신고(Declaration) 탭의 D8 셀에 회사 명칭을 제공하십시오. </t>
  </si>
  <si>
    <t xml:space="preserve">Indiquez le nom de votre entreprise dans la cellule D8 de l'onglet Déclaration </t>
  </si>
  <si>
    <t>Forneça o nome de sua empresa na célula D8 da guia Declaração</t>
  </si>
  <si>
    <t>Geben Sie den Namen Ihres Unternehmens in der Reiterzelle D8 der Erklärung an</t>
  </si>
  <si>
    <t>Proporcione el nombre de su compañía en la pestaña Declaration (Declaración), celda D8</t>
  </si>
  <si>
    <t>Fornire il nome della propria società nella cella D8 della scheda della Dichiarazione</t>
  </si>
  <si>
    <t>在“申报”选项卡 D9 单元格中选择申报范围</t>
  </si>
  <si>
    <t>「申告」タブのD9セルで申告範囲を選択してください</t>
  </si>
  <si>
    <t xml:space="preserve">신고(Declaration) 탭의 D9 셀에서 신고 범위를 선택하십시오. </t>
  </si>
  <si>
    <t xml:space="preserve">Sélectionnez le champ d'application de la déclaration dans la cellule D9 de l'onglet Déclaration </t>
  </si>
  <si>
    <t>Selecione o âmbito da declaração na célula D9 da guia Declaração</t>
  </si>
  <si>
    <t>Wählen Sie den Umfang der Erklärung in der Reiterzelle D9 der Erklärung aus</t>
  </si>
  <si>
    <t>Seleccione el enfoque de la declaración en la pestaña Declaration (Declaración), celda D9</t>
  </si>
  <si>
    <t>Selezionare l'ambito della dichiarazione nella cella D9 della scheda della Dichiarazione</t>
  </si>
  <si>
    <t>在“申报”选项卡 D10 单元格中提供范围说明</t>
  </si>
  <si>
    <t>「申告」タブのD10セルに範囲内容を記入してください</t>
  </si>
  <si>
    <t xml:space="preserve">신고(Declaration) 탭의 D10 셀에 범위 설명을 제공하십시오. </t>
  </si>
  <si>
    <t xml:space="preserve">Saisissez une description du champ d'application dans la cellule D10 de l'onglet Déclaration </t>
  </si>
  <si>
    <t>Forneça a descrição do âmbito na célula D10 da guia Declaração</t>
  </si>
  <si>
    <t>Geben Sie eine Beschreibung des Umfangs in der Reiterzelle D10 der Erklärung an</t>
  </si>
  <si>
    <t>Proporcione una descripción del enfoque en la pestaña Declaration (Declaración), celda D10</t>
  </si>
  <si>
    <t>Fornire la descrizione dell'ambito nella cella D10 della scheda della Dichiarazione</t>
  </si>
  <si>
    <t>在“申报”选项卡 D15 单元格中提供联系人姓名</t>
  </si>
  <si>
    <t>「申告」タブのD15セルに連絡先担当者名を記入してください</t>
  </si>
  <si>
    <t xml:space="preserve">신고(Declaration) 탭의 D15 셀에 담당자 이름을 제공하십시오. </t>
  </si>
  <si>
    <t>Saisissez le nom de contact dans la cellule D15 de l'onglet Déclaration</t>
  </si>
  <si>
    <t>Forneça o nome do contato na célula D15 da guia Declaração</t>
  </si>
  <si>
    <t>Geben Sie einen Kontaktnamen in der Reiterzelle D15 der Erklärung an</t>
  </si>
  <si>
    <t>Proporcione el nombre del contacto en la pestaña Declaration (Declaración), celda D15</t>
  </si>
  <si>
    <t>Fornire il nome di contatto nella cella D15 della scheda della Dichiarazione</t>
  </si>
  <si>
    <t>在“申报”选项卡 D16 单元格中提供联系人的电子邮件地址</t>
  </si>
  <si>
    <t>「申告」タブのD16セルに連絡先担当者の電子メールを記入してください</t>
  </si>
  <si>
    <t xml:space="preserve">신고(Declaration) 탭의 D16 셀에 담당자 이메일을 제공하십시오. </t>
  </si>
  <si>
    <t>Saisissez une adresse e-mail de contact dans la cellule D16 de l'onglet Déclaration</t>
  </si>
  <si>
    <t>Forneça um e-mail para contato na célula D16 da guia Declaração</t>
  </si>
  <si>
    <t>Geben Sie eine Kontakt-E-Mail-Adresse in der Reiterzelle D16 der Erklärung an</t>
  </si>
  <si>
    <t>Proporcione el correo electrónico del contacto en la pestaña Declaration (Declaración), celda D16</t>
  </si>
  <si>
    <t>Fornire un'e-mail di contatto nella cella D16 della scheda della Dichiarazione</t>
  </si>
  <si>
    <t>在“申报”选项卡 D17 单元格中提供联系人的电话号码</t>
  </si>
  <si>
    <t>「申告」タブのD17セルに連絡先担当者の電話番号を記入してください</t>
  </si>
  <si>
    <t xml:space="preserve">신고(Declaration) 탭의 D17 셀에 담당자 전화 번호를 제공하십시오. </t>
  </si>
  <si>
    <t>Saisissez un numéro de téléphone de contact dans la cellule D17 de l'onglet Déclaration</t>
  </si>
  <si>
    <t>Forneça um número de telefone para contato na célula D17 da guia Declaração</t>
  </si>
  <si>
    <t>Geben Sie eine Kontakttelefonnummer in der Reiterzelle D17 der Erklärung an</t>
  </si>
  <si>
    <t>Proporcione el teléfono del contacto en la pestaña Declaration (Declaración), celda D17</t>
  </si>
  <si>
    <t>Fornire un numero di telefono di contatto nella cella D17 della scheda della Dichiarazione</t>
  </si>
  <si>
    <t>在“申报”选项卡 D18 单元格中提供授权公司代表联系人姓名</t>
  </si>
  <si>
    <t>「申告」タブのD18セルに会社から正式に認められた代表者の連絡先担当者名を記入してください</t>
  </si>
  <si>
    <t xml:space="preserve">신고(Declaration) 탭의 D18 셀에 회사 대표 정보책임 담당자 이름을 제공하십시오. </t>
  </si>
  <si>
    <t>Saisissez le nom de contact du représentant agréé de l'entreprise dans la cellule D18 de l'onglet Déclaration</t>
  </si>
  <si>
    <t>Forneça o nome de contato do representante autorizado pela empresa na célula D18 da guia Declaração</t>
  </si>
  <si>
    <t>Geben Sie den Kontaktnamen eines bevollmächtigten Unternehmensvertreters in der Reiterzelle D18 der Erklärung an</t>
  </si>
  <si>
    <t>Proporcione el nombre de contacto del representante autorizado de la compañía en la pestaña Declaration (Declaración), celda D18</t>
  </si>
  <si>
    <t>Fornire il nome di contatto del rappresentante della società autorizzata nella cella D18 della scheda della Dichiarazione</t>
  </si>
  <si>
    <t>在“申报”选项卡 D20 单元格中提供授权公司代表的电子邮件地址</t>
  </si>
  <si>
    <t>「申告」タブのD20セルに会社から正式に認められた代表者の電子メールを記入してください</t>
  </si>
  <si>
    <t xml:space="preserve">신고(Declaration) 탭의 D20 셀에 회사 대표 정보책임 담당자 이메일을 제공하십시오. </t>
  </si>
  <si>
    <t>Saisissez l'adresse e-mail du représentant agréé de l'entreprise dans la cellule D20 de l'onglet Déclaration</t>
  </si>
  <si>
    <t>Forneça um e-mail para o representante autorizado pela empresa na célula D20 da guia Declaração</t>
  </si>
  <si>
    <t>Geben Sie eine E-Mail-Adresse eines bevollmächtigten Unternehmensvertreters in der Reiterzelle D20 der Erklärung an</t>
  </si>
  <si>
    <t>Proporcione un correo electrónico del representante autorizado de la compañía en la pestaña Declaration (Declaración), celda D20</t>
  </si>
  <si>
    <t>Fornire un'e-mail del rappresentante della società autorizzata nella cella D20 della scheda della Dichiarazione</t>
  </si>
  <si>
    <t>在“申报”选项卡 D21 单元格中提供授权公司代表的电话号码</t>
  </si>
  <si>
    <t>「申告」タブのD21セルに会社から正式に認められた代表者の電話番号を記入してください</t>
  </si>
  <si>
    <t xml:space="preserve">신고(Declaration) 탭의 D21 셀에 회사 대표 정보책임 담당자 전화 번호를 제공하십시오. </t>
  </si>
  <si>
    <t>Saisissez le numéro de téléphone du représentant agréé de l'entreprise dans la cellule D21 de l'onglet Déclaration</t>
  </si>
  <si>
    <t>Forneça um número de telefone para o representante autorizado pela empresa na célula D21 da guia Declaração</t>
  </si>
  <si>
    <t>Geben Sie eine Telefonnummer eines bevollmächtigten Unternehmensvertreters in der Reiterzelle D21 der Erklärung an</t>
  </si>
  <si>
    <t>Proporcione un teléfono del representante autorizado de la compañía en la pestaña Declaration (Declaración), celda D21</t>
  </si>
  <si>
    <t>Fornire un numero di telefono del rappresentante della società autorizzata nella cella D21 della scheda della Dichiarazione</t>
  </si>
  <si>
    <t>在“申报”选项卡 D22 单元格中提供表格填写日期</t>
  </si>
  <si>
    <t>「申告」タブのD22セルに書式への記入日を記入してください</t>
  </si>
  <si>
    <t xml:space="preserve">신고(Declaration) 탭의 D22 셀에 양식이 작성된 날짜를 제공하십시오. </t>
  </si>
  <si>
    <t xml:space="preserve">Saisissez la date de remplissage du formulaire dans la cellule D22 de l'onglet Déclaration </t>
  </si>
  <si>
    <t>Forneça a data em que o formulário foi preenchido na célula D22 da guia Declaração</t>
  </si>
  <si>
    <t>Geben Sie das Datum der Vervollständigung des Formulars in der Reiterzelle D22 der Erklärung an</t>
  </si>
  <si>
    <t>Proporcione la fecha en la que se completó el formato en la pestaña Declaration (Declaración), celda D22</t>
  </si>
  <si>
    <t>Fornire la data in cui il modulo è stato completato nella cella D22 della scheda della Dichiarazione</t>
  </si>
  <si>
    <t>在“申报”选项卡 D26 单元格中申报钽是否有意增加到贵公司的产品中</t>
  </si>
  <si>
    <t>タンタルが御社製品に意図的に付加された場合は「申告」タブのD26セルに申告してください</t>
  </si>
  <si>
    <t xml:space="preserve">신고(Declaration) 탭의 D26 셀에 탄탈륨이 의도적으로 귀사 제품에 추가되어 있는지 여부를 신고하십시오. </t>
  </si>
  <si>
    <t xml:space="preserve">Déclarez si du tantale est intentionnellement ajouté à vos produits dans la cellule D26 de l'onglet Déclaration </t>
  </si>
  <si>
    <t>Declare se o tântalo é intencionalmente adicionado aos seus produtos na célula D26 da guia Declaração</t>
  </si>
  <si>
    <t>Erklären Sie in der Reiterzelle D26 der Erklärung, ob Tantalum Ihren Produkten absichtlich hinzugefügt wird</t>
  </si>
  <si>
    <t>Declare si se agrega tantalio intencionalmente a sus productos en la pestaña Declaration (Declaración), celda D26</t>
  </si>
  <si>
    <t>Dichiarare se il Tantalio è aggiunto intenzionalmente ai propri prodotti nella cella D26 della scheda della Dichiarazione</t>
  </si>
  <si>
    <t>在“申报”选项卡 D27 单元格中申报锡是否有意增加到贵公司的产品中</t>
  </si>
  <si>
    <t>錫が御社製品に意図的に付加された場合は「申告」タブのD27セルに申告してください</t>
  </si>
  <si>
    <t xml:space="preserve">신고(Declaration) 탭의 D27 셀에 주석이 의도적으로 귀사 제품에 추가되어 있는지 여부를 신고하십시오. </t>
  </si>
  <si>
    <t>Déclarez si de l'étain est intentionnellement ajouté à vos produits dans la cellule D27 de l'onglet Déclaration</t>
  </si>
  <si>
    <t>Declare se o estanho é intencionalmente adicionado aos seus produtos na célula D27 da guia Declaração</t>
  </si>
  <si>
    <t>Erklären Sie in der Reiterzelle D27 der Erklärung, ob Zinn Ihren Produkten absichtlich hinzugefügt wird</t>
  </si>
  <si>
    <t>Declare si se agrega estaño intencionalmente a sus productos en la pestaña Declaration (Declaración), celda D27</t>
  </si>
  <si>
    <t>Dichiarare se lo Stagno è aggiunto intenzionalmente ai propri prodotti nella cella D27 della scheda della Dichiarazione</t>
  </si>
  <si>
    <t>在“申报”选项卡 D28 单元格中申报金是否有意增加到贵公司的产品中</t>
  </si>
  <si>
    <t>金が御社製品に意図的に付加された場合は「申告」タブのD28セルに申告してください</t>
  </si>
  <si>
    <t xml:space="preserve">신고(Declaration) 탭의 D28 셀에 금이 의도적으로 귀사 제품에 추가되어 있는지 여부를 신고하십시오. </t>
  </si>
  <si>
    <t xml:space="preserve">Déclarez si de l'or est intentionnellement ajouté à vos produits dans la cellule D28 de l'onglet Déclaration </t>
  </si>
  <si>
    <t>Declare se o ouro é intencionalmente adicionado aos seus produtos na célula D28 da guia Declaração</t>
  </si>
  <si>
    <t>Erklären Sie in der Reiterzelle D28 der Erklärung, ob Gold Ihren Produkten absichtlich hinzugefügt wird</t>
  </si>
  <si>
    <t>Declare si se agrega oro intencionalmente a sus productos en la pestaña Declaration (Declaración), celda D28</t>
  </si>
  <si>
    <t>Dichiarare se l'Oro è aggiunto intenzionalmente ai propri prodotti nella cella D28 della scheda della Dichiarazione</t>
  </si>
  <si>
    <t>在“申报”选项卡 D29 单元格中申报钨是否有意增加到贵公司的产品中</t>
  </si>
  <si>
    <t>タングステンが御社製品に意図的に付加された場合は「申告」タブのD29セルに申告してください</t>
  </si>
  <si>
    <t xml:space="preserve">신고(Declaration) 탭의 D29 셀에 텅스텐이 의도적으로 귀사 제품에 추가되어 있는지 여부를 신고하십시오. </t>
  </si>
  <si>
    <t>Déclarez si du tungstène est intentionnellement ajouté à vos produits dans la cellule D29 de l'onglet Déclaration</t>
  </si>
  <si>
    <t>Declare se o tungstênio é intencionalmente adicionado aos seus produtos na célula D29 da guia Declaração</t>
  </si>
  <si>
    <t>Erklären Sie in der Reiterzelle D29 der Erklärung, ob Tungsten Ihren Produkten absichtlich hinzugefügt wird</t>
  </si>
  <si>
    <t>Declare si se agrega tungsteno intencionalmente a sus productos en la pestaña Declaration (Declaración), celda D29</t>
  </si>
  <si>
    <t>Dichiarare se il Tungsteno è aggiunto intenzionalmente ai propri prodotti nella cella D29 della scheda della Dichiarazione</t>
  </si>
  <si>
    <t>在“申报”选项卡 D32 单元格中申报钽是否必须用于贵公司产品的生产中并且包含在申报的成品内</t>
  </si>
  <si>
    <t>タンタルが御社製品の生産に必要であり申告された完成品に含有されている場合は、「申告」タブのD32セルに申告してください</t>
  </si>
  <si>
    <t xml:space="preserve">신고(Declaration) 탭의 D32 셀에 탄탈륨이 귀사의 제품 생산에 필요하고 신고된 완제품 내에 포함되어 있는지 여부를 신고하십시오. </t>
  </si>
  <si>
    <t>Déclarez si du tantale est nécessaire à la fabrication de vos produits et est contenu dans les produits finis déclarés dans la cellule D32 de l'onglet Déclaration</t>
  </si>
  <si>
    <t>Declare se o tântalo é necessário para a fabricação de seus produtos e está contido nos produtos acabados declarados na célula D32 da guia Declaração</t>
  </si>
  <si>
    <t>Erklären Sie in der Reiterzelle D32 der Erklärung, ob Tantalum für die Herstellung Ihrer Produkte erforderlich ist und ob es in den angegebenen Endprodukten enthalten ist</t>
  </si>
  <si>
    <t>Declare si el tántalo es necesario para la fabricación de sus productos y si está presente en los productos terminados declarados en la pestaña Declaration (Declaración), celda D32</t>
  </si>
  <si>
    <t>Dichiarare se il Tantalio è necessario alla produzione dei propri prodotti ed è contenuto nei prodotti finiti dichiarati nella cella D32 della scheda della Dichiarazione</t>
  </si>
  <si>
    <t>在“申报”选项卡 D33 单元格中申报锡是否必须用于贵公司产品的生产中并且包含在申报的成品内</t>
  </si>
  <si>
    <t>錫が御社製品の生産に必要であり申告された完成品に含有されている場合は、「申告」タブのD33セルに申告してください</t>
  </si>
  <si>
    <t xml:space="preserve">신고(Declaration) 탭의 D33 셀에 주석이 귀사의 제품 생산에 필요하고 신고된 완제품 내에 포함되어 있는지 여부를 신고하십시오. </t>
  </si>
  <si>
    <t>Déclarez si de l'étain est nécessaire à la fabrication de vos produits et est contenu dans les produits finis déclarés dans la cellule D33 de l'onglet Déclaration</t>
  </si>
  <si>
    <t>Declare se o estanho é necessário para a fabricação de seus produtos e está contido nos produtos acabados declarados na célula D33 da guia Declaração</t>
  </si>
  <si>
    <t>Erklären Sie in der Reiterzelle D33 der Erklärung, ob Zinn für die Herstellung Ihrer Produkte erforderlich ist und ob es in den angegebenen Endprodukten enthalten ist</t>
  </si>
  <si>
    <t>Declare si el estaño es necesario para la fabricación de sus productos y si está presente en los productos terminados declarados en la pestaña Declaration (Declaración), celda D33</t>
  </si>
  <si>
    <t>Dichiarare se lo Stagno è necessario alla produzione dei propri prodotti ed è contenuto nei prodotti finiti dichiarati nella cella D33 della scheda della Dichiarazione</t>
  </si>
  <si>
    <t>在“申报”选项卡 D34 单元格中申报金是否必须用于贵公司产品的生产中并且包含在申报的成品内</t>
  </si>
  <si>
    <t>金が御社製品の生産に必要であり申告された完成品に含有されている場合は、「申告」タブのD34セルに申告してください</t>
  </si>
  <si>
    <t xml:space="preserve">신고(Declaration) 탭의 D34 셀에 금이 귀사의 제품 생산에 필요하고 신고된 완제품 내에 포함되어 있는지 여부를 신고하십시오. </t>
  </si>
  <si>
    <t>Déclarez si de l'or est nécessaire à la fabrication de vos produits et est contenu dans les produits finis déclarés dans la cellule D34 de l'onglet Déclaration</t>
  </si>
  <si>
    <t>Declare se o ouro é necessário para a fabricação de seus produtos e está contido nos produtos acabados declarados na célula D34 da guia Declaração</t>
  </si>
  <si>
    <t>Erklären Sie in der Reiterzelle D34 der Erklärung, ob Gold für die Herstellung Ihrer Produkte erforderlich ist und ob es in den angegebenen Endprodukten enthalten ist</t>
  </si>
  <si>
    <t>Declare si el oro es necesario para la fabricación de sus productos y si está presente en los productos terminados declarados en la pestaña Declaration (Declaración), celda D34</t>
  </si>
  <si>
    <t>Dichiarare se l'Oro è necessario alla produzione dei propri prodotti ed è contenuto nei prodotti finiti dichiarati nella cella D34 della scheda della Dichiarazione</t>
  </si>
  <si>
    <t>在“申报”选项卡 D35 单元格中申报钨是否必须用于贵公司产品的生产中并且包含在申报的成品内</t>
  </si>
  <si>
    <t>タングステンが御社製品の生産に必要であり申告された完成品に含有されている場合は、「申告」タブのD35セルに申告してください</t>
  </si>
  <si>
    <t xml:space="preserve">신고(Declaration) 탭의 D35 셀에 텅스텐이 귀사의 제품 생산에 필요하고 신고된 완제품 내에 포함되어 있는지 여부를 신고하십시오. </t>
  </si>
  <si>
    <t>Déclarez si du tungstène est nécessaire à la fabrication de vos produits et est contenu dans les produits finis déclarés dans la cellule D35 de l'onglet Déclaration</t>
  </si>
  <si>
    <t>Declare se o tungstênio é necessário para a fabricação de seus produtos e está contido nos produtos acabados declarados na célula D35 da guia Declaração</t>
  </si>
  <si>
    <t>Erklären Sie in der Reiterzelle D35 der Erklärung, ob Tungsten für die Herstellung Ihrer Produkte erforderlich ist und ob es in den angegebenen Endprodukten enthalten ist</t>
  </si>
  <si>
    <t>Declare si el tungsteno es necesario para la fabricación de sus productos y si está presente en los productos terminados declarados en la pestaña Declaration (Declaración), celda D35</t>
  </si>
  <si>
    <t>Dichiarare se il Tungsteno è necessario alla produzione dei propri prodotti ed è contenuto nei prodotti finiti dichiarati nella cella D35 della scheda della Dichiarazione</t>
  </si>
  <si>
    <t>在“申报”选项卡 D38 单元格中申报在此调查回答内申报的产品范围内使用的钽的源产地是否为刚果民主共和国或毗邻受管制国家</t>
  </si>
  <si>
    <t>本調査回答で申告された製品範囲内で使用されるタンタルがDRCまたは隣接国を原産とする場合は、「申告」タブのD38セルに申告してください</t>
  </si>
  <si>
    <t xml:space="preserve">신고(Declaration) 탭의 D38 셀에 이 설문조사의 응답내용 내에서 신고된 제품 범위 내에 사용된 탄탈륨이 콩고공화국이나 그 인접국가로부터 유래된 것인지 여부를 신고하십시오. </t>
  </si>
  <si>
    <t>Déclarez si le tantale utilisé dans le cadre des produits déclarés dans les réponses à cette enquête provient de la RDC ou d'un pays voisin dans la cellule D38 de l'onglet Déclaration</t>
  </si>
  <si>
    <t>Declare se o tântalo utilizado no âmbito dos produtos declarados nesta resposta da pesquisa é originário da República Democrática do Congo ou de um país vizinho na célula D38 da guia Declaração</t>
  </si>
  <si>
    <t>Erklären Sie in der Reiterzelle D38 der Erklärung, ob innerhalb des Umfangs der in dieser Umfrage angegebenen Produkte verwendetes Tantalum aus der Demokratischen Republik Kongo oder einem benachbarten Land stammt</t>
  </si>
  <si>
    <t>Declare si el tántalo utilizado en el enfoque de los productos declarados en la respuesta de esta encuesta proviene del DRC o un país contiguo en la pestaña Declaration (Declaración), celda D38</t>
  </si>
  <si>
    <t>Dichiarare se il Tantalio usato nell'ambito dei prodotti dichiarati nella risposta a questo sondaggio proviene dalla Repubblica Democratica del Congo oppure da un Paese confinante nella cella D38 della scheda della Dichiarazione</t>
  </si>
  <si>
    <t>在“申报”选项卡 D39 单元格中申报在此调查回答内申报的产品范围内使用的锡的源产地是否为刚果民主共和国或毗邻受管制国家</t>
  </si>
  <si>
    <t>本調査回答で申告された製品範囲内で使用される錫がDRCまたは隣接国を原産とする場合は、「申告」タブのD39セルに申告してください</t>
  </si>
  <si>
    <t xml:space="preserve">신고(Declaration) 탭의 D39 셀에 이 설문조사의 응답내용 내에서 신고된 제품 범위 내에 사용된 주석이 콩고공화국이나 그 인접국가로부터 유래된 것인지 여부를 신고하십시오. </t>
  </si>
  <si>
    <t>Déclarez si l'étain utilisé dans le cadre de produits déclarés dans les réponses à cette enquête est originaire de la RDC ou d'un pays voisin  dans la cellule D39 de l'onglet Déclaration</t>
  </si>
  <si>
    <t>Declare se o estanho utilizado no âmbito dos produtos declarados nesta resposta da pesquisa é originário da República Democrática do Congo ou de um país vizinho na célula D39 da guia Declaração</t>
  </si>
  <si>
    <t>Erklären Sie in der Reiterzelle D39 der Erklärung, ob innerhalb des Umfangs der in dieser Umfrage angegebenen Produkte verwendetes Zinn aus der Demokratischen Republik Kongo oder einem benachbarten Land stammt</t>
  </si>
  <si>
    <t>Declare si el estaño utilizado en el enfoque de los productos declarados en la respuesta de esta encuesta proviene del DRC o un país contiguo en la pestaña Declaration (Declaración), celda D39</t>
  </si>
  <si>
    <t>Dichiarare se lo Stagno usato nell'ambito dei prodotti dichiarati nella risposta a questo sondaggio proviene dalla Repubblica Democratica del Congo oppure da un Paese confinante nella cella D39 della scheda della Dichiarazione</t>
  </si>
  <si>
    <t>在“申报”选项卡 D40 单元格中申报在此调查回答内申报的产品范围内使用的金的源产地是否为刚果民主共和国或毗邻受管制国家</t>
  </si>
  <si>
    <t>本調査回答で申告された製品範囲内で使用される金がDRCまたは隣接国を原産とする場合は、「申告」タブのD40セルに申告してください</t>
  </si>
  <si>
    <t xml:space="preserve">신고(Declaration) 탭의 D40 셀에 이 설문조사의 응답내용 내에서 신고된 제품 범위 내에 사용된 금이 콩고공화국이나 그 인접국가로부터 유래된 것인지 여부를 신고하십시오. </t>
  </si>
  <si>
    <t xml:space="preserve">Déclarez si l'or utilisé dans le cadre des produits déclarés dans les réponses à cette enquête est originaire de la RDC ou d'un pays voisin dans la cellule D40 de l'onglet Déclaration </t>
  </si>
  <si>
    <t>Declare se o ouro utilizado no âmbito dos produtos declarados nesta resposta da pesquisa é originário da República Democrática do Congo ou de um país vizinho na célula D40 da guia Declaração</t>
  </si>
  <si>
    <t>Erklären Sie in der Reiterzelle D40 der Erklärung, ob innerhalb des Umfangs der in dieser Umfrage angegebenen Produkte verwendetes Gold aus der Demokratischen Republik Kongo oder einem benachbarten Land stammt</t>
  </si>
  <si>
    <t>Declare si el oro utilizado en el enfoque de los productos declarados en la respuesta de esta encuesta proviene del DRC o un país contiguo en la pestaña Declaration (Declaración), celda D40</t>
  </si>
  <si>
    <t>Dichiarare se l'Oro usato nell'ambito dei prodotti dichiarati nella risposta a questo sondaggio proviene dalla Repubblica Democratica del Congo oppure da un Paese confinante nella cella D40 della scheda della Dichiarazione</t>
  </si>
  <si>
    <t>在“申报”选项卡 D41 单元格中申报在此调查回答内申报的产品范围内使用的钨的源产地是否为刚果民主共和国或毗邻受管制国家</t>
  </si>
  <si>
    <t>本調査回答で申告された製品範囲内で使用されるタングステンがDRCまたは隣接国を原産とする場合は、「申告」タブのD41セルに申告してください</t>
  </si>
  <si>
    <t xml:space="preserve">신고(Declaration) 탭의 D41 셀에 이 설문조사의 응답내용 내에서 신고된 제품 범위 내에 사용된 텅스텐이 콩고공화국이나 그 인접국가로부터 유래된 것인지 여부를 신고하십시오. </t>
  </si>
  <si>
    <t>Déclarez si le tungstène utilisé dans le cadre des produits déclarés dans les réponses à cette enquête est originaire de la RDC ou d'un pays voisin dans la cellule D41 de l'onglet Déclaration.</t>
  </si>
  <si>
    <t>Declare se o tungstênio utilizado no âmbito dos produtos declarados nesta resposta da pesquisa é originário da República Democrática do Congo ou de um país vizinho na célula D41 da guia Declaração</t>
  </si>
  <si>
    <t>Erklären Sie in der Reiterzelle D41 der Erklärung, ob innerhalb des Umfangs der in dieser Umfrage angegebenen Produkte verwendetes Tungsten aus der Demokratischen Republik Kongo oder einem benachbarten Land stammt</t>
  </si>
  <si>
    <t>Declare si el tungsteno utilizado en el enfoque de los productos declarados en la respuesta de esta encuesta proviene del DRC o un país contiguo en la pestaña Declaration (Declaración), celda D41</t>
  </si>
  <si>
    <t>Dichiarare se il Tungsteno usato nell'ambito dei prodotti dichiarati nella risposta a questo sondaggio proviene dalla Repubblica Democratica del Congo oppure da un Paese confinante nella cella D41 della scheda della Dichiarazione</t>
  </si>
  <si>
    <t>在“申报”选项卡 D44 单元格中申报在此调查回答内申报的产品范围内使用的钽是否完全来自回收料或报废料</t>
  </si>
  <si>
    <t>本調査回答で申告された製品範囲内で使用されるタンタルが100％リサイクル業者又はスクラップサプライヤーから調達されている場合は、「申告」タブのD44セルに申告してください</t>
  </si>
  <si>
    <t xml:space="preserve">신고(Declaration) 탭의 D44 셀에 이 설문조사의 응답내용 내에서 신고된 제품 범위 내에 사용된 탄탈륨이 전적으로 재활용이나 폐자원에서 나온 것인지 여부를 신고하십시오. </t>
  </si>
  <si>
    <t>Déclarez si le tantale utilisé dans le cadre des produits déclarés dans cette réponse à l'enquête provient d'une source entièrement recyclée ou de débris dans la cellule D44 de l'onglet Déclaration</t>
  </si>
  <si>
    <t>Declare se o tântalo utilizado no âmbito dos produtos declarados nesta resposta da pesquisa é originado inteiramente a partir uma fonte reciclada ou de sucata na célula D44 da guia Declaração</t>
  </si>
  <si>
    <t>Erklären Sie in der Reiterzelle D44 der Erklärung, ob innerhalb des Umfangs der in dieser Umfrage angegebenen Produkte verwendetes Tantalum vollständig aus Recycling oder Schrott stammt</t>
  </si>
  <si>
    <t>Declare si el tántalo utilizado en el enfoque de los productos declarados en la respuesta de esta encuesta proviene completamente de una fuente reciclada o de residuos en la pestaña Declaration (Declaración), celda D44</t>
  </si>
  <si>
    <t>Dichiarare se il Tantalio usato nell'ambito dei prodotti dichiarati nella risposta a questo sondaggio proviene interamente da una fonte riciclata o di scarti nella cella D44 della scheda della Dichiarazione</t>
  </si>
  <si>
    <t>在“申报”选项卡 D45 单元格中申报在此调查回答内申报的产品范围内使用的锡是否完全来自回收料或报废料</t>
  </si>
  <si>
    <t>本調査回答で申告された製品範囲内で使用される錫が100％リサイクル業者又はスクラップサプライヤーから調達されている場合は、「申告」タブのD45セルに申告してください</t>
  </si>
  <si>
    <t xml:space="preserve">신고(Declaration) 탭의 D45 셀에 이 설문조사의 응답내용 내에서 신고된 제품 범위 내에 사용된 주석이 전적으로 재활용이나 폐자원에서 나온 것인지 여부를 신고하십시오. </t>
  </si>
  <si>
    <t>Déclarez si l'étain utilisé dans le cadre des produits déclarés dans cette réponse à l'enquête provient d'une source entièrement recyclée ou de débris dans la cellule D45 de l'onglet Déclaration</t>
  </si>
  <si>
    <t>Declare se o estanho utilizado no âmbito dos produtos declarados nesta resposta da pesquisa é originado inteiramente a partir uma fonte reciclada ou de sucata na célula D45 da guia Declaração</t>
  </si>
  <si>
    <t>Erklären Sie in der Reiterzelle D45 der Erklärung, ob innerhalb des Umfangs der in dieser Umfrage angegebenen Produkte verwendetes Zinn vollständig aus Recycling oder Schrott stammt</t>
  </si>
  <si>
    <t>Declare si el estaño utilizado en el enfoque de los productos declarados en la respuesta de esta encuesta proviene completamente de una fuente reciclada o de residuos en la pestaña Declaration (Declaración), celda D45</t>
  </si>
  <si>
    <t>Dichiarare se lo Stagno usato nell'ambito dei prodotti dichiarati nella risposta a questo sondaggio proviene interamente da una fonte riciclata o di scarti nella cella D45 della scheda della Dichiarazione</t>
  </si>
  <si>
    <t>在“申报”选项卡 D46 单元格中申报在此调查回答内申报的产品范围内使用的金是否完全来自回收料或报废料</t>
  </si>
  <si>
    <t>本調査回答で申告された製品範囲内で使用される金が100％リサイクル業者又はスクラップサプライヤーから調達されている場合は、「申告」タブのD46セルに申告してください</t>
  </si>
  <si>
    <t xml:space="preserve">신고(Declaration) 탭의 D46 셀에 이 설문조사의 응답내용 내에서 신고된 제품 범위 내에 사용된 금이 전적으로 재활용이나 폐자원에서 나온 것인지 여부를 신고하십시오. </t>
  </si>
  <si>
    <t>Déclarez si l'or utilisé dans le cadre des produits déclarés dans cette réponse à l'enquête provient d'une source entièrement recyclée ou de débris dans la cellule D46 de l'onglet Déclaration</t>
  </si>
  <si>
    <t>Declare se o ouro utilizado no âmbito dos produtos declarados nesta resposta da pesquisa é originado inteiramente a partir uma fonte reciclada ou de sucata na célula D46 da guia Declaração</t>
  </si>
  <si>
    <t>Erklären Sie in der Reiterzelle D46 der Erklärung, ob innerhalb des Umfangs der in dieser Umfrage angegebenen Produkte verwendetes Gold vollständig aus Recycling oder Schrott stammt</t>
  </si>
  <si>
    <t>Declare si el oro utilizado en el enfoque de los productos declarados en la respuesta de esta encuesta proviene completamente de una fuente reciclada o de residuos en la pestaña Declaration (Declaración), celda D46</t>
  </si>
  <si>
    <t>Dichiarare se l'Oro usato nell'ambito dei prodotti dichiarati nella risposta a questo sondaggio proviene interamente da una fonte riciclata o di scarti nella cella D46 della scheda della Dichiarazione</t>
  </si>
  <si>
    <t>在“申报”选项卡 D47 单元格中申报在此调查回答内申报的产品范围内使用的钨是否完全来自回收料或报废料</t>
  </si>
  <si>
    <t>本調査回答で申告された製品範囲内で使用されるタングステンが100％リサイクル業者又はスクラップサプライヤーから調達されている場合は、「申告」タブのD47セルに申告してください</t>
  </si>
  <si>
    <t xml:space="preserve">신고(Declaration) 탭의 D47 셀에 이 설문조사의 응답내용 내에서 신고된 제품 범위 내에 사용된 텅스텐이 전적으로 재활용이나 폐자원에서 나온 것인지 여부를 신고하십시오. </t>
  </si>
  <si>
    <t>Déclarez si le tungstène utilisé dans le cadre de produits déclarés dans de cette réponse à l'enquête provient d'une source entièrement recyclée ou de débris dans la cellule D47 de l'onglet Déclaration</t>
  </si>
  <si>
    <t>Declare se o tungstênio utilizado no âmbito dos produtos declarados nesta resposta da pesquisa é originado inteiramente a partir uma fonte reciclada ou de sucata na célula D47 da guia Declaração</t>
  </si>
  <si>
    <t>Erklären Sie in der Reiterzelle D47 der Erklärung, ob innerhalb des Umfangs der in dieser Umfrage angegebenen Produkte verwendetes Tungsten vollständig aus Recycling oder Schrott stammt</t>
  </si>
  <si>
    <t>Declare si el tungsteno utilizado en el enfoque de los productos declarados en la respuesta de esta encuesta proviene completamente de una fuente reciclada o de residuos en la pestaña Declaration (Declaración), celda D47</t>
  </si>
  <si>
    <t>Dichiarare se il Tungsteno usato nell'ambito dei prodotti dichiarati nella risposta a questo sondaggio proviene interamente da una fonte riciclata o di scarti nella cella D47 della scheda della Dichiarazione</t>
  </si>
  <si>
    <t>在“申报”选项卡 D50 单元格中提供供应商的冶炼厂信息填写百分比</t>
  </si>
  <si>
    <t>サプライヤーの精錬業者情報の完全性を割合（%）で「申告」タブのD50セルに記入してください</t>
  </si>
  <si>
    <t xml:space="preserve">신고(Declaration) 탭의 D50 셀에 공급업체의 제련소 정보에 대한 완전성 비율(%)을 제공하십시오. </t>
  </si>
  <si>
    <t>Indiquez le pourcentage d'exhaustivité des informations sur la fonderie données par le fournisseur dans la cellule D50 de l'onglet Déclaration</t>
  </si>
  <si>
    <t>Forneça a porcentagem de conclusão das informações da fundição do fornecedor na célula D50 da guia Declaração</t>
  </si>
  <si>
    <t>Geben Sie den Vollständigkeitsgrad der Schmelzofeninformationen des Anbieters in Prozent in der Reiterzelle D50 der Erklärung an</t>
  </si>
  <si>
    <t>Escriba el porcentaje de información completada del fundidor del proveedor en la pestaña Declaration (Declaración), celda D50</t>
  </si>
  <si>
    <t>Fornire la percentuale (%) di completezza delle informazioni della fonderia del fornitore nella cella D50 della scheda della Dichiarazione</t>
  </si>
  <si>
    <t>在“申报”选项卡 D51 单元格中提供供应商的冶炼厂信息填写百分比</t>
  </si>
  <si>
    <t>サプライヤーの精錬業者情報の完全性を割合（%）で「申告」タブのD51セルに記入してください</t>
  </si>
  <si>
    <t xml:space="preserve">신고(Declaration) 탭의 D51 셀에 공급업체의 제련소 정보에 대한 완전성 비율(%)을 제공하십시오. </t>
  </si>
  <si>
    <t xml:space="preserve">Indiquez le pourcentage d'exhaustivité des informations sur la fonderie données par le fournisseur dans la cellule D51 de l'onglet Déclaration </t>
  </si>
  <si>
    <t>Forneça a porcentagem de conclusão das informações da fundição do fornecedor na célula D51 da guia Declaração</t>
  </si>
  <si>
    <t>Geben Sie den Vollständigkeitsgrad der Schmelzofeninformationen des Anbieters in Prozent in der Reiterzelle D51 der Erklärung an</t>
  </si>
  <si>
    <t>Escriba el porcentaje de información completada del fundidor del proveedor en la pestaña Declaration (Declaración), celda D51</t>
  </si>
  <si>
    <t>Fornire la percentuale (%) di completezza delle informazioni della fonderia del fornitore nella cella D51 della scheda della Dichiarazione</t>
  </si>
  <si>
    <t>在“申报”选项卡 D52 单元格中提供供应商的冶炼厂信息填写百分比</t>
  </si>
  <si>
    <t>サプライヤーの精錬業者情報の完全性を割合（%）で「申告」タブのD52セルに記入してください</t>
  </si>
  <si>
    <t xml:space="preserve">신고(Declaration) 탭의 D52 셀에 공급업체의 제련소 정보에 대한 완전성 비율(%)을 제공하십시오. </t>
  </si>
  <si>
    <t xml:space="preserve">Indiquez le pourcentage d'exhaustivité des informations sur la fonderie données par le fournisseur dans la cellule D52 de l'onglet Déclaration </t>
  </si>
  <si>
    <t>Forneça a porcentagem de conclusão das informações da fundição do fornecedor na célula D52 da guia Declaração</t>
  </si>
  <si>
    <t>Geben Sie den Vollständigkeitsgrad der Schmelzofeninformationen des Anbieters in Prozent in der Reiterzelle D52 der Erklärung an</t>
  </si>
  <si>
    <t>Escriba el porcentaje de información completada del fundidor del proveedor en la pestaña Declaration (Declaración), celda D52</t>
  </si>
  <si>
    <t>Fornire la percentuale (%) di completezza delle informazioni della fonderia del fornitore nella cella D52 della scheda della Dichiarazione</t>
  </si>
  <si>
    <t>在“申报”选项卡 D53 单元格中提供供应商的冶炼厂信息填写百分比</t>
  </si>
  <si>
    <t>サプライヤーの精錬業者情報の完全性を割合（%）で「申告」タブのD53セルに記入してください</t>
  </si>
  <si>
    <t xml:space="preserve">신고(Declaration) 탭의 D53 셀에 공급업체의 제련소 정보에 대한 완전성 비율(%)을 제공하십시오. </t>
  </si>
  <si>
    <t xml:space="preserve">Indiquez le pourcentage d'exhaustivité des informations sur la fonderie données par le fournisseur dans la cellule D53 de l'onglet Déclaration </t>
  </si>
  <si>
    <t>Forneça a porcentagem de conclusão das informações da fundição do fornecedor na célula D53 da guia Declaração</t>
  </si>
  <si>
    <t>Geben Sie den Vollständigkeitsgrad der Schmelzofeninformationen des Anbieters in Prozent in der Reiterzelle D53 der Erklärung an</t>
  </si>
  <si>
    <t>Escriba el porcentaje de información completada del fundidor del proveedor en la pestaña Declaration (Declaración), celda D53</t>
  </si>
  <si>
    <t>Fornire la percentuale (%) di completezza delle informazioni della fonderia del fornitore nella cella D53 della scheda della Dichiarazione</t>
  </si>
  <si>
    <t>在“申报”选项卡 D56 单元格中申报是否在此调查回答内的申报产品范围下面提供了所有冶炼厂名称</t>
  </si>
  <si>
    <t>全ての精錬業者名が申告された製品範囲に基づき本調査回答で提供された場合は、「申告」タブのD56セルに申告してください</t>
  </si>
  <si>
    <t xml:space="preserve">신고(Declaration) 탭의 D56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</si>
  <si>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D56 de l'onglet Déclaration</t>
  </si>
  <si>
    <t>Declare se todos os nomes de fundições foram fornecidos nesta resposta à pesquisa no âmbito dos produtos declarados na célula D56 da guia Declaração</t>
  </si>
  <si>
    <t xml:space="preserve">Geben Sie in der Reiterzelle D56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</si>
  <si>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D56</t>
  </si>
  <si>
    <t>Dichiarare se tutti i nomi delle fonderie sono stati forniti nella risposta a questo sondaggio nell'ambito dei prodotti dichiarati nella cella D56 della scheda della Dichiarazione</t>
  </si>
  <si>
    <t>在“申报”选项卡 D57 单元格中申报是否在此调查回答内的申报产品范围下面提供了所有冶炼厂名称</t>
  </si>
  <si>
    <t>全ての精錬業者名が申告された製品範囲に基づき本調査回答で提供された場合は、「申告」タブのD57セルに申告してください</t>
  </si>
  <si>
    <t xml:space="preserve">신고(Declaration) 탭의 D57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</si>
  <si>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D57 de l'onglet Déclaration</t>
  </si>
  <si>
    <t>Declare se todos os nomes de fundições foram fornecidos nesta resposta à pesquisa no âmbito dos produtos declarados na célula D57 da guia Declaração</t>
  </si>
  <si>
    <t xml:space="preserve">Geben Sie in der Reiterzelle D57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</si>
  <si>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D57</t>
  </si>
  <si>
    <t>Dichiarare se tutti i nomi delle fonderie sono stati forniti nella risposta a questo sondaggio nell'ambito dei prodotti dichiarati nella cella D57 della scheda della Dichiarazione</t>
  </si>
  <si>
    <t>在“申报”选项卡 D58 单元格中申报是否在此调查回答内的申报产品范围下面提供了所有冶炼厂名称</t>
  </si>
  <si>
    <t>全ての精錬業者名が申告された製品範囲に基づき本調査回答で提供された場合は、「申告」タブのD58セルに申告してください</t>
  </si>
  <si>
    <t xml:space="preserve">신고(Declaration) 탭의 D58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</si>
  <si>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D58 de l'onglet Déclaration</t>
  </si>
  <si>
    <t>Declare se todos os nomes de fundições foram fornecidos nesta resposta à pesquisa no âmbito dos produtos declarados na célula D58 da guia Declaração</t>
  </si>
  <si>
    <t xml:space="preserve">Geben Sie in der Reiterzelle D58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</si>
  <si>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D58</t>
  </si>
  <si>
    <t>Dichiarare se tutti i nomi delle fonderie sono stati forniti nella risposta a questo sondaggio nell'ambito dei prodotti dichiarati nella cella D58 della scheda della Dichiarazione</t>
  </si>
  <si>
    <t>在“申报”选项卡 D59 单元格中申报是否在此调查回答内的申报产品范围下面提供了所有冶炼厂名称</t>
  </si>
  <si>
    <t>全ての精錬業者名が申告された製品範囲に基づき本調査回答で提供された場合は、「申告」タブのD59セルに申告してください</t>
  </si>
  <si>
    <t xml:space="preserve">신고(Declaration) 탭의 D59 셀에 이 설문조사 응답내용에 신고된 제품 범위에 해당하는 모든 제련소 명칭이 제공되었는지 여부를 신고하십시오. </t>
  </si>
  <si>
    <t>Déclarez si tous les noms de fonderie ont été fournis dans cette réponse à l'enquête avec le champ d'application des produits déclarés dans la cellule D59 de l'onglet Déclaration</t>
  </si>
  <si>
    <t>Declare se todos os nomes de fundições foram fornecidos nesta resposta à pesquisa no âmbito dos produtos declarados na célula D59 da guia Declaração</t>
  </si>
  <si>
    <t xml:space="preserve">Geben Sie in der Reiterzelle D59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</si>
  <si>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D59</t>
  </si>
  <si>
    <t>Dichiarare se tutti i nomi delle fonderie sono stati forniti nella risposta a questo sondaggio nell'ambito dei prodotti dichiarati nella cella D59 della scheda della Dichiarazione</t>
  </si>
  <si>
    <t>在“申报”选项卡 D62 单元格中申报是否已提供所有适用钽冶炼厂信息</t>
  </si>
  <si>
    <t>全ての該当するタンタル精錬業者情報が提供された場合は、「申告」タブのD62セルに申告してください</t>
  </si>
  <si>
    <t xml:space="preserve">신고(Declaration) 탭의 D62 셀에 탄탈륨 제련소에 대한 모든 해당 정보가 제공되었는지 여부를 신고하십시오. </t>
  </si>
  <si>
    <t>Déclarez si toutes les informations applicables sur la fonderie de tantale ont été fournies dans la cellule D62 de l'onglet Déclaration</t>
  </si>
  <si>
    <t>Declare se todas as informações aplicáveis sobre o tântalo na fundição foram fornecidas na célula D62 da guia Declaração</t>
  </si>
  <si>
    <t xml:space="preserve">Geben Sie in der Reiterzelle D62 der Erklärung an, ob alle Informationen über Tantalum-Schmelzöfen zur Verfügung gestellt worden sind </t>
  </si>
  <si>
    <t>Declare si se ha suministrado toda la información aplicable del fundidor de tántalo en la pestaña Declaration (Declaración), celda D62</t>
  </si>
  <si>
    <t>Dichiarare se tutte le informazioni sulla fonderia del Tantalio pertinenti sono state fornite nella cella D62 della scheda della Dichiarazione</t>
  </si>
  <si>
    <t>在“申报”选项卡 D63 单元格中申报是否已提供所有适用锡冶炼厂信息</t>
  </si>
  <si>
    <t>全ての該当する錫精錬業者情報が提供された場合は、「申告」タブのD63セルに申告してください</t>
  </si>
  <si>
    <t xml:space="preserve">신고(Declaration) 탭의 D63 셀에 주석 제련소에 대한 모든 해당 정보가 제공되었는지 여부를 신고하십시오. </t>
  </si>
  <si>
    <t>Déclarez si toutes les informations applicables sur la fonderie d'étain ont été fournies dans la cellule D63 de l'onglet Déclaration</t>
  </si>
  <si>
    <t>Declare se todas as informações aplicáveis sobre o estanho na fundição foram fornecidas na célula D63 da guia Declaração</t>
  </si>
  <si>
    <t xml:space="preserve">Geben Sie in der Reiterzelle D63 der Erklärung an, ob alle Informationen über Zinn-Schmelzöfen zur Verfügung gestellt worden sind </t>
  </si>
  <si>
    <t>Declare si se ha suministrado toda la información aplicable del fundidor de estaño en la pestaña Declaration (Declaración), celda D63</t>
  </si>
  <si>
    <t>Dichiarare se tutte le informazioni sulla fonderia dello Stagno pertinenti sono state fornite nella cella D63 della scheda della Dichiarazione</t>
  </si>
  <si>
    <t>在“申报”选项卡 D64 单元格中申报是否已提供所有适用金冶炼厂信息</t>
  </si>
  <si>
    <t>全ての該当する金精錬業者情報が提供された場合は、「申告」タブのD64セルに申告してください</t>
  </si>
  <si>
    <t xml:space="preserve">신고(Declaration) 탭의 D64 셀에 금 제련소에 대한 모든 해당 정보가 제공되었는지 여부를 신고하십시오. </t>
  </si>
  <si>
    <t>Déclarez si toutes les informations applicables sur la fonderie d'or ont été fournies dans la cellule D64 de l'onglet Déclaration</t>
  </si>
  <si>
    <t>Declare se todas as informações aplicáveis sobre o ouro na fundição foram fornecidas na célula D64 da guia Declaração</t>
  </si>
  <si>
    <t xml:space="preserve">Geben Sie in der Reiterzelle D64 der Erklärung an, ob alle Informationen über Gold-Schmelzöfen zur Verfügung gestellt worden sind </t>
  </si>
  <si>
    <t>Declare si se ha suministrado toda la información aplicable del fundidor de oro en la pestaña Declaration (Declaración), celda D64</t>
  </si>
  <si>
    <t>Dichiarare se tutte le informazioni sulla fonderia dell'Oro pertinenti sono state fornite nella cella D64 della scheda della Dichiarazione</t>
  </si>
  <si>
    <t>在“申报”选项卡 D65 单元格中申报是否已提供所有适用钨冶炼厂信息</t>
  </si>
  <si>
    <t>全ての該当するタングステン精錬業者情報が提供された場合は、「申告」タブのD65セルに申告してください</t>
  </si>
  <si>
    <t xml:space="preserve">신고(Declaration) 탭의 D65 셀에 텅스텐 제련소에 대한 모든 해당 정보가 제공되었는지 여부를 신고하십시오. </t>
  </si>
  <si>
    <t>Déclarez si toutes les informations applicables sur la fonderie de tungstène ont été fournies dans la cellule D65 de l'onglet Déclaration</t>
  </si>
  <si>
    <t>Declare se todas as informações aplicáveis sobre o tungstênio na fundição foram fornecidas na célula D65 da guia Declaração</t>
  </si>
  <si>
    <t xml:space="preserve">Geben Sie in der Reiterzelle D65 der Erklärung an, ob alle Informationen über Tungsten-Schmelzöfen zur Verfügung gestellt worden sind </t>
  </si>
  <si>
    <t>Declare si se ha suministrado toda la información aplicable del fundidor de tungsteno en la pestaña Declaration (Declaración), celda D65</t>
  </si>
  <si>
    <t>Dichiarare se tutte le informazioni sulla fonderia del Tungsteno pertinenti sono state fornite nella cella D65 della scheda della Dichiarazione</t>
  </si>
  <si>
    <t>在“申报”选项卡 D69 单元格中回答贵公司是否有刚果民主共和国无冲突采购政策</t>
  </si>
  <si>
    <t>御社にDRCコンフリクトフリーの調達方針がある場合は、「申告」タブのD69セルに回答してください</t>
  </si>
  <si>
    <t xml:space="preserve">신고(Declaration) 탭의 D69 셀에 귀사가 콩고공화국 분쟁으로부터 자유로운 광물 구매 정책(DRC conflict-free sourcing policy)을 보유하고 있는지 여부를 답변하십시오. </t>
  </si>
  <si>
    <t>Répondez dans la cellule D69 de l'onglet Déclaration si votre entreprise a une politique d'approvisionnement hors conflit avec la RDC</t>
  </si>
  <si>
    <t>Responda se a sua empresa tem uma Política de fornecimento livre de conflitos da República Democrática do Congo na célula D69 da guia Declaração</t>
  </si>
  <si>
    <t>Geben Sie in der Reiterzelle D69 der Erklärung an, ob Ihr Unternehmen eine Richtlinie zur DRC-konfliktfreien Beschaffung hat</t>
  </si>
  <si>
    <t>Responda si su compañía cuenta con una política de abastecimiento libre de conflictos DRC en la pestaña Declaration (Declaración), celda D69</t>
  </si>
  <si>
    <t>Rispondere se la propria società ha una linea di condotta in tema di fonti in aree senza conflitto (conflict-free sourcing) per la Repubblica Democratica del Congo nella cella D69 della scheda della Dichiarazione</t>
  </si>
  <si>
    <t>在“申报”选项卡 D71 单元格中回答贵公司是否在贵公司的网站上公开发布刚果民主共和国无冲突采购政策</t>
  </si>
  <si>
    <t>御社のDRCコンフリクトフリーの調達方針を御社ウェブサイトから入手できる場合は、「申告」タブのD71セルに回答してください</t>
  </si>
  <si>
    <t xml:space="preserve">신고(Declaration) 탭의 D71 셀에서 귀사가 귀사의 웹사이트에서 콩고공화국 분쟁으로부터 자유로운 광물 구매 정책(DRC conflict-free sourcing policy)을 공개하고 있는지 여부를 답변하십시오. </t>
  </si>
  <si>
    <t>Répondez dans la cellule D65 de l'onglet Déclaration si votre entreprise a rendu publiquement disponible sur son site Web sa politique d'approvisionnement hors  conflit avec la RDC</t>
  </si>
  <si>
    <t>Responda se a sua empresa colocou sua Política de fornecimento livre de conflitos da República Democrática do Congo à disposição do público em seu site na célula D71 da guia Declaração</t>
  </si>
  <si>
    <t>Geben Sie in der Reiterzelle D71 der Erklärung an, ob Ihr Unternehmen Ihre Richtlinie zur DRC-konfliktfreien Beschaffung auf Ihrer Website öffentlich verfügbar gemacht hat</t>
  </si>
  <si>
    <t>Responda si su compañía tiene la política de abastecimiento libre de conflictos DRC públicamente disponible en la pestaña Declaration (Declaración), celda D71</t>
  </si>
  <si>
    <t>Rispondere se la propria società ha reso pubblicamente disponibile sul suo sito web la linea di condotta in tema di fonti in aree senza conflitto (conflict-free sourcing) per la Repubblica Democratica del Congo nella cella D71 della scheda della Dichiarazione</t>
  </si>
  <si>
    <t xml:space="preserve">如果您对问题 B 回答“是”，则在“申报”工作表的 G71 单元格中输入 URL。URL 的格式应为 "www.companyname.com" </t>
  </si>
  <si>
    <t>質問Bの回答が「Yes」の場合は、申告ワークシートのG71セルにURLを記入します。URLの形式は「www.companyname.com」にしてください。</t>
  </si>
  <si>
    <t xml:space="preserve">질문 B에 "예(Yes)"라고 답할 경우, 신고(Declaration) 워크시트의 G71 셀에 URL을 입력하십시오. URL 형식은 "www.companyname.com"이 되어야 합니다. </t>
  </si>
  <si>
    <t>Saisissez l'URL dans la cellule D71 de l'onglet Déclaration si vous répondez par « Oui » à la question B. Le format de l'URL doit être : www.nomdelentreprise.com</t>
  </si>
  <si>
    <t>Digite o URL na célula G71 da planilha Declaração se você responder “Sim” à pergunta B. O formato do URL deve ser “www.nomedaempresa.com”</t>
  </si>
  <si>
    <t xml:space="preserve">Geben Sie in der Arbeitsblattzelle D71 der Erklärung den URL an, falls Sie Frage B mit „Ja“ beantworten. Das Format des URL sollte „www.companyname.com“ entsprechen </t>
  </si>
  <si>
    <t>Ingrese la URL en la hoja de trabajo de Declaration (Declaración), celda G71 si responde "Sí" en la pregunta B. El formato de la URL debe ser "www.nombredelacompañía.com"</t>
  </si>
  <si>
    <t>Inserire l'URL nella cella G71 del foglio di lavoro della Dichiarazione se si risponde "Sì" per la domanda B. Il formato dell'URL deve essere "www.nomeazienda.com"</t>
  </si>
  <si>
    <t>在“申报”选项卡 D73 单元格中回答贵公司是否要求直接供应商符合刚果民主共和国无冲突</t>
  </si>
  <si>
    <t>御社が直接サプライヤーに対しDRCコンフリクトフリーであることを要求する場合は、「申告」タブのD73セルに回答してください</t>
  </si>
  <si>
    <t xml:space="preserve">신고(Declaration) 탭의 D73 셀에 귀사의 직접 공급업체가 콩고공화국 분쟁으로부터 자유로울 것을 귀사에서 요구하는지 여부를 답변하십시오. </t>
  </si>
  <si>
    <t xml:space="preserve">Répondez dans la cellule D73 de l'onglet Déclaration si vous voulez que vos fournisseurs directs soient hors conflit avec la RDC </t>
  </si>
  <si>
    <t>Responda se você precisa que seus fornecedores diretos sejam livres de conflito na República Democrática do Congo na célula D73 da guia Declaração</t>
  </si>
  <si>
    <t>Geben Sie in der Reiterzelle D73 der Erklärung an, ob Sie Ihre Lieferanten zur DRC-konfliktfreien Beschaffung verpflichtet haben</t>
  </si>
  <si>
    <t>Responda si requiere que sus proveedores directos estén libres de conflictos en la pestaña Declaration (Declaración), celda D73</t>
  </si>
  <si>
    <t>Rispondere se si richiede ai propri fornitori diretti di essere conflict-free per la Repubblica Democratica del Congo nella cella D73 della scheda della Dichiarazione</t>
  </si>
  <si>
    <t>在“申报”选项卡 D75 单元格中回答贵公司是否要求直接供应商从使用无冲突采购举措合规冶炼厂目录验证为刚果民主共和国无冲突的冶炼厂采购</t>
  </si>
  <si>
    <t>御社が直接サプライヤーに対し、コンフリクトフリー調達イニシアチブに適合する精錬業者リストを使用しDRCコンフリクトフリーと認定された精錬業者から調達することを要求する場合は、「申告」タブのD75に回答してください</t>
  </si>
  <si>
    <t xml:space="preserve">신고(Declaration) 탭의 D75 셀에 분쟁으로부터 자유로운 광물 구매 이니셔티브(Conflict-Free Sourcing Initiative) 준수 제련소 목록을 사용해 콩고공화국 분쟁으로부터 자유롭다고 확인된 제련소에서 귀사의 직접 공급업체가 광물을 구매하도록 귀사에서 요구하는지 여부를 답변하십시오. </t>
  </si>
  <si>
    <t>Répondez dans la cellule D75 de l'onglet Déclaration si vous voulez que vos fournisseurs directs s'approvisionnent auprès de fondeurs agrées comme n'ayant pas de conflits avec la RDC et adhérant à la liste de fondeurs respectant l'Initiative d'approvisionnement hors conflit</t>
  </si>
  <si>
    <t>Responda se você exige que seus fornecedores diretos busquem seus suprimentos em fundições validadas como livres de conflito na República Democrática do Congo utilizando a lista de fundições em conformidade com a CFSI na célula D75 da guia Declaração</t>
  </si>
  <si>
    <t>Geben Sie in der Reiterzelle D75 der Erklärung an, ob Sie Ihre Lieferanten zur Beschaffung aus Schmelzöfen verpflichtet haben, die als DRC-konfliktfrei in der Liste der konformen Schmelzöfen der Konfliktfreien Beschaffungsinitiative - Conflict-Free Sourcing Inititiave - bestätigt worden sind</t>
  </si>
  <si>
    <t>Responda si requiere que sus proveedores directos se abastezcan de los fundidores validados como libres de conflicto DRC utilizando la lista de fundidores que cumplen con la Iniciativa de Abastecimiento libre de conflictos en la pestaña Declaration (Declaración), celda D75</t>
  </si>
  <si>
    <t>Rispondere se si richiede ai propri fornitori diretti di approvvigionarsi da fonderie convalidate come conflict-free per la Repubblica Democratica del Congo utilizzando la lista di fonderie conforme alla Conflict-Free Sourcing Inititiave nella cella D75 della scheda della Dichiarazione</t>
  </si>
  <si>
    <t>在“申报”选项卡 D77 单元格中回答贵公司是否已实施无冲突矿产采购尽职调查措施</t>
  </si>
  <si>
    <t>御社がコンフリクトフリーの調達に関するデューデリジェンス対策を実施している場合は、「申告」タブのD77セルに回答してください</t>
  </si>
  <si>
    <t xml:space="preserve">신고(Declaration) 탭의 D77 셀에 분쟁으로부터 자유로운 광물 구매 실사 조치를 수행했는지 여부를 답변하십시오. </t>
  </si>
  <si>
    <t xml:space="preserve">Répondez dans la cellule D77 de l'onglet Déclaration si vous avez mis en œuvre des mesures de vigilance relatives à l'approvisionnement en minéraux hors conflits </t>
  </si>
  <si>
    <t>Responda se você tiver implementado medidas de diligência devida para o fornecimento de minerais livres de conflito na célula D77 da guia Declaração</t>
  </si>
  <si>
    <t>Geben Sie in der Reiterzelle D77 der Erklärung an, ob Sie Due-Diligence-Maßnahmen zur Beschaffung konfliktfreier Mineralien getroffen haben</t>
  </si>
  <si>
    <t>Responda si ha implementado las medidas de debida diligencia del abastecimiento de minerales libre de conflictos en la pestaña Declaration (Declaración), celda D77</t>
  </si>
  <si>
    <t>Rispondere se sono state implementate le misure della dovuta diligenza per il conflict-free minerals sourcing nella cella D77 della scheda della Dichiarazione</t>
  </si>
  <si>
    <t>在“申报”选项卡 D79 单元格中回答贵公司是否要求供应商填写此冲突矿产报告模板</t>
  </si>
  <si>
    <t>御社がサプライヤーに対し、この紛争鉱物報告テンプレートに記入するよう要請する場合は、「申告」タブのD79セルに回答してください</t>
  </si>
  <si>
    <t xml:space="preserve">신고(Declaration) 탭의 D79 셀에 귀사의 공급업체가 이 분쟁광물 보고 템플릿(Conflict Minerals Reporting Template)을 작성하도록 귀사에서 요청하는지 여부를 답변하십시오. </t>
  </si>
  <si>
    <t>Répondez dans la cellule D79 de l'onglet Déclaration si vous demandez à vos fournisseurs de remplir ce modèle de rapport sur les minéraux en conflit</t>
  </si>
  <si>
    <t>Responda se você solicita a seus fornecedores que preencham este Modelo de relatório de minerais de conflito na célula D79 da guia Declaração</t>
  </si>
  <si>
    <t>Geben Sie in der Reiterzelle D79 der Erklärung an, ob Sie von Ihren Lieferanten verlangen, diese Vorlage zur Berichterstattung über Konfliktmineralien auszufüllen</t>
  </si>
  <si>
    <t>Responda si solicita que sus proveedores llenen esta plantilla de reporte de minerales en conflicto en la pestaña Declaration (Declaración), D79</t>
  </si>
  <si>
    <t>Rispondere se si richiede ai propri fornitori di completare il Modello del Rapporto sui Minerali del Conflitto nella cella D79 della scheda della Dichiarazione</t>
  </si>
  <si>
    <t>在“申报”选项卡 D81 单元格中回答贵公司是否要求供应商提供冶炼厂名称</t>
  </si>
  <si>
    <t>御社がサプライヤーに精錬業者名を要請する場合は、「申告」タブのD81セルに回答してください</t>
  </si>
  <si>
    <t xml:space="preserve">신고(Declaration) 탭의 D81 셀에 귀사의 공급업체로부터 제련소 명칭을 요청하는지 여부를 답변하십시오. </t>
  </si>
  <si>
    <t>Répondez dans la cellule D81 de l'onglet Déclaration si vous demandez à vos fournisseurs de vous fournir les noms des fondeurs</t>
  </si>
  <si>
    <t>Responda se você solicita nomes de fundições aos seus fornecedores na célula D81 da guia Declaração</t>
  </si>
  <si>
    <t>Geben Sie in der Reiterzelle D81 der Erklärung an, ob Sie von Ihren Lieferanten Namen von Schmelzöfen verlangen</t>
  </si>
  <si>
    <t>Responda si solicita los nombres de los fundidores de sus proveedores en la pestaña Declaration (Declaración), celda D81</t>
  </si>
  <si>
    <t>Rispondere se si richiede ai propri fornitori i nomi delle fonderie nella cella D81 della scheda della Dichiarazione</t>
  </si>
  <si>
    <t>在“申报”选项卡 D83 单元格中回答贵公司是否根据贵公司的期望验证供应商的回答</t>
  </si>
  <si>
    <t>サプライヤーからの回答を御社の期待と照合させて検証する場合には、「申告」タブのD83セルに回答してください</t>
  </si>
  <si>
    <t xml:space="preserve">신고(Declaration) 탭의 D83 셀에 귀사의 기대사항과 비교해 귀사의 공급업체로부터의 응답내용을 확인하는지 여부를 답변하십시오. </t>
  </si>
  <si>
    <t>Répondez dans la cellule D83 de l'onglet Déclaration si vous validez les réponses de vos fournisseurs par rapport aux attentes de votre entreprise</t>
  </si>
  <si>
    <t>Responda se você verifica as respostas de seus fornecedores com relação às expectativas da sua empresa na célula D83 da guia Declaração</t>
  </si>
  <si>
    <t>Geben Sie in der Reiterzelle D83 der Erklärung an, ob Sie Antworten der Lieferanten auf die Anforderungen Ihres Unternehmens überprüfen</t>
  </si>
  <si>
    <t>Responda si verifica las respuestas de sus proveedores frente a las expectativas de su compañía en la pestaña Declaration (Declaración), celda D83</t>
  </si>
  <si>
    <t>Rispondere se si verificano le risposte dei propri fornitori rispetto alle aspettative della propria società nella cella D83 della scheda della Dichiarazione</t>
  </si>
  <si>
    <t>在“申报”选项卡 D85 单元格中回答贵公司的验证流程是否包括纠正措施管理</t>
  </si>
  <si>
    <t>御社の検証プロセスが是正措置の管理を含む場合は、「申告」タブのD85セルに回答してください</t>
  </si>
  <si>
    <t xml:space="preserve">신고(Declaration) 탭의 D85 셀에 귀사의 확인 프로세스에 시정 조치 관리가 포함되어 있는지 여부를 답변하십시오. </t>
  </si>
  <si>
    <t>Répondez dans la cellule D85 de l'onglet Déclaration si votre processus de validation comprend des actions correctives de la part de la direction</t>
  </si>
  <si>
    <t>Responda se o seu processo de verificação inclui a gestão de ações corretivas na célula D85 da guia Declaração</t>
  </si>
  <si>
    <t>Geben Sie in der Reiterzelle D85 der Erklärung an, ob Ihr Prüfungsverfahren ein Abhilfemaßnahmen-Management umfasst</t>
  </si>
  <si>
    <t>Responda si su proceso de verificación incluye la gestión de medidas correctivas en la pestaña Declaration (Declaración), celda D85</t>
  </si>
  <si>
    <t>Rispondere se il proprio processo di verifica include la gestione di azioni correttive nella cella D85 della scheda della Dichiarazione</t>
  </si>
  <si>
    <t>在“申报”选项卡 D87 单元格中回答贵公司是否必须遵守 SEC 披露要求</t>
  </si>
  <si>
    <t>御社がSECの開示要件の対象となっている場合は、「申告」タブのD87セルに回答してください</t>
  </si>
  <si>
    <t xml:space="preserve">신고(Declaration) 탭의 D87 셀에 귀사가 SEC 공개 요건을 따라야 하는지 답변하십시오. </t>
  </si>
  <si>
    <t>Répondez dans la cellule D87 de l'onglet Déclaration si vous êtes soumis aux exigences de divulgation de la SEC</t>
  </si>
  <si>
    <t>Responda se você está sujeito à obrigação de divulgação na SEC na célula D87 da guia Declaração</t>
  </si>
  <si>
    <t>Geben Sie in der Reiterzelle D87 der Erklärung an, ob Sie der Offenlegungspflicht gegenüber der SEC unterliegen</t>
  </si>
  <si>
    <t>Responda si está sujeto al requerimiento de divulgación de la SEC en la pestaña Declaration (Declaración), celda D87</t>
  </si>
  <si>
    <t>Rispondere se si è soggetti alla richiesta di Divulgazione della SEC (Security and Exchange Commission) nella cella D87 della scheda della Dichiarazione</t>
  </si>
  <si>
    <t>如果合适，提供此申报所适用的 1 个或多个产品或项目编号。从“申报”选项卡的 6H1 单元格中选择超链接以进入“产品清单”选项卡</t>
  </si>
  <si>
    <t>該当する場合は、この申告が該当する1つ以上の製品または項目を記入してください。「申告」タブから6H1セルのハイパーリンクを選択し、「製品リスト」タブに進んでください</t>
  </si>
  <si>
    <t xml:space="preserve">해당할 경우, 이 신고가 적용되는 1개 이상의 제품이나 항목 번호를 제공하십시오. 신고(Declaration) 탭에서 6H1 셀의 하이퍼링크를 선택하여 제품 목록(Product List) 탭으로 갑니다. </t>
  </si>
  <si>
    <t>Le cas échéant, fournissez un ou plusieurs numéros de produits ou d'articles auxquels cette déclaration s'applique. Dans l'onglet Déclaration, sélectionnez le lien hypertexte de la cellule 6H1 pour ouvrir l'onglet Liste de produits</t>
  </si>
  <si>
    <t>Se aplicável, forneça um ou mais Produtos ou Números de itens aos quais esta declaração se aplica. Na guia Declaração, selecione o hiperlink na célula 6H1 para inserir a guia Lista de produtos</t>
  </si>
  <si>
    <t>Nennen Sie ggf. ein oder mehr Produkte oder Gegenstandsnummern, auf die diese Erklärung anwendbar ist. Wählen Sie im Erklärungsreiter Hyperlink in Zelle 6H1, um den Reiter „Produktliste“ einzugeben</t>
  </si>
  <si>
    <t>Si corresponde, proporcione uno o más productos o números de artículo a los que se aplica esta declaración. De la pestaña Declaration (Declaración), seleccione el hipervínculo en la celda 6H1 para ingresar a la pestaña Product List (Lista de productos)</t>
  </si>
  <si>
    <t>Fornire, se pertinente, 1 o più Prodotti oppure Numeri di Articoli ai quali questa dichiarazione si applica. Dalla scheda della Dichiarazione selezionare l'hyperlink nella cella 6H1 per inserire la scheda della Lista dei Prodotti</t>
  </si>
  <si>
    <t>在“冶炼厂目录”选项卡中提供向供应链提供材料的冶炼厂目录</t>
  </si>
  <si>
    <t>サプライチェーンに鉱物を寄与している精錬業者のリストを、「精錬業者リスト」タブに記入してください</t>
  </si>
  <si>
    <t xml:space="preserve">제련소 목록(Smelter List) 탭에서 공급망에 재료를 공급하는 제련소 목록을 제공하십시오. </t>
  </si>
  <si>
    <t>Saisissez la liste des fondeurs qui contribuent de manière importante à la chaîne d'approvisionnement sur l'onglet Liste de fondeurs.</t>
  </si>
  <si>
    <t>Forneça a lista de fundições que contribuem com materiais para a cadeia de suprimentos na guia Lista de fundições</t>
  </si>
  <si>
    <t xml:space="preserve">Geben Sie im Reiter „Schmelzöfenliste“ eine Liste von Schmelzöfen ein, die Material für die Lieferkette beitragen  </t>
  </si>
  <si>
    <t>Proporcione una lista del material de contribución de los fundidores a la cadena de suministro de la pestaña Smelter List (Lista de fundidores)</t>
  </si>
  <si>
    <t>Fornire la lista delle fonderie che contribuiscono a fornire il materiale alla catena di fornitura nella scheda della Lista delle Fonderie</t>
  </si>
  <si>
    <t>在“冶炼厂目录”选项卡中提供向供应链提供材料的钽冶炼厂目录</t>
  </si>
  <si>
    <t>サプライチェーンに鉱物を寄与しているタンタル精錬業者のリストを、「精錬業者リスト」タブに記入してください</t>
  </si>
  <si>
    <t>Saisissez la liste de fondeurs de tantale qui contribuent de manière importante à la chaîne d'approvisionnement sur l'onglet Liste de fondeurs.</t>
  </si>
  <si>
    <t>Forneça a lista de fundições de tântalo que contribuem com materiais para a cadeia de suprimentos na guia Lista de fundições</t>
  </si>
  <si>
    <t xml:space="preserve">Geben Sie im Reiter „Schmelzöfenliste“ eine Liste von Tantalum-Schmelzöfen ein, die Material für die Lieferkette beitragen  </t>
  </si>
  <si>
    <t>Proporcione una lista del material de contribución de los fundidores de tántalo a la cadena de suministro de la pestaña Smelter List (Lista de fundidores)</t>
  </si>
  <si>
    <t>Fornire la lista delle fonderie di tantalio che contribuiscono a fornire il materiale alla catena di fornitura nella scheda della Lista delle Fonderie</t>
  </si>
  <si>
    <t>在“冶炼厂目录”选项卡中提供向供应链提供材料的锡冶炼厂目录</t>
  </si>
  <si>
    <t>サプライチェーンに鉱物を寄与している錫精錬業者のリストを、「精錬業者リスト」タブに記入してください</t>
  </si>
  <si>
    <t>Saisissez la liste de fondeurs d'étain qui contribuent de manière importante à la chaîne d'approvisionnement sur l'onglet Liste de fondeurs.</t>
  </si>
  <si>
    <t>Forneça a lista de fundições de estanho que contribuem com materiais para a cadeia de suprimentos na guia Lista de fundições</t>
  </si>
  <si>
    <t xml:space="preserve">Geben Sie im Reiter „Schmelzöfenliste“ eine Liste von Zinn-Schmelzöfen ein, die Material für die Lieferkette beitragen  </t>
  </si>
  <si>
    <t>Proporcione una lista del material de contribución de los fundidores de estaño a la cadena de suministro de la pestaña Smelter List (Lista de fundidores)</t>
  </si>
  <si>
    <t>Fornire la lista delle fonderie di stagno che contribuiscono a fornire il materiale alla catena di fornitura nella scheda della Lista delle Fonderie</t>
  </si>
  <si>
    <t>在“冶炼厂目录”选项卡中提供向供应链提供材料的金冶炼厂目录</t>
  </si>
  <si>
    <t>サプライチェーンに鉱物を寄与している金精錬業者のリストを、「精錬業者リスト」タブに記入してください</t>
  </si>
  <si>
    <t>Saisissez la liste de fondeurs d'or qui contribuent de manière importante à la chaîne d'approvisionnement sur l'onglet Liste de fondeurs.</t>
  </si>
  <si>
    <t>Forneça a lista de fundições de ouro que contribuem com materiais para a cadeia de suprimentos na guia Lista de fundições</t>
  </si>
  <si>
    <t xml:space="preserve">Geben Sie im Reiter „Schmelzöfenliste“ eine Liste von Gold-Schmelzöfen ein, die Material für die Lieferkette beitragen  </t>
  </si>
  <si>
    <t>Proporcione una lista del material de contribución de los fundidores de oro a la cadena de suministro de la pestaña Smelter List (Lista de fundidores)</t>
  </si>
  <si>
    <t>Fornire la lista delle fonderie di oro che contribuiscono a fornire il materiale alla catena di fornitura nella scheda della Lista delle Fonderie</t>
  </si>
  <si>
    <t>在“冶炼厂目录”选项卡中提供向供应链提供材料的钨冶炼厂目录</t>
  </si>
  <si>
    <t>サプライチェーンに鉱物を寄与しているタングステン精錬業者のリストを、「精錬業者リスト」タブに記入してください</t>
  </si>
  <si>
    <t>Saisissez une liste de fondeurs de tungstène qui contribuent de manière importante à la chaîne d'approvisionnement sur l'onglet Liste de fondeurs.</t>
  </si>
  <si>
    <t>Forneça a lista de fundições de tungstênio que contribuem com materiais para a cadeia de suprimentos na guia Lista de fundições</t>
  </si>
  <si>
    <t xml:space="preserve">Geben Sie im Reiter „Schmelzöfenliste“ eine Liste von Tungsten-Schmelzöfen ein, die Material für die Lieferkette beitragen  </t>
  </si>
  <si>
    <t>Proporcione una lista del material de contribución de los fundidores de tungsteno a la cadena de suministro de la pestaña Smelter List (Lista de fundidores)</t>
  </si>
  <si>
    <t>Fornire la lista delle fonderie di tungsteno che contribuiscono a fornire il materiale alla catena di fornitura nella scheda della Lista delle Fonderie</t>
  </si>
  <si>
    <t>在“冶炼厂目录”选项卡中未提供冶炼厂名称</t>
  </si>
  <si>
    <t>「精錬業者が表に含まれていない」タブ</t>
  </si>
  <si>
    <t xml:space="preserve">제련소 목록(Smelter List) 탭에 제련소 명칭이 없습니다. </t>
  </si>
  <si>
    <t>Aucun nom de fonderie indiqué sur l'onglet Liste de fonderies</t>
  </si>
  <si>
    <t>Nenhum nome de fundição fornecido na guia Lista de fundições</t>
  </si>
  <si>
    <t>Keine Schmelzofennamen auf dem Reiter „Schmelzofenliste“ bereitgestellt</t>
  </si>
  <si>
    <t>No hay nombres de fundidores en la pestaña Smelter List (Lista de fundidores)</t>
  </si>
  <si>
    <t>Non ci sono nomi di fonderie forniti nella scheda della Lista delle Fonderie</t>
  </si>
  <si>
    <t>2. 귀사의 신고 범위를 선택하십시오. 신고 범위의 선택사항은 다음과 같습니다.
A. 전사
B. 제품(또는 제품 목록)
C. 사용자 정의 
"전사"를 선택할 경우, 이 신고는 회사의 제품 또는 모회사에 의해 생산된 제품의 구성물질 전체를 포함합니다. 사용자가 회사 수준에서 분쟁 광물 데이터를 보고하고 있는 경우, 회사가 제조하는 모든 제품에 대해 분쟁 광물 데이터를 보고하게 될 것입니다.
“제품(또는 제품의 목록)”을 선택하면, 제품 목록을 위한 작업지 탭의 링크가 나타납니다. 이 범위가 선택된다면 제품 목록의 칼럼 B에 있는 신고의 범위에서 다루어지는 제조자의 제품 번호를 열거해야 합니다. 제품 목록의 칼럼 C 에서 제조자의 제품명을 열거하는 것은 선택사항입니다.
"사용자 정의"를 선택하면, 사용자가 분쟁 광물 공개가 적용될 범위를 설명하는 것은 필수 사항입니다. 사용자 정의 등급을 통해 사용자는 분쟁 광물 공개가 적용되는 범위를 설명할 수 있습니다. 이 경우의 범위는 공급자에 의해 문서 영역(text field)에서 정의될 수 있고, 문서의 고객이나 수신인에 의해 쉽게 이해될 수 있어야 합니다.  예를들면, 보다 명확한 정보를 위해, 링크를 제공할수도 있습니다.
이 필드는 필수 사항입니다.</t>
  </si>
  <si>
    <t>D. 이것은 회사가1차 협력사 에게 검증된 분쟁으로부터 자유로운 제련소에서 분쟁 광물을 구매하도록 요구하는지 여부를 결정하는 신고입니다. 이 질문에 대한 답은 "Yes" 또는 "No"여야 합니다. 이 질문은 필수 사항입니다.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</si>
  <si>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1차 협력사의 DRC 분쟁 없는 (광물) 정책에 대한 준수가 확인되었는지 등이다. 이러한 실사 수단의 예는 국제적으로 인정된 OECD Guidance에 포함된 규정들에 일치합니다.</t>
  </si>
  <si>
    <t>2. Smelter Reference List(*) - Select from dropdown.  This is the list of known smelters as of template release date.  If smelter is not listed select 'Smelter Not Listed'.  This will allow you to enter the name of the smelter in Column D.  This field is mandatory.</t>
  </si>
  <si>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此栏必须填写。</t>
    </r>
  </si>
  <si>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（製錬業者が表に含まれていない）」を選択してください。これを選択すると、製錬業者名をＤ列に記入できるようになります。この欄は必須です。</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</si>
  <si>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이 필드는 필수입니다.</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</si>
  <si>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Ce champ est obligatoire.</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</si>
  <si>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Este campo é obrigatório.</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</si>
  <si>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Dies ist ein Pflichteingabefeld.</t>
  </si>
  <si>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Este campo es obligatorio
 </t>
  </si>
  <si>
    <t>Please answer Questions 1 and 2 on Declaration tab</t>
  </si>
  <si>
    <t>L62</t>
  </si>
  <si>
    <t>L63</t>
  </si>
  <si>
    <t>L64</t>
  </si>
  <si>
    <t>L65</t>
  </si>
  <si>
    <t>在“申报”选项卡 D26, D32
请回答问题</t>
  </si>
  <si>
    <t>宣言]タブの[質問1と2をお答えください</t>
  </si>
  <si>
    <t>S'il vous plaît répondre aux questions 1 et 2 sur l'onglet Déclaration</t>
  </si>
  <si>
    <t>Por favor, responda às questões 1 e 2 na guia Declaração</t>
  </si>
  <si>
    <t>Bitte beantworten Sie die Fragen 1 und 2 auf Erklärung Registerkarte</t>
  </si>
  <si>
    <t>Por favor conteste las preguntas 1 y 2 de la pestaña Declaración</t>
  </si>
  <si>
    <t>Si prega di rispondere a domande 1 e 2 nella scheda Dichiarazione</t>
  </si>
  <si>
    <t>2.  御社の申告範囲を選択してください。範囲の選択肢は以下のとおりです:
A.  Company-wide（全社）
B. Product (or List of Products)（製品（又は製品リスト）
C. User-Defined（ユーザー定義）
「全社」の場合、申告には親会社が製造する製品又は製品素材全体が含まれます。ユーザーが企業レベルでの3TGデータを報告している場合は、このユーザーが製造する全製品に関する3TGデータを報告することになります。
申告範囲に「製品（又は製品リスト）」を選択すると、製品リストのワークシートへのリンクが表示されます。この範囲を選択した場合は、本申告範囲に当てはまる製品のメーカー品目番号を製品リストシートB列に記入してください。製品リストシートC列へのメーカー品目説明の記入は任意です。
申告範囲に「ユーザー定義」を選択した場合、ユーザーは3TGの開示が適用される範囲を記入する必要があります。ユーザー定義クラスでは、ユーザーは紛争金属の開示が適用される範囲を説明することが可能です。このクラスの範囲は、サプライヤーおよび調査の依頼主により合意された通り、テキストフィールドで定義されるべきです。本開示は、企業の特定の部門又は製品の種類に適用される場合があります。製品の種類とは、業界で認められる一般用語（例：コンデンサ）により説明できる製品群を意味します。このクラスを使用する場合、ユーザーは指定されたユーザー定義クラスの製品中に使用される3TGそれぞれに対する質問表に対する回答を提供するべきです。
この欄は必須です。</t>
  </si>
  <si>
    <t>7.  この質問は、この申告の対象となる製品に含まれるあらゆる3TGを供給していると特定された全ての製錬業者が、この申告で報告されていることを検証します。この質問の回答は、「Yes（はい）」又は「No（いいえ）」です（例：製錬業者のリスト）。この質問は、質問1又は2の回答が「Yes（はい）」の金属については必須となります。</t>
  </si>
  <si>
    <t>意図的な付加とは、通常、製品の特性、外観又は品質を保持するために、製品の製造において継続的に使用されることが望まれる物質（この場合は金属）の計画的な使用として知られている。
SECは最終規則*においては「意図的な付加」という表現を定義していないが、この規則の序文では次のように示されている。
「我々は、製品による自然発生ではなく意図的に付加されるということは、紛争鉱物が製品の「機能又は製造に必要」であるかどうかを決定する上で重要な要素であると考える。これは製品に紛争鉱物が含まれている以上、意図的に付加したのが誰かにかかわらず、確かなことである。紛争鉱物が製品に「必要」であるとする判断は、SEC報告企業が紛争鉱物を製品に直接付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</si>
  <si>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3)御社サプライチェーン内の製錬業者のいずれかが、対象国を3TGの原産地としていますか？</t>
  </si>
  <si>
    <t>1)3TGは御社の製品に意図的に付加されていますか？(*)</t>
  </si>
  <si>
    <r>
      <t xml:space="preserve">F.  御社はサプライヤーから、IPC-1755紛争鉱物データ交換規格に適合する紛争鉱物デューデリジェンス情報を収集しますか </t>
    </r>
    <r>
      <rPr>
        <sz val="10"/>
        <rFont val="Calibri"/>
        <family val="2"/>
      </rPr>
      <t xml:space="preserve">[例：CFSI紛争鉱物報告テンプレート]？ </t>
    </r>
  </si>
  <si>
    <t>以下の精錬業者リストは、このテンプレート発表時点で最新のCFSIの精錬業者／別名の情報を表すものです。このリストに精錬業者の名前が掲載されている場合であっても、それはコンフリクトフリー精錬業者プログラム内で現在アクティブまたは適合しているという保証ではありません。
最新版かつ正確な標準精錬業者（アクティブまたは適合）リストについては、CFSIウエブサイトを参照してください（http://www.conflictfreesourcing.org）。
B列は、CFSPの監査プログラムの資格を持つ既知の精錬業者の一般名称リストです。
C列は、資格を持つ精錬業者の正式名称と理解されている、正式な標準精錬業者名のリストです。大多数の精錬業者の名前は両列で同じですが、一般名称が正式名と違う場合は、B列にその違いが注記されています。</t>
  </si>
  <si>
    <t>D.  これは、企業が直接サプライヤーに対し、認証されたコンフリクトフリーの製錬業者から3TGを調達することを要求するかどうかを判定する申告です。「Yes（はい）」又は「No（いいえ）」で回答してください。この質問への回答は必須です。</t>
  </si>
  <si>
    <t>製錬所監査について、「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</si>
  <si>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3)贵公司供应链中的任何冶炼厂是否从所指明的国家采 购 3TG?</t>
  </si>
  <si>
    <t>Toyama City</t>
  </si>
  <si>
    <t>Toyama</t>
  </si>
  <si>
    <t>Yuanling</t>
  </si>
  <si>
    <t>Akita City</t>
  </si>
  <si>
    <t>TayNinh</t>
  </si>
  <si>
    <t>An Vinh Joint Stock Mineral Processing Company</t>
  </si>
  <si>
    <t>CID002703</t>
  </si>
  <si>
    <t>CV Nurjanah</t>
  </si>
  <si>
    <t>Cooper Santa</t>
  </si>
  <si>
    <t>OMSA</t>
  </si>
  <si>
    <t>Met-Mex Penoles, S.A.</t>
  </si>
  <si>
    <t>Aida Chemical Industries Co., Ltd.</t>
  </si>
  <si>
    <t>Asaka Riken Co., Ltd.</t>
  </si>
  <si>
    <t>Yunnan Copper Industry Co., Ltd.</t>
  </si>
  <si>
    <t>CNMC (Guangxi) PGMA Co., Ltd.</t>
  </si>
  <si>
    <t>Daejin Indus Co., Ltd.</t>
  </si>
  <si>
    <t>Gansu Seemine Material Hi-Tech Co., Ltd.</t>
  </si>
  <si>
    <t>Gejiu Non-Ferrous Metal Processing Co., Ltd.</t>
  </si>
  <si>
    <t>Huichang Jinshunda Tin Co., Ltd.</t>
  </si>
  <si>
    <t>Hwasung CJ Co., Ltd.</t>
  </si>
  <si>
    <t>Johnson Matthey Inc.</t>
  </si>
  <si>
    <t>Johnson Matthey Limited</t>
  </si>
  <si>
    <t>King-Tan Tantalum Industry Ltd.</t>
  </si>
  <si>
    <t>Kojima Chemicals Co., Ltd.</t>
  </si>
  <si>
    <t>Korea Metal Co., Ltd.</t>
  </si>
  <si>
    <t>Lingbao Jinyuan Tonghui Refinery Co., Ltd.</t>
  </si>
  <si>
    <t>Metallic Resources, Inc.</t>
  </si>
  <si>
    <t>Metalor Technologies (Hong Kong) Ltd.</t>
  </si>
  <si>
    <t>Metalor Technologies (Singapore) Pte., Ltd.</t>
  </si>
  <si>
    <t>Metallurgical Products India Pvt., Ltd.</t>
  </si>
  <si>
    <t>Nankang Nanshan Tin Manufactory Co., Ltd.</t>
  </si>
  <si>
    <t>Nihon Material Co., Ltd.</t>
  </si>
  <si>
    <t>Ohura Precious Metal Industry Co., Ltd.</t>
  </si>
  <si>
    <t>Penglai Penggang Gold Industry Co., Ltd.</t>
  </si>
  <si>
    <t>PT Refined Bangka Tin</t>
  </si>
  <si>
    <t>PT Seirama Tin Investment</t>
  </si>
  <si>
    <t>Rand Refinery (Pty) Ltd.</t>
  </si>
  <si>
    <t>RFH Tantalum Smeltry Co., Ltd.</t>
  </si>
  <si>
    <t>SAMWON Metals Corp.</t>
  </si>
  <si>
    <t>Shandong Zhaojin Gold &amp; Silver Refinery Co., Ltd.</t>
  </si>
  <si>
    <t>Sichuan Tianze Precious Metals Co., Ltd.</t>
  </si>
  <si>
    <t>Soft Metais Ltda.</t>
  </si>
  <si>
    <t>The Refinery of Shandong Gold Mining Co., Ltd.</t>
  </si>
  <si>
    <t>Tokuriki Honten Co., Ltd.</t>
  </si>
  <si>
    <t>Umicore Brasil Ltda.</t>
  </si>
  <si>
    <t>Vietnam Youngsun Tungsten Industry Co., Ltd.</t>
  </si>
  <si>
    <t>Yamamoto Precious Metal Co., Ltd.</t>
  </si>
  <si>
    <t>Yokohama Metal Co., Ltd.</t>
  </si>
  <si>
    <t>Yunnan Chengfeng Non-ferrous Metals Co., Ltd.</t>
  </si>
  <si>
    <t>Zhuzhou Cemented Carbide</t>
  </si>
  <si>
    <t>Yichun Jin Yang Rare Metal Co., Ltd.</t>
  </si>
  <si>
    <t>Magnu's Minerais Metais e Ligas Ltda.</t>
  </si>
  <si>
    <t>PT Wahana Perkit Jaya</t>
  </si>
  <si>
    <t>FIR Metals &amp; Resource Ltd.</t>
  </si>
  <si>
    <t>Jiujiang Zhongao Tantalum &amp; Niobium Co., Ltd.</t>
  </si>
  <si>
    <t>XinXing HaoRong Electronic Material Co., Ltd.</t>
  </si>
  <si>
    <t>MMTC-PAMP India Pvt., Ltd.</t>
  </si>
  <si>
    <t>Jiangxi Dinghai Tantalum &amp; Niobium Co., Ltd.</t>
  </si>
  <si>
    <t>Pflichtfelder sind mit einem Stern (*) gekennzeichnet. Die in diesem Fragebogen erfassten Informationen müssen jährlich aktualisiert werden. Jegliche Änderungen sollten Ihren Kunden zur Verfügung gestellt werden.</t>
  </si>
  <si>
    <t>Geltungsbereich der Erklärung (*):</t>
  </si>
  <si>
    <t>Beschreibung des Geltungsbereichs</t>
  </si>
  <si>
    <t>Beschreibung des Geltungsbereichs (*):</t>
  </si>
  <si>
    <t>Eindeutige Unternehmenskennung:</t>
  </si>
  <si>
    <t>Zuständige Stelle im Unternehmen:</t>
  </si>
  <si>
    <t>Name des Ansprechpartners (*):</t>
  </si>
  <si>
    <t>E-Mail-Adresse des Ansprechpartners (*):</t>
  </si>
  <si>
    <t>Telefonnummer des Ansprechpartners (*):</t>
  </si>
  <si>
    <t>Titel des Bevollmächtigten:</t>
  </si>
  <si>
    <t>E-Mail-Adresse des Bevollmächtigten (*):</t>
  </si>
  <si>
    <t>Telefonnummer des Bevollmächtigten (*):</t>
  </si>
  <si>
    <t>Beantworten Sie die Fragen 1 - 7 entsprechend dem oben angegebenen Geltungsbereich</t>
  </si>
  <si>
    <t>B.您的无冲突矿产采购政策公开在贵公司的网页上吗？（备注：如是，请注明具体网页信息。）</t>
  </si>
  <si>
    <t>A.你是否已制定不使用冲突矿产的采购政策?</t>
  </si>
  <si>
    <t>A. Gibt es in Ihrem Unternehmen eine Richtlinie zur Beschaffung von  Konfliktmineralien?</t>
  </si>
  <si>
    <t>C. Verlangen Sie von Ihren direkten Lieferanten, "DRC-konfliktfrei" zu sein?</t>
  </si>
  <si>
    <t>D. Verlangen Sie von Ihren direkten Lieferanten, das 3TG-Mineral ausschließlich von Schmelzhütten zu beziehen, deren Due-Diligence-Praktiken von einer unabhängigen Instanz überprüft wurden?</t>
  </si>
  <si>
    <t xml:space="preserve">F. Erheben Sie von Ihren Lieferanten Due-Diligence-Informationen zu Konfliktmineralien gemäß Richtlinie IPC-1755 „Conflict Minerals Data Exchange Standard“ [z. B. CFSI Conflict Minerals Reporting Template]？ </t>
  </si>
  <si>
    <t>G. Verlangen Sie von Ihren Lieferanten die Namen der Schmelzhütten?</t>
  </si>
  <si>
    <t>H. Überprüfen Sie die Due-Diligence-Informationen, die Sie von ihren Lieferanten erhalten, anhand der Erwartungen Ihres Unternehmens?</t>
  </si>
  <si>
    <t>I. Sieht Ihr Review-Prozess ein Korrekturmaßnahmen-Management vor?</t>
  </si>
  <si>
    <t>B. Ist Ihre Richtlinie zur Beschaffung von Konfliktmineralien öffentlich auf ihrer Website verfügbar? (Hinweis: Wenn "Ja" geben Sie die URL im Feld "Kommentar" an.)</t>
  </si>
  <si>
    <t xml:space="preserve">5) 관련된 모든 공급 협력사로부터 각 3TG에 대한 데이터/정보를 받았습니까? (*)  </t>
  </si>
  <si>
    <t>D.  귀사는 1차 협력사에게 독립된 제3자 감사 회사에 의해 실사를 확인받은 제련소로부터만 3TG를 구매하기를 요구하고 있습니까?</t>
  </si>
  <si>
    <t>선언 (Declaration) 탭의 1번과 2번 질문에  답변하십시오.</t>
  </si>
  <si>
    <t>제련소 목록 (Smelter List) 탭에 공급망에 기여한  탄탈륨 제련소를 기입하십시오.</t>
  </si>
  <si>
    <t>제련소 목록 (Smelter List) 탭에 공급망에 기여한  주석 제련소를 기입하십시오.</t>
  </si>
  <si>
    <t>제련소 목록 (Smelter List) 탭에 공급망에 기여한  텅스텐 제련소를 기입하십시오.</t>
  </si>
  <si>
    <t>제련소 목록 (Smelter List) 탭에 공급망에 기여한  금 제련소를 기입하십시오.</t>
  </si>
  <si>
    <t xml:space="preserve"> 이 양식에 기입되는 정보를 책임질 수 있는 담당직원 성명을 기입하십시오.  이담당자는 수신 담당자와 다른 개인일 수 있읍니다.  동일할 경우, "Same" (동일) 또는 비슷한 용어는사용하지 마십시오.  </t>
  </si>
  <si>
    <r>
      <rPr>
        <sz val="10"/>
        <rFont val="BatangChe"/>
        <family val="3"/>
        <charset val="129"/>
      </rPr>
      <t>분쟁으로부터</t>
    </r>
    <r>
      <rPr>
        <sz val="10"/>
        <rFont val="Verdana"/>
        <family val="2"/>
      </rPr>
      <t xml:space="preserve"> </t>
    </r>
    <r>
      <rPr>
        <sz val="10"/>
        <rFont val="BatangChe"/>
        <family val="3"/>
        <charset val="129"/>
      </rPr>
      <t>자유로운</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평가</t>
    </r>
    <r>
      <rPr>
        <sz val="10"/>
        <rFont val="Verdana"/>
        <family val="2"/>
      </rPr>
      <t xml:space="preserve"> </t>
    </r>
    <r>
      <rPr>
        <sz val="10"/>
        <rFont val="BatangChe"/>
        <family val="3"/>
        <charset val="129"/>
      </rPr>
      <t>프로그램</t>
    </r>
    <r>
      <rPr>
        <sz val="10"/>
        <rFont val="Verdana"/>
        <family val="2"/>
      </rPr>
      <t xml:space="preserve">(CFSP) </t>
    </r>
    <r>
      <rPr>
        <sz val="10"/>
        <rFont val="BatangChe"/>
        <family val="3"/>
        <charset val="129"/>
      </rPr>
      <t>준수</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리스트는</t>
    </r>
    <r>
      <rPr>
        <sz val="10"/>
        <rFont val="Verdana"/>
        <family val="2"/>
      </rPr>
      <t xml:space="preserve"> CFSI(Conflict-Free Sourcing Initiative) 의 CFSP </t>
    </r>
    <r>
      <rPr>
        <sz val="10"/>
        <rFont val="BatangChe"/>
        <family val="3"/>
        <charset val="129"/>
      </rPr>
      <t>또는</t>
    </r>
    <r>
      <rPr>
        <sz val="10"/>
        <rFont val="Verdana"/>
        <family val="2"/>
      </rPr>
      <t xml:space="preserve"> </t>
    </r>
    <r>
      <rPr>
        <sz val="10"/>
        <rFont val="BatangChe"/>
        <family val="3"/>
        <charset val="129"/>
      </rPr>
      <t>산업계에서의</t>
    </r>
    <r>
      <rPr>
        <sz val="10"/>
        <rFont val="Verdana"/>
        <family val="2"/>
      </rPr>
      <t xml:space="preserve"> </t>
    </r>
    <r>
      <rPr>
        <sz val="10"/>
        <rFont val="BatangChe"/>
        <family val="3"/>
        <charset val="129"/>
      </rPr>
      <t>유사</t>
    </r>
    <r>
      <rPr>
        <sz val="10"/>
        <rFont val="Verdana"/>
        <family val="2"/>
      </rPr>
      <t xml:space="preserve"> </t>
    </r>
    <r>
      <rPr>
        <sz val="10"/>
        <rFont val="BatangChe"/>
        <family val="3"/>
        <charset val="129"/>
      </rPr>
      <t>프로그램</t>
    </r>
    <r>
      <rPr>
        <sz val="10"/>
        <rFont val="Verdana"/>
        <family val="2"/>
      </rPr>
      <t>(</t>
    </r>
    <r>
      <rPr>
        <sz val="10"/>
        <rFont val="BatangChe"/>
        <family val="3"/>
        <charset val="129"/>
      </rPr>
      <t>예를</t>
    </r>
    <r>
      <rPr>
        <sz val="10"/>
        <rFont val="Verdana"/>
        <family val="2"/>
      </rPr>
      <t xml:space="preserve"> </t>
    </r>
    <r>
      <rPr>
        <sz val="10"/>
        <rFont val="BatangChe"/>
        <family val="3"/>
        <charset val="129"/>
      </rPr>
      <t>들어</t>
    </r>
    <r>
      <rPr>
        <sz val="10"/>
        <rFont val="Verdana"/>
        <family val="2"/>
      </rPr>
      <t xml:space="preserve"> Responsible Jewellery Council </t>
    </r>
    <r>
      <rPr>
        <sz val="10"/>
        <rFont val="BatangChe"/>
        <family val="3"/>
        <charset val="129"/>
      </rPr>
      <t>또는</t>
    </r>
    <r>
      <rPr>
        <sz val="10"/>
        <rFont val="Verdana"/>
        <family val="2"/>
      </rPr>
      <t xml:space="preserve"> London Bullion Market Association)</t>
    </r>
    <r>
      <rPr>
        <sz val="10"/>
        <rFont val="BatangChe"/>
        <family val="3"/>
        <charset val="129"/>
      </rPr>
      <t>을</t>
    </r>
    <r>
      <rPr>
        <sz val="10"/>
        <rFont val="Verdana"/>
        <family val="2"/>
      </rPr>
      <t xml:space="preserve"> </t>
    </r>
    <r>
      <rPr>
        <sz val="10"/>
        <rFont val="BatangChe"/>
        <family val="3"/>
        <charset val="129"/>
      </rPr>
      <t>통해</t>
    </r>
    <r>
      <rPr>
        <sz val="10"/>
        <rFont val="Verdana"/>
        <family val="2"/>
      </rPr>
      <t xml:space="preserve"> </t>
    </r>
    <r>
      <rPr>
        <sz val="10"/>
        <rFont val="BatangChe"/>
        <family val="3"/>
        <charset val="129"/>
      </rPr>
      <t>평가되고</t>
    </r>
    <r>
      <rPr>
        <sz val="10"/>
        <rFont val="Verdana"/>
        <family val="2"/>
      </rPr>
      <t xml:space="preserve"> </t>
    </r>
    <r>
      <rPr>
        <sz val="10"/>
        <rFont val="BatangChe"/>
        <family val="3"/>
        <charset val="129"/>
      </rPr>
      <t>절차를</t>
    </r>
    <r>
      <rPr>
        <sz val="10"/>
        <rFont val="Verdana"/>
        <family val="2"/>
      </rPr>
      <t xml:space="preserve"> </t>
    </r>
    <r>
      <rPr>
        <sz val="10"/>
        <rFont val="BatangChe"/>
        <family val="3"/>
        <charset val="129"/>
      </rPr>
      <t>준수하는지</t>
    </r>
    <r>
      <rPr>
        <sz val="10"/>
        <rFont val="Verdana"/>
        <family val="2"/>
      </rPr>
      <t xml:space="preserve"> </t>
    </r>
    <r>
      <rPr>
        <sz val="10"/>
        <rFont val="BatangChe"/>
        <family val="3"/>
        <charset val="129"/>
      </rPr>
      <t>평가된</t>
    </r>
    <r>
      <rPr>
        <sz val="10"/>
        <rFont val="Verdana"/>
        <family val="2"/>
      </rPr>
      <t xml:space="preserve"> </t>
    </r>
    <r>
      <rPr>
        <sz val="10"/>
        <rFont val="BatangChe"/>
        <family val="3"/>
        <charset val="129"/>
      </rPr>
      <t>제련소와</t>
    </r>
    <r>
      <rPr>
        <sz val="10"/>
        <rFont val="Verdana"/>
        <family val="2"/>
      </rPr>
      <t xml:space="preserve"> </t>
    </r>
    <r>
      <rPr>
        <sz val="10"/>
        <rFont val="BatangChe"/>
        <family val="3"/>
        <charset val="129"/>
      </rPr>
      <t>정제소의</t>
    </r>
    <r>
      <rPr>
        <sz val="10"/>
        <rFont val="Verdana"/>
        <family val="2"/>
      </rPr>
      <t xml:space="preserve"> </t>
    </r>
    <r>
      <rPr>
        <sz val="10"/>
        <rFont val="BatangChe"/>
        <family val="3"/>
        <charset val="129"/>
      </rPr>
      <t>공개</t>
    </r>
    <r>
      <rPr>
        <sz val="10"/>
        <rFont val="Verdana"/>
        <family val="2"/>
      </rPr>
      <t xml:space="preserve"> </t>
    </r>
    <r>
      <rPr>
        <sz val="10"/>
        <rFont val="BatangChe"/>
        <family val="3"/>
        <charset val="129"/>
      </rPr>
      <t>목록입니다</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또는</t>
    </r>
    <r>
      <rPr>
        <sz val="10"/>
        <rFont val="Verdana"/>
        <family val="2"/>
      </rPr>
      <t xml:space="preserve"> </t>
    </r>
    <r>
      <rPr>
        <sz val="10"/>
        <rFont val="BatangChe"/>
        <family val="3"/>
        <charset val="129"/>
      </rPr>
      <t>정제소가</t>
    </r>
    <r>
      <rPr>
        <sz val="10"/>
        <rFont val="Verdana"/>
        <family val="2"/>
      </rPr>
      <t xml:space="preserve"> </t>
    </r>
    <r>
      <rPr>
        <sz val="10"/>
        <rFont val="BatangChe"/>
        <family val="3"/>
        <charset val="129"/>
      </rPr>
      <t>이</t>
    </r>
    <r>
      <rPr>
        <sz val="10"/>
        <rFont val="Verdana"/>
        <family val="2"/>
      </rPr>
      <t xml:space="preserve"> </t>
    </r>
    <r>
      <rPr>
        <sz val="10"/>
        <rFont val="BatangChe"/>
        <family val="3"/>
        <charset val="129"/>
      </rPr>
      <t>목록에</t>
    </r>
    <r>
      <rPr>
        <sz val="10"/>
        <rFont val="Verdana"/>
        <family val="2"/>
      </rPr>
      <t xml:space="preserve"> </t>
    </r>
    <r>
      <rPr>
        <sz val="10"/>
        <rFont val="BatangChe"/>
        <family val="3"/>
        <charset val="129"/>
      </rPr>
      <t>있지</t>
    </r>
    <r>
      <rPr>
        <sz val="10"/>
        <rFont val="Verdana"/>
        <family val="2"/>
      </rPr>
      <t xml:space="preserve"> </t>
    </r>
    <r>
      <rPr>
        <sz val="10"/>
        <rFont val="BatangChe"/>
        <family val="3"/>
        <charset val="129"/>
      </rPr>
      <t>않다면</t>
    </r>
    <r>
      <rPr>
        <sz val="10"/>
        <rFont val="Verdana"/>
        <family val="2"/>
      </rPr>
      <t xml:space="preserve">, CFSP </t>
    </r>
    <r>
      <rPr>
        <sz val="10"/>
        <rFont val="BatangChe"/>
        <family val="3"/>
        <charset val="129"/>
      </rPr>
      <t>평가를</t>
    </r>
    <r>
      <rPr>
        <sz val="10"/>
        <rFont val="Verdana"/>
        <family val="2"/>
      </rPr>
      <t xml:space="preserve"> </t>
    </r>
    <r>
      <rPr>
        <sz val="10"/>
        <rFont val="BatangChe"/>
        <family val="3"/>
        <charset val="129"/>
      </rPr>
      <t>완료하지</t>
    </r>
    <r>
      <rPr>
        <sz val="10"/>
        <rFont val="Verdana"/>
        <family val="2"/>
      </rPr>
      <t xml:space="preserve"> </t>
    </r>
    <r>
      <rPr>
        <sz val="10"/>
        <rFont val="BatangChe"/>
        <family val="3"/>
        <charset val="129"/>
      </rPr>
      <t>못했거나</t>
    </r>
    <r>
      <rPr>
        <sz val="10"/>
        <rFont val="Verdana"/>
        <family val="2"/>
      </rPr>
      <t xml:space="preserve"> CFSP </t>
    </r>
    <r>
      <rPr>
        <sz val="10"/>
        <rFont val="BatangChe"/>
        <family val="3"/>
        <charset val="129"/>
      </rPr>
      <t>절차를</t>
    </r>
    <r>
      <rPr>
        <sz val="10"/>
        <rFont val="Verdana"/>
        <family val="2"/>
      </rPr>
      <t xml:space="preserve"> </t>
    </r>
    <r>
      <rPr>
        <sz val="10"/>
        <rFont val="BatangChe"/>
        <family val="3"/>
        <charset val="129"/>
      </rPr>
      <t>준수하지</t>
    </r>
    <r>
      <rPr>
        <sz val="10"/>
        <rFont val="Verdana"/>
        <family val="2"/>
      </rPr>
      <t xml:space="preserve"> </t>
    </r>
    <r>
      <rPr>
        <sz val="10"/>
        <rFont val="BatangChe"/>
        <family val="3"/>
        <charset val="129"/>
      </rPr>
      <t>않고</t>
    </r>
    <r>
      <rPr>
        <sz val="10"/>
        <rFont val="Verdana"/>
        <family val="2"/>
      </rPr>
      <t xml:space="preserve"> </t>
    </r>
    <r>
      <rPr>
        <sz val="10"/>
        <rFont val="BatangChe"/>
        <family val="3"/>
        <charset val="129"/>
      </rPr>
      <t>있다는</t>
    </r>
    <r>
      <rPr>
        <sz val="10"/>
        <rFont val="Verdana"/>
        <family val="2"/>
      </rPr>
      <t xml:space="preserve"> </t>
    </r>
    <r>
      <rPr>
        <sz val="10"/>
        <rFont val="BatangChe"/>
        <family val="3"/>
        <charset val="129"/>
      </rPr>
      <t>것입니다</t>
    </r>
    <r>
      <rPr>
        <sz val="10"/>
        <rFont val="Verdana"/>
        <family val="2"/>
      </rPr>
      <t>. 
CFSP</t>
    </r>
    <r>
      <rPr>
        <sz val="10"/>
        <rFont val="BatangChe"/>
        <family val="3"/>
        <charset val="129"/>
      </rPr>
      <t>를</t>
    </r>
    <r>
      <rPr>
        <sz val="10"/>
        <rFont val="Verdana"/>
        <family val="2"/>
      </rPr>
      <t xml:space="preserve"> </t>
    </r>
    <r>
      <rPr>
        <sz val="10"/>
        <rFont val="BatangChe"/>
        <family val="3"/>
        <charset val="129"/>
      </rPr>
      <t>준수하는</t>
    </r>
    <r>
      <rPr>
        <sz val="10"/>
        <rFont val="Verdana"/>
        <family val="2"/>
      </rPr>
      <t xml:space="preserve"> </t>
    </r>
    <r>
      <rPr>
        <sz val="10"/>
        <rFont val="BatangChe"/>
        <family val="3"/>
        <charset val="129"/>
      </rPr>
      <t>것으로</t>
    </r>
    <r>
      <rPr>
        <sz val="10"/>
        <rFont val="Verdana"/>
        <family val="2"/>
      </rPr>
      <t xml:space="preserve"> </t>
    </r>
    <r>
      <rPr>
        <sz val="10"/>
        <rFont val="BatangChe"/>
        <family val="3"/>
        <charset val="129"/>
      </rPr>
      <t>확인된</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및</t>
    </r>
    <r>
      <rPr>
        <sz val="10"/>
        <rFont val="Verdana"/>
        <family val="2"/>
      </rPr>
      <t xml:space="preserve"> </t>
    </r>
    <r>
      <rPr>
        <sz val="10"/>
        <rFont val="BatangChe"/>
        <family val="3"/>
        <charset val="129"/>
      </rPr>
      <t>정제소</t>
    </r>
    <r>
      <rPr>
        <sz val="10"/>
        <rFont val="Verdana"/>
        <family val="2"/>
      </rPr>
      <t xml:space="preserve"> </t>
    </r>
    <r>
      <rPr>
        <sz val="10"/>
        <rFont val="BatangChe"/>
        <family val="3"/>
        <charset val="129"/>
      </rPr>
      <t>목록은</t>
    </r>
    <r>
      <rPr>
        <sz val="10"/>
        <rFont val="Verdana"/>
        <family val="2"/>
      </rPr>
      <t xml:space="preserve"> www.conflictfreesourcing.org</t>
    </r>
    <r>
      <rPr>
        <sz val="10"/>
        <rFont val="BatangChe"/>
        <family val="3"/>
        <charset val="129"/>
      </rPr>
      <t>에서</t>
    </r>
    <r>
      <rPr>
        <sz val="10"/>
        <rFont val="Verdana"/>
        <family val="2"/>
      </rPr>
      <t xml:space="preserve"> </t>
    </r>
    <r>
      <rPr>
        <sz val="10"/>
        <rFont val="BatangChe"/>
        <family val="3"/>
        <charset val="129"/>
      </rPr>
      <t>찾을</t>
    </r>
    <r>
      <rPr>
        <sz val="10"/>
        <rFont val="Verdana"/>
        <family val="2"/>
      </rPr>
      <t xml:space="preserve"> </t>
    </r>
    <r>
      <rPr>
        <sz val="10"/>
        <rFont val="BatangChe"/>
        <family val="3"/>
        <charset val="129"/>
      </rPr>
      <t>수</t>
    </r>
    <r>
      <rPr>
        <sz val="10"/>
        <rFont val="Verdana"/>
        <family val="2"/>
      </rPr>
      <t xml:space="preserve"> </t>
    </r>
    <r>
      <rPr>
        <sz val="10"/>
        <rFont val="BatangChe"/>
        <family val="3"/>
        <charset val="129"/>
      </rPr>
      <t>있습니다</t>
    </r>
    <r>
      <rPr>
        <sz val="10"/>
        <rFont val="Verdana"/>
        <family val="2"/>
      </rPr>
      <t xml:space="preserve">. </t>
    </r>
  </si>
  <si>
    <t>제련소 감사와 관련해서, "Independent third-party audit firm" 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</si>
  <si>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 xml:space="preserve">タンタル(Ta)製錬業者とは、Ta中間生成物を直接販売、あるいはTa含有品（Ta粉末、
Ta部品、Ta酸化物、合金、ワイヤー、焼結棒など）への更なる加工のために、Ta含有
鉱石、スラグ又はスクラップ由来の二次材料を、Taの中間生成物又はその他のTa含有
品に加工する企業と定義されている。この金属の詳しい説明は、CFSP監査手順書を参
照 http://www.conflict freesourcing.org/audit-protocols-procedures/ 
</t>
  </si>
  <si>
    <t xml:space="preserve">一次（錫）製錬業者とは、金属錫を生産するために、錫含有鉱石、錫精鉱を加工する
施設を一箇所以上所有している企業である。二次（錫）製錬業者とは、粗製錫又はそ
れ以上の品度の高い錫又はハンダのような錫製品を生産するために、スクラップ由来
の二次材料を、金属錫に還元できる施設を一箇所以上所有する企業である。CFSP監査
手順書に参照される製錬業者は、上記のどれか1つ、もしくは両方に該当する場合が
ある。この金属の詳細な説明については、CFSP監査手順書を参照：
http://www.conflictfreesourcing.org/audit-protocols-procedures/
</t>
  </si>
  <si>
    <t>一次锡冶炼厂指的是拥有一种以上处理锡精矿设备, 生产锡金属的工厂。二次锡冶炼厂 是指拥有一种以上设备可将二次料件还原为粗锡、高纯度锡或是锡制品(如焊锡)的工 厂。参与CFSP审计的冶炼厂属于上述其中一种或是同时拥有上述两种类型的冶炼厂。请参考适用于这类金属的CFSP审计协议，在此了解完整描述：
http://www.conflictfreesourcing.org/audit-protocols-procedures/.</t>
  </si>
  <si>
    <t>タングステン（W）製錬業者は、W含有中間生成物を直接販売又はW粉末、W炭化物粉末などのW含有品への更なる加工のために、W鉱石（鉄マンガン重石、灰重石など）、W含有精鉱又はW含有スクラップ（二次材料）を、パラタングステン酸アンモニウム（APT）やメタタングステン酸アンモニウム（AMT）、フェロタングステン、酸化タングステン等のW含有中間生成物に加工する施設を一箇所以上所有する企業である。この金属に関する詳細な説明は、CFSP監査手順書を参照 http://www.conflictfreesourcing.org/audit-protocols-procedures/.</t>
  </si>
  <si>
    <t>11. Insert the email address of the Authorizing person.  If an email address is not available, state ‘‘not available’’ or ‘‘n/a.’’ A blank field may cause an error in form implementation.  This field is mandatory.</t>
  </si>
  <si>
    <t>12. Insert the telephone number for the Authorizing person. This field is mandatory.</t>
  </si>
  <si>
    <t>11.  输入授权人的电邮地址。 如果无电邮地址，请声明“无”或“不适用”。 留空此栏将会导致此报告填写出错失效。 此栏必须填写。</t>
  </si>
  <si>
    <t>11.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</si>
  <si>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11.  정보책임 담당직원 이메일 주소를 기입하십시오. 혹 이메일 주소가 없는 경우, "not available" (없음) 또는 "N/A"를 기입하십시오.   이 필드는 필수입니다.</t>
  </si>
  <si>
    <t>11. Indiquer l'adresse email de la personne responsable. Si cette personne n'a pas d'adresse email, indiquer "not available" ou "n/a" (en anglais). Un champ vide peut provoquer une erreur dans l'exécution de ce formulaire. Ce champ est obligatoire.</t>
  </si>
  <si>
    <t>11. Inserir o email da pessoa que autoriza.  Caso não tenha, colocar "não disponível" ou "n/a". O Campo em branco poderá causar um erro na implementação do formulário. Este campo é obrigatório.</t>
  </si>
  <si>
    <t>11. Geben Sie die E-mail-Adresse der bevollmächtigten Person an. Wenn eine E-mail Adresse nicht verfügbar ist, bitte "Nicht verfügbar" oder "n/a." auswählen. Ein leeres Feld kann dazu führen, dass ein Fehler in der Anwendung auftritt. Dies ist ein obligatorisches Feld.</t>
  </si>
  <si>
    <t>11. Inserte la dirección de email de la persona que autoriza. Si la dirección de email no esta disponible, mencione "no disponible" o "n/a". El campo en blanco puede causar un error en el formato. Este campo es obligatorio.</t>
  </si>
  <si>
    <t>11. Indicare l'indirizzo email della persona responsabile della dichiariazione. Se l'indirizzo email non è disponibile, scrivere "non dispobile" o "n/a". Il campo bianco può causare un errore nella compilazione. Questo campo è obbligatorio</t>
  </si>
  <si>
    <t>12. Indicare il numero di telefono della persona responsabile della dichiariazione. Questo campo è obbligatorio.</t>
  </si>
  <si>
    <t>12. Inserte el teléfono de la persona que autoriza. Este campo es obligatorio.</t>
  </si>
  <si>
    <t>12. Geben Sie die Telefonnummer des Bevollmächtigten an. Dies ist ein obligatorisches Feld.</t>
  </si>
  <si>
    <t>12. inserir o número de telefone da pessoa que autoriza. Este campo é obrigatório.</t>
  </si>
  <si>
    <t>12. Indiquer le numéro de téléphone de la personne responsable. Ce champ est obligatoire.</t>
  </si>
  <si>
    <t>12.  이 양식에 기입되는 정보책임 담당직원 전화 번호를 기입하십시오.   이 필드는 필수입니다.</t>
  </si>
  <si>
    <t>12. 回答責任者の電話番号を記入してください。この欄は必須です。</t>
  </si>
  <si>
    <t>12. 输入授权人的电话号码。 此栏必须填写</t>
  </si>
  <si>
    <t>Kazakhmys Smelting LLC</t>
  </si>
  <si>
    <t>CID000956</t>
  </si>
  <si>
    <t>Karaganda Region</t>
  </si>
  <si>
    <t>Balkhash</t>
  </si>
  <si>
    <t>Tongling Nonferrous Metals Group Co., Ltd.</t>
  </si>
  <si>
    <t>PT Justindo</t>
  </si>
  <si>
    <t xml:space="preserve">Replaced the Standard Smelter Names tab with the Smelter Reference List tab, displaying common alternate names for smelters as well as location information. Major update to synchronize the CFSI CMRT with the data fields in the newly revised IPC-1755 Standard. Changes include:
1. Changes to question text throughout.
2.Expansion of instructions and definitions.
3. Updated translations of all modified text.
</t>
  </si>
  <si>
    <t xml:space="preserve">3) Beschafft eine der Schmelzhütten Ihrer Lieferkette das 3TG-Mineral aus den betroffenen Ländern? </t>
  </si>
  <si>
    <t xml:space="preserve">4) Stammt das für die Funktionalität oder  Herstellung Ihrer Produkte benötigte 3TG-Mineral zu 100 % aus Recycling- oder Schrottquellen? </t>
  </si>
  <si>
    <t xml:space="preserve">5) Haben Sie von allen betroffenen Lieferanten die entsprechenden Daten/Informationen zu jedem 3TG-Mineral erhalten? </t>
  </si>
  <si>
    <t xml:space="preserve">6) Haben Sie alle Schmelzhütten ermittelt, die das 3TG-Mineral für Ihre Lieferkette bereitstellen? </t>
  </si>
  <si>
    <t xml:space="preserve">7) Haben Sie alle relevanten Informationen, die Ihr Unternehmen zu den Schmelzhütten erhalten hat, in dieser Erklärung aufgeführt? </t>
  </si>
  <si>
    <t>2)3TGは御社の製品の生産に必要であり、御社が製造又は製造委託している完成品に含まれていますか？ (*)</t>
  </si>
  <si>
    <t>4)3TG（御社の製品の機能性又は生産に必要なもの）は全て、再生利用品又はスクラップ起源から調達していますか？</t>
  </si>
  <si>
    <t>5)御社は全サプライヤーから、各3TGに関するデータ／情報を受け取っていますか？</t>
  </si>
  <si>
    <t>6)御社のサプライチェーンに3TGを供給する製錬業者を全て特定しましたか？</t>
  </si>
  <si>
    <t>7)御社は受領した該当する全ての製錬業者情報を、この申告で報告していますか？</t>
  </si>
  <si>
    <t>2)3TG是否在贵公司产品生产中必须使用和存在于贵公司生产的成品或外包生产的成品中？(*)</t>
  </si>
  <si>
    <r>
      <t xml:space="preserve">D. This is a declaration to determine whether a company requires their direct suppliers to source </t>
    </r>
    <r>
      <rPr>
        <b/>
        <sz val="10"/>
        <rFont val="Verdana"/>
        <family val="2"/>
      </rPr>
      <t>3TG</t>
    </r>
    <r>
      <rPr>
        <sz val="10"/>
        <rFont val="Verdana"/>
        <family val="2"/>
      </rPr>
      <t xml:space="preserve"> from validated, conflict free smelters. The answer to this query shall be "yes" or "no". This question is mandatory.</t>
    </r>
  </si>
  <si>
    <r>
      <t xml:space="preserve">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t>
    </r>
    <r>
      <rPr>
        <b/>
        <sz val="11"/>
        <rFont val="Verdana"/>
        <family val="2"/>
      </rPr>
      <t>3TG</t>
    </r>
    <r>
      <rPr>
        <sz val="11"/>
        <rFont val="Verdana"/>
        <family val="2"/>
      </rPr>
      <t xml:space="preserve">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t>
    </r>
    <r>
      <rPr>
        <b/>
        <sz val="11"/>
        <rFont val="Verdana"/>
        <family val="2"/>
      </rPr>
      <t>3TG</t>
    </r>
    <r>
      <rPr>
        <sz val="11"/>
        <rFont val="Verdana"/>
        <family val="2"/>
      </rPr>
      <t xml:space="preserve"> disclosure is applicable. The scope of this class shall be defined in a text field by the supplier and should be easily understood by customers or the receivers of the document. As an example, companies may provide a link to clarifying information.
This field is mandatory.</t>
    </r>
  </si>
  <si>
    <t>OJSC Novosibirsk Refinery</t>
  </si>
  <si>
    <t>PT Timah (Persero) Tbk Mentok</t>
  </si>
  <si>
    <t>Asahi Refining Canada Limited</t>
  </si>
  <si>
    <t>Asahi Refining USA Inc.</t>
  </si>
  <si>
    <t>Elemetal Refining, LLC</t>
  </si>
  <si>
    <t>Quezon City</t>
  </si>
  <si>
    <t>Elmet S.L.U. (Metallo Group)</t>
  </si>
  <si>
    <t>SAXONIA Edelmetalle GmbH</t>
  </si>
  <si>
    <t>WIELAND Edelmetalle GmbH</t>
  </si>
  <si>
    <t>Ögussa Österreichische Gold- und Silber-Scheideanstalt GmbH</t>
  </si>
  <si>
    <t>CID002777</t>
  </si>
  <si>
    <t>CID002778</t>
  </si>
  <si>
    <t>CID002779</t>
  </si>
  <si>
    <t>Vienna</t>
  </si>
  <si>
    <t>PT Bangka Prima Tin</t>
  </si>
  <si>
    <t>CID002776</t>
  </si>
  <si>
    <t>Morris and Watson</t>
  </si>
  <si>
    <t>Aukland</t>
  </si>
  <si>
    <t>CID002282</t>
  </si>
  <si>
    <t>Auckland</t>
  </si>
  <si>
    <t>Minor revisions to correct reported issues including those related to error checking on the "Checker" and “Smelter List” tabs.</t>
  </si>
  <si>
    <t>Kagawa</t>
  </si>
  <si>
    <t>Ehime</t>
  </si>
  <si>
    <t>Schone Edelmetaal B.V.</t>
  </si>
  <si>
    <t>Hunan Chenzhou Mining Co., Ltd.</t>
  </si>
  <si>
    <t>Jiangxi Shunda Huichang Kam Tin Co., Ltd.</t>
  </si>
  <si>
    <t>This version incorporates a few changes to the smelter list as reflected in the Standard Smelter List as of June 12, 2015.  The latest version of the Standard Smelter List is available at: http://www.conflictfreesourcing.org.</t>
  </si>
  <si>
    <t>PT Aries Kencana Sejahtera</t>
  </si>
  <si>
    <t>Zijin Mining Group Co., Ltd. Gold Refinery</t>
  </si>
  <si>
    <t>T.C.A S.p.A</t>
  </si>
  <si>
    <t>METALÚRGICA MET-MEX PEÑOLES, S.A. DE C.V</t>
  </si>
  <si>
    <t>DODUCO GmbH</t>
  </si>
  <si>
    <t>Great Wall Precious Metals Co., Ltd. of CBPM</t>
  </si>
  <si>
    <t>Resind Indústria e Comércio Ltda.</t>
  </si>
  <si>
    <t>Kombinat Gorniczo Hutniczy Miedz Polska Miedz S.A.</t>
  </si>
  <si>
    <t>La Caridad</t>
  </si>
  <si>
    <t>Pan Pacific Copper Co Ltd.</t>
  </si>
  <si>
    <t>Perth Mint</t>
  </si>
  <si>
    <t>Produits Artistiques de Métaux</t>
  </si>
  <si>
    <t>Sumitomo Kinzoku Kozan K.K.</t>
  </si>
  <si>
    <t>Tanaka kikinzoku kogyo K.k</t>
  </si>
  <si>
    <t>Tanaka Denshi Kogyo K.K</t>
  </si>
  <si>
    <t>Zhaoqing Duoluoshan Non-ferrous Metals Co.,Ltd</t>
  </si>
  <si>
    <t>Alpha Metals Korea Ltd.</t>
  </si>
  <si>
    <t>Chengfeng Metals Co Pte Ltd</t>
  </si>
  <si>
    <t>China Rare Metal Material Co., Ltd.</t>
  </si>
  <si>
    <t>China Tin (Hechi)</t>
  </si>
  <si>
    <t>China Tin Lai Ben Smelter Co., Ltd.</t>
  </si>
  <si>
    <t>CV Justindo</t>
  </si>
  <si>
    <t>Empresa Metalúrgica Vinto</t>
  </si>
  <si>
    <t>Indonesian State Tin Corporation Mentok Smelter</t>
  </si>
  <si>
    <t>Jiangxi Nanshan</t>
  </si>
  <si>
    <t>Kai Union Industry and Trade Co., Ltd. (China)</t>
  </si>
  <si>
    <t>Mentok Smelter</t>
  </si>
  <si>
    <t>MSC</t>
  </si>
  <si>
    <t>PT Timah Nusantara</t>
  </si>
  <si>
    <t>Smelting Branch of Yunnan Tin Company Ltd</t>
  </si>
  <si>
    <t>Unit Timah Kundur PT Tambang</t>
  </si>
  <si>
    <t>Yunnan Chengfeng</t>
  </si>
  <si>
    <t>ALMT Sumitomo Group</t>
  </si>
  <si>
    <t>ATI Metalworking Products</t>
  </si>
  <si>
    <t>Jiangxi Tungsten Co Ltd</t>
  </si>
  <si>
    <t>Metahub Industries Sdn. Bhd.</t>
  </si>
  <si>
    <t>CID001136</t>
  </si>
  <si>
    <t>Johor</t>
  </si>
  <si>
    <t>Avon Specialty Metals Ltd</t>
  </si>
  <si>
    <t>CID002705</t>
  </si>
  <si>
    <t>Gloucester</t>
  </si>
  <si>
    <t>Gloucestershire</t>
  </si>
  <si>
    <t>PT Sukses Inti Makmur</t>
  </si>
  <si>
    <t>CID002816</t>
  </si>
  <si>
    <t>CID002821</t>
  </si>
  <si>
    <t>Johor Bahru</t>
  </si>
  <si>
    <t>An Thai Minerals Company Limited</t>
  </si>
  <si>
    <t>CID002825</t>
  </si>
  <si>
    <t>CCR Refinery - Glencore Canada Corporation</t>
  </si>
  <si>
    <t>Chaozhou Xianglu Tungsten Industry Co., Ltd.</t>
  </si>
  <si>
    <t>4.01a</t>
  </si>
  <si>
    <t>This version incorporates a few changes to the smelter list as reflected in the Standard Smelter List as of August 5, 2015.  The latest version of the Standard Smelter List is available at: http://www.conflictfreesourcing.org.</t>
  </si>
  <si>
    <t>No functional change.</t>
  </si>
  <si>
    <t>No functional change. Elemetal CID corrected to read CID001322.</t>
  </si>
  <si>
    <t>PT Tommy Utama</t>
  </si>
  <si>
    <t>CID001493</t>
  </si>
  <si>
    <t>Belitung Timur</t>
  </si>
  <si>
    <t>Dec 21st, 2012</t>
  </si>
  <si>
    <t>March 29th, 2013</t>
  </si>
  <si>
    <t>July 12th, 2013</t>
  </si>
  <si>
    <t>July 25th, 2013</t>
  </si>
  <si>
    <t>April 9th, 2014</t>
  </si>
  <si>
    <t>May 30th, 2014</t>
  </si>
  <si>
    <t>Nov 7th, 2014</t>
  </si>
  <si>
    <t>Apr 30th, 2015</t>
  </si>
  <si>
    <t>August 6th, 2015</t>
  </si>
  <si>
    <t>June 12th, 2015</t>
  </si>
  <si>
    <t>DSC (Do Sung Corporation)</t>
  </si>
  <si>
    <t>OJSC "The Gulidov Krasnoyarsk Non-Ferrous Metals Plant" (OJSC Krastsvetmet)</t>
  </si>
  <si>
    <t>Novosibirsk Province</t>
  </si>
  <si>
    <t>SAAMP</t>
  </si>
  <si>
    <t>CID002761</t>
  </si>
  <si>
    <t>Paris</t>
  </si>
  <si>
    <t>Ile-de-France</t>
  </si>
  <si>
    <t>Tony Goetz NV</t>
  </si>
  <si>
    <t>CID002587</t>
  </si>
  <si>
    <t>E.S.R. Electronics</t>
  </si>
  <si>
    <t>CID002590</t>
  </si>
  <si>
    <t>Houston</t>
  </si>
  <si>
    <t>Texas</t>
  </si>
  <si>
    <t>ULBA</t>
  </si>
  <si>
    <t>Chenzhou Yun Xiang mining limited liability company</t>
  </si>
  <si>
    <t>CV Tiga Sekawan</t>
  </si>
  <si>
    <t>CID002593</t>
  </si>
  <si>
    <t>Gejiu Fengming Metalurgy Chemical Plant</t>
  </si>
  <si>
    <t>CID002848</t>
  </si>
  <si>
    <t>Jijie</t>
  </si>
  <si>
    <t>Guanyang Guida Nonferrous Metal Smelting Plant</t>
  </si>
  <si>
    <t>CID002849</t>
  </si>
  <si>
    <t>Guanyang</t>
  </si>
  <si>
    <t>PT Kijang Jaya Mandiri</t>
  </si>
  <si>
    <t>CID002829</t>
  </si>
  <si>
    <t>ACL Metais Eireli</t>
  </si>
  <si>
    <t>CID002833</t>
  </si>
  <si>
    <t>Araçariguama</t>
  </si>
  <si>
    <t>Jiangxi Dayu Longxintai Tungsten Co., Ltd.</t>
  </si>
  <si>
    <t>CID002647</t>
  </si>
  <si>
    <t xml:space="preserve">Huanglong </t>
  </si>
  <si>
    <t>Jiangxi Tuohong New Raw Material</t>
  </si>
  <si>
    <t>CID002842</t>
  </si>
  <si>
    <t>Yi Chun City</t>
  </si>
  <si>
    <t>Moliren Ltd</t>
  </si>
  <si>
    <t>CID002845</t>
  </si>
  <si>
    <t>Roshal</t>
  </si>
  <si>
    <t>Philippine Chuangin Industrial Co., Inc.</t>
  </si>
  <si>
    <t>CID002827</t>
  </si>
  <si>
    <t>Marilao</t>
  </si>
  <si>
    <t>Bulacan</t>
  </si>
  <si>
    <t>South-East Nonferrous Metal Company Limited of Hengyang City</t>
  </si>
  <si>
    <t>CID002815</t>
  </si>
  <si>
    <t>Woltech Korea Co., Ltd.</t>
  </si>
  <si>
    <t>CID002843</t>
  </si>
  <si>
    <t>Gyeongju</t>
  </si>
  <si>
    <t>Gyeongsanbuk</t>
  </si>
  <si>
    <t>Xinfeng Huarui Tungsten &amp; Molybdenum New Material Co., Ltd.</t>
  </si>
  <si>
    <t>CID002830</t>
  </si>
  <si>
    <t>4.01b</t>
  </si>
  <si>
    <t>This version incorporates a few changes to the smelter list as reflected in the Standard Smelter List as of November 6, 2015.  The latest version of the Standard Smelter List is available at: http://www.conflictfreesourcing.org.</t>
  </si>
  <si>
    <t>Chenzhou Yunxiang Mining and Metallurgy Company Limited</t>
  </si>
  <si>
    <t>Nov 16th, 2015</t>
  </si>
  <si>
    <t>Revision 4.01b November 16, 2015</t>
  </si>
  <si>
    <t>Revision 4.01b
November 16, 2015</t>
  </si>
  <si>
    <t>Revision 4.01b  November 16, 2015</t>
  </si>
  <si>
    <t>CV Dua Sekawan</t>
  </si>
  <si>
    <t>CID002592</t>
  </si>
  <si>
    <t>HuiChang Hill Tin Industry Co., Ltd.</t>
  </si>
  <si>
    <t>CID002844</t>
  </si>
  <si>
    <t>CID000228</t>
  </si>
  <si>
    <t>PENN-UNION CORP</t>
  </si>
  <si>
    <t>6143</t>
  </si>
  <si>
    <t>iPoint Conflict Minerals Platform</t>
  </si>
  <si>
    <t>229 WATERFORD ST, EDINBORO PA  16412-2398, UNITED STATES</t>
  </si>
  <si>
    <t>Don Kubiak</t>
  </si>
  <si>
    <t>DKUBIAK@PENN-UNION.COM</t>
  </si>
  <si>
    <t>814-734-1631</t>
  </si>
  <si>
    <t>General Manager</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</si>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</sst>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0"/>
  </numFmts>
  <fonts count="86">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0"/>
      <color indexed="10"/>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1"/>
      <name val="Arial"/>
      <family val="2"/>
    </font>
    <font>
      <b/>
      <sz val="9"/>
      <name val="Verdana"/>
      <family val="2"/>
    </font>
    <font>
      <sz val="10"/>
      <color indexed="9"/>
      <name val="Verdana"/>
      <family val="2"/>
    </font>
    <font>
      <sz val="7"/>
      <name val="Verdana"/>
      <family val="2"/>
    </font>
    <font>
      <sz val="11"/>
      <name val="Verdana"/>
      <family val="2"/>
    </font>
    <font>
      <sz val="11"/>
      <name val="宋体"/>
    </font>
    <font>
      <b/>
      <sz val="11"/>
      <name val="Calibri"/>
      <family val="2"/>
    </font>
    <font>
      <sz val="11"/>
      <name val="PMingLiU"/>
      <family val="1"/>
    </font>
    <font>
      <sz val="11"/>
      <name val="ＭＳ Ｐゴシック"/>
    </font>
    <font>
      <b/>
      <sz val="8"/>
      <name val="Verdana"/>
      <family val="2"/>
    </font>
    <font>
      <sz val="10"/>
      <name val="宋体"/>
      <charset val="134"/>
    </font>
    <font>
      <sz val="10"/>
      <name val="BatangChe"/>
      <family val="3"/>
      <charset val="129"/>
    </font>
    <font>
      <sz val="10"/>
      <name val="Calibri"/>
      <family val="2"/>
    </font>
    <font>
      <sz val="10"/>
      <name val="Arial Unicode MS"/>
      <family val="2"/>
    </font>
    <font>
      <sz val="11"/>
      <color rgb="FF9C0006"/>
      <name val="ＭＳ Ｐゴシック"/>
      <family val="3"/>
      <charset val="128"/>
    </font>
    <font>
      <u/>
      <sz val="10"/>
      <color theme="10"/>
      <name val="Arial"/>
      <family val="2"/>
    </font>
    <font>
      <u/>
      <sz val="11"/>
      <color theme="10"/>
      <name val="Calibri"/>
      <family val="2"/>
      <scheme val="minor"/>
    </font>
    <font>
      <u/>
      <sz val="12"/>
      <color theme="10"/>
      <name val="Calibri"/>
      <family val="2"/>
      <scheme val="minor"/>
    </font>
    <font>
      <sz val="10"/>
      <color theme="1"/>
      <name val="Arial"/>
      <family val="2"/>
    </font>
    <font>
      <sz val="11"/>
      <color theme="1"/>
      <name val="Calibri"/>
      <family val="2"/>
      <scheme val="minor"/>
    </font>
    <font>
      <sz val="10"/>
      <color theme="1"/>
      <name val="ＭＳ Ｐゴシック"/>
      <family val="2"/>
      <charset val="128"/>
    </font>
    <font>
      <sz val="11"/>
      <color theme="1"/>
      <name val="ＭＳ Ｐゴシック"/>
      <family val="3"/>
      <charset val="128"/>
    </font>
    <font>
      <sz val="12"/>
      <color theme="1"/>
      <name val="Calibri"/>
      <family val="2"/>
      <scheme val="minor"/>
    </font>
    <font>
      <sz val="10"/>
      <name val="Calibri"/>
      <family val="3"/>
      <charset val="128"/>
      <scheme val="minor"/>
    </font>
    <font>
      <sz val="10"/>
      <color theme="1"/>
      <name val="Verdana"/>
      <family val="2"/>
    </font>
    <font>
      <sz val="8"/>
      <color theme="1"/>
      <name val="Verdana"/>
      <family val="2"/>
    </font>
    <font>
      <sz val="12"/>
      <name val="Cambria"/>
      <family val="1"/>
      <scheme val="major"/>
    </font>
    <font>
      <u/>
      <sz val="12"/>
      <color indexed="12"/>
      <name val="Cambria"/>
      <family val="1"/>
      <scheme val="major"/>
    </font>
    <font>
      <u/>
      <sz val="10"/>
      <color indexed="12"/>
      <name val="Cambria"/>
      <family val="1"/>
      <scheme val="major"/>
    </font>
    <font>
      <sz val="10"/>
      <name val="Cambria"/>
      <family val="1"/>
      <scheme val="major"/>
    </font>
  </fonts>
  <fills count="9">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rgb="FFFFC7CE"/>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62">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ck">
        <color indexed="64"/>
      </right>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right/>
      <top/>
      <bottom style="thin">
        <color indexed="9"/>
      </bottom>
      <diagonal/>
    </border>
    <border>
      <left style="thin">
        <color indexed="56"/>
      </left>
      <right style="thin">
        <color indexed="56"/>
      </right>
      <top style="thin">
        <color indexed="56"/>
      </top>
      <bottom/>
      <diagonal/>
    </border>
    <border>
      <left style="thin">
        <color indexed="64"/>
      </left>
      <right style="thin">
        <color indexed="64"/>
      </right>
      <top style="dashed">
        <color indexed="64"/>
      </top>
      <bottom style="thin">
        <color indexed="64"/>
      </bottom>
      <diagonal/>
    </border>
    <border>
      <left/>
      <right style="thick">
        <color indexed="64"/>
      </right>
      <top/>
      <bottom style="thin">
        <color indexed="9"/>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56"/>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56"/>
      </left>
      <right style="thick">
        <color indexed="64"/>
      </right>
      <top style="thin">
        <color indexed="56"/>
      </top>
      <bottom/>
      <diagonal/>
    </border>
    <border>
      <left/>
      <right/>
      <top/>
      <bottom style="thin">
        <color indexed="64"/>
      </bottom>
      <diagonal/>
    </border>
    <border>
      <left style="thin">
        <color indexed="56"/>
      </left>
      <right/>
      <top style="thin">
        <color indexed="56"/>
      </top>
      <bottom style="thin">
        <color indexed="5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56"/>
      </left>
      <right/>
      <top style="thin">
        <color indexed="56"/>
      </top>
      <bottom/>
      <diagonal/>
    </border>
    <border>
      <left/>
      <right/>
      <top style="thin">
        <color indexed="64"/>
      </top>
      <bottom/>
      <diagonal/>
    </border>
    <border>
      <left/>
      <right/>
      <top style="thin">
        <color indexed="56"/>
      </top>
      <bottom style="thick">
        <color indexed="56"/>
      </bottom>
      <diagonal/>
    </border>
  </borders>
  <cellStyleXfs count="96">
    <xf numFmtId="0" fontId="0" fillId="0" borderId="0"/>
    <xf numFmtId="0" fontId="70" fillId="5" borderId="0" applyNumberFormat="0" applyBorder="0" applyAlignment="0" applyProtection="0"/>
    <xf numFmtId="164" fontId="6" fillId="0" borderId="0"/>
    <xf numFmtId="0" fontId="7" fillId="0" borderId="0" applyNumberFormat="0" applyFill="0" applyBorder="0" applyAlignment="0" applyProtection="0">
      <alignment vertical="top"/>
      <protection locked="0"/>
    </xf>
    <xf numFmtId="164" fontId="71" fillId="0" borderId="0" applyNumberFormat="0" applyFill="0" applyBorder="0" applyAlignment="0" applyProtection="0"/>
    <xf numFmtId="0" fontId="72" fillId="0" borderId="0" applyNumberFormat="0" applyFill="0" applyBorder="0" applyAlignment="0" applyProtection="0"/>
    <xf numFmtId="164" fontId="71" fillId="0" borderId="0" applyNumberFormat="0" applyFill="0" applyBorder="0" applyAlignment="0" applyProtection="0">
      <alignment vertical="top"/>
      <protection locked="0"/>
    </xf>
    <xf numFmtId="164" fontId="71" fillId="0" borderId="0" applyNumberFormat="0" applyFill="0" applyBorder="0" applyAlignment="0" applyProtection="0">
      <alignment vertical="top"/>
      <protection locked="0"/>
    </xf>
    <xf numFmtId="0" fontId="73" fillId="0" borderId="0" applyNumberFormat="0" applyFill="0" applyBorder="0" applyAlignment="0" applyProtection="0"/>
    <xf numFmtId="0" fontId="7" fillId="0" borderId="0" applyNumberFormat="0" applyFill="0" applyBorder="0" applyAlignment="0" applyProtection="0">
      <alignment vertical="top"/>
      <protection locked="0"/>
    </xf>
    <xf numFmtId="164" fontId="71" fillId="0" borderId="0" applyNumberFormat="0" applyFill="0" applyBorder="0" applyAlignment="0" applyProtection="0">
      <alignment vertical="top"/>
      <protection locked="0"/>
    </xf>
    <xf numFmtId="164" fontId="74" fillId="0" borderId="0"/>
    <xf numFmtId="0" fontId="6" fillId="0" borderId="0"/>
    <xf numFmtId="0" fontId="6" fillId="0" borderId="0"/>
    <xf numFmtId="164" fontId="7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164" fontId="74" fillId="0" borderId="0"/>
    <xf numFmtId="0" fontId="5" fillId="0" borderId="0"/>
    <xf numFmtId="164" fontId="6" fillId="0" borderId="0"/>
    <xf numFmtId="0" fontId="75" fillId="0" borderId="0"/>
    <xf numFmtId="0" fontId="75" fillId="0" borderId="0"/>
    <xf numFmtId="164" fontId="5" fillId="0" borderId="0"/>
    <xf numFmtId="0" fontId="75" fillId="0" borderId="0"/>
    <xf numFmtId="0" fontId="5" fillId="0" borderId="0"/>
    <xf numFmtId="0" fontId="75" fillId="0" borderId="0"/>
    <xf numFmtId="0" fontId="76" fillId="0" borderId="0">
      <alignment vertical="center"/>
    </xf>
    <xf numFmtId="164" fontId="74" fillId="0" borderId="0"/>
    <xf numFmtId="0" fontId="77" fillId="0" borderId="0"/>
    <xf numFmtId="0" fontId="75" fillId="0" borderId="0"/>
    <xf numFmtId="0" fontId="6" fillId="0" borderId="0"/>
    <xf numFmtId="0" fontId="77" fillId="0" borderId="0"/>
    <xf numFmtId="0" fontId="75" fillId="0" borderId="0"/>
    <xf numFmtId="0" fontId="75" fillId="0" borderId="0"/>
    <xf numFmtId="0" fontId="75" fillId="0" borderId="0"/>
    <xf numFmtId="0" fontId="75" fillId="0" borderId="0"/>
    <xf numFmtId="0" fontId="75" fillId="0" borderId="0"/>
    <xf numFmtId="0" fontId="6" fillId="0" borderId="0"/>
    <xf numFmtId="0" fontId="75" fillId="0" borderId="0"/>
    <xf numFmtId="0" fontId="6"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0" borderId="0"/>
    <xf numFmtId="0" fontId="77"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0"/>
    <xf numFmtId="0" fontId="75" fillId="0" borderId="0"/>
    <xf numFmtId="164" fontId="74" fillId="0" borderId="0"/>
    <xf numFmtId="164" fontId="74" fillId="0" borderId="0"/>
    <xf numFmtId="0" fontId="78" fillId="0" borderId="0"/>
    <xf numFmtId="0" fontId="10" fillId="0" borderId="0"/>
    <xf numFmtId="0" fontId="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164" fontId="10" fillId="0" borderId="0"/>
    <xf numFmtId="0" fontId="6" fillId="0" borderId="0"/>
    <xf numFmtId="0" fontId="6" fillId="0" borderId="0"/>
    <xf numFmtId="0" fontId="6" fillId="0" borderId="0"/>
    <xf numFmtId="164" fontId="6" fillId="0" borderId="0"/>
    <xf numFmtId="0" fontId="10" fillId="0" borderId="0"/>
  </cellStyleXfs>
  <cellXfs count="407">
    <xf numFmtId="0" fontId="0" fillId="0" borderId="0" xfId="0"/>
    <xf numFmtId="0" fontId="15" fillId="2" borderId="1" xfId="0" applyFont="1" applyFill="1" applyBorder="1" applyAlignment="1" applyProtection="1">
      <alignment horizontal="center" vertical="center"/>
    </xf>
    <xf numFmtId="0" fontId="27" fillId="2" borderId="2" xfId="79"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79" applyFont="1" applyFill="1" applyBorder="1" applyAlignment="1">
      <alignment vertical="top" wrapText="1"/>
    </xf>
    <xf numFmtId="0" fontId="9" fillId="2" borderId="0" xfId="0" applyFont="1" applyFill="1" applyBorder="1" applyAlignment="1"/>
    <xf numFmtId="164" fontId="27" fillId="2" borderId="9" xfId="79"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79" applyFont="1" applyFill="1" applyBorder="1" applyAlignment="1">
      <alignment vertical="top" wrapText="1"/>
    </xf>
    <xf numFmtId="0" fontId="28" fillId="2" borderId="9" xfId="79" applyFont="1" applyFill="1" applyBorder="1" applyAlignment="1">
      <alignment vertical="center" wrapText="1"/>
    </xf>
    <xf numFmtId="0" fontId="28" fillId="2" borderId="10" xfId="79" applyFont="1" applyFill="1" applyBorder="1" applyAlignment="1">
      <alignment vertical="top" wrapText="1"/>
    </xf>
    <xf numFmtId="0" fontId="28" fillId="2" borderId="11" xfId="79" applyFont="1" applyFill="1" applyBorder="1" applyAlignment="1">
      <alignment vertical="top" wrapText="1"/>
    </xf>
    <xf numFmtId="0" fontId="41" fillId="2" borderId="12" xfId="79" applyFont="1" applyFill="1" applyBorder="1" applyAlignment="1">
      <alignment horizontal="center" vertical="center" wrapText="1"/>
    </xf>
    <xf numFmtId="0" fontId="41" fillId="2" borderId="13" xfId="79" applyFont="1" applyFill="1" applyBorder="1" applyAlignment="1">
      <alignment horizontal="center" vertical="center" wrapText="1"/>
    </xf>
    <xf numFmtId="0" fontId="30" fillId="2" borderId="13" xfId="79" applyFont="1" applyFill="1" applyBorder="1" applyAlignment="1">
      <alignment horizontal="center" vertical="center" wrapText="1"/>
    </xf>
    <xf numFmtId="0" fontId="0" fillId="2" borderId="12" xfId="0" applyFill="1" applyBorder="1" applyProtection="1"/>
    <xf numFmtId="0" fontId="0" fillId="0" borderId="0" xfId="0" applyAlignment="1">
      <alignment vertical="top"/>
    </xf>
    <xf numFmtId="0" fontId="4" fillId="0" borderId="0" xfId="0" applyFont="1" applyFill="1"/>
    <xf numFmtId="0" fontId="4" fillId="0" borderId="0" xfId="0" applyFont="1" applyFill="1" applyAlignment="1"/>
    <xf numFmtId="0" fontId="0" fillId="0" borderId="0" xfId="0" applyFill="1" applyAlignment="1">
      <alignment vertical="top"/>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4" fillId="2" borderId="0" xfId="0" applyFont="1" applyFill="1" applyBorder="1" applyAlignment="1" applyProtection="1">
      <alignment horizontal="right" vertical="center"/>
    </xf>
    <xf numFmtId="0" fontId="35"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5"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2" applyFont="1" applyFill="1" applyAlignment="1" applyProtection="1"/>
    <xf numFmtId="0" fontId="6" fillId="0" borderId="0" xfId="92"/>
    <xf numFmtId="0" fontId="6" fillId="0" borderId="0" xfId="92" applyFill="1" applyAlignment="1" applyProtection="1"/>
    <xf numFmtId="0" fontId="23" fillId="0" borderId="0" xfId="3" applyFont="1" applyFill="1" applyAlignment="1" applyProtection="1">
      <alignment horizontal="center"/>
      <protection hidden="1"/>
    </xf>
    <xf numFmtId="0" fontId="23" fillId="0" borderId="0" xfId="3"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4"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1" fillId="2" borderId="21" xfId="0" applyFont="1" applyFill="1" applyBorder="1" applyAlignment="1" applyProtection="1">
      <alignment vertical="center"/>
      <protection hidden="1"/>
    </xf>
    <xf numFmtId="0" fontId="11" fillId="2" borderId="28"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3"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3" applyFill="1" applyBorder="1" applyAlignment="1" applyProtection="1">
      <alignment vertical="center" wrapText="1"/>
      <protection hidden="1"/>
    </xf>
    <xf numFmtId="0" fontId="7" fillId="0" borderId="12" xfId="3"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39" fillId="0" borderId="0" xfId="0" applyFont="1" applyFill="1" applyBorder="1" applyAlignment="1" applyProtection="1">
      <alignment vertical="center" wrapText="1"/>
      <protection hidden="1"/>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0"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0" xfId="0" applyNumberFormat="1" applyFont="1" applyFill="1" applyBorder="1" applyAlignment="1" applyProtection="1">
      <alignment vertical="center" wrapText="1"/>
      <protection hidden="1"/>
    </xf>
    <xf numFmtId="0" fontId="23" fillId="0" borderId="30" xfId="3" applyFont="1" applyBorder="1" applyAlignment="1" applyProtection="1">
      <alignment horizontal="center"/>
      <protection hidden="1"/>
    </xf>
    <xf numFmtId="0" fontId="2" fillId="0" borderId="31" xfId="0" applyNumberFormat="1" applyFont="1" applyFill="1" applyBorder="1" applyAlignment="1" applyProtection="1">
      <alignment vertical="center" wrapText="1"/>
      <protection hidden="1"/>
    </xf>
    <xf numFmtId="0" fontId="37" fillId="0" borderId="30" xfId="0" applyNumberFormat="1" applyFont="1" applyFill="1" applyBorder="1" applyAlignment="1" applyProtection="1">
      <alignment vertical="center" wrapText="1"/>
      <protection hidden="1"/>
    </xf>
    <xf numFmtId="0" fontId="3" fillId="4" borderId="30" xfId="0" applyFont="1" applyFill="1" applyBorder="1" applyAlignment="1" applyProtection="1">
      <alignment wrapText="1"/>
      <protection hidden="1"/>
    </xf>
    <xf numFmtId="0" fontId="3" fillId="4" borderId="30"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3"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3" fillId="0" borderId="6" xfId="0" applyFont="1" applyFill="1" applyBorder="1" applyAlignment="1" applyProtection="1">
      <alignment wrapText="1"/>
    </xf>
    <xf numFmtId="0" fontId="36" fillId="0" borderId="0" xfId="0" applyFont="1" applyFill="1" applyBorder="1" applyAlignment="1" applyProtection="1">
      <alignment horizontal="right" wrapText="1"/>
    </xf>
    <xf numFmtId="0" fontId="0" fillId="3" borderId="12" xfId="0" applyFill="1" applyBorder="1"/>
    <xf numFmtId="0" fontId="38" fillId="2" borderId="5" xfId="0" applyFont="1" applyFill="1" applyBorder="1" applyAlignment="1" applyProtection="1">
      <alignment horizontal="center" vertical="center" wrapText="1"/>
      <protection hidden="1"/>
    </xf>
    <xf numFmtId="0" fontId="42" fillId="3" borderId="12" xfId="0" applyFont="1" applyFill="1" applyBorder="1"/>
    <xf numFmtId="0" fontId="0" fillId="0" borderId="10" xfId="0" applyBorder="1" applyAlignment="1" applyProtection="1">
      <alignment horizontal="left" vertical="center"/>
      <protection locked="0" hidden="1"/>
    </xf>
    <xf numFmtId="0" fontId="11" fillId="2" borderId="32" xfId="0" applyFont="1" applyFill="1" applyBorder="1" applyAlignment="1" applyProtection="1">
      <alignment vertical="center"/>
      <protection hidden="1"/>
    </xf>
    <xf numFmtId="0" fontId="0" fillId="0" borderId="0" xfId="0" applyBorder="1" applyProtection="1">
      <protection hidden="1"/>
    </xf>
    <xf numFmtId="0" fontId="44"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33"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7" fillId="0" borderId="0" xfId="3" applyFill="1" applyAlignment="1" applyProtection="1">
      <alignment horizontal="center"/>
      <protection hidden="1"/>
    </xf>
    <xf numFmtId="0" fontId="45" fillId="2" borderId="26" xfId="3" applyFont="1" applyFill="1" applyBorder="1" applyAlignment="1" applyProtection="1">
      <alignment horizontal="left" vertical="center"/>
      <protection hidden="1"/>
    </xf>
    <xf numFmtId="0" fontId="46" fillId="2" borderId="0" xfId="3" applyFont="1" applyFill="1" applyAlignment="1" applyProtection="1">
      <alignment vertical="center"/>
    </xf>
    <xf numFmtId="0" fontId="46" fillId="2" borderId="0" xfId="3" applyFont="1" applyFill="1" applyBorder="1" applyAlignment="1" applyProtection="1">
      <alignment horizontal="center" vertical="center"/>
      <protection hidden="1"/>
    </xf>
    <xf numFmtId="0" fontId="47" fillId="0" borderId="20" xfId="3" applyFont="1" applyFill="1" applyBorder="1" applyAlignment="1" applyProtection="1">
      <alignment horizontal="center"/>
      <protection hidden="1"/>
    </xf>
    <xf numFmtId="0" fontId="48" fillId="2" borderId="0" xfId="3" applyFont="1" applyFill="1" applyBorder="1" applyAlignment="1" applyProtection="1">
      <alignment horizontal="center" vertical="center"/>
      <protection hidden="1"/>
    </xf>
    <xf numFmtId="0" fontId="49" fillId="2" borderId="34" xfId="0" applyFont="1" applyFill="1" applyBorder="1" applyAlignment="1" applyProtection="1">
      <alignment horizontal="center" vertical="center" wrapText="1"/>
      <protection hidden="1"/>
    </xf>
    <xf numFmtId="0" fontId="49" fillId="2" borderId="0" xfId="0" applyFont="1" applyFill="1" applyBorder="1" applyAlignment="1" applyProtection="1">
      <alignment horizontal="center" vertical="center" wrapText="1"/>
      <protection hidden="1"/>
    </xf>
    <xf numFmtId="0" fontId="50" fillId="2" borderId="0" xfId="0" applyFont="1" applyFill="1" applyBorder="1" applyAlignment="1" applyProtection="1">
      <alignment horizontal="center" vertical="center"/>
      <protection hidden="1"/>
    </xf>
    <xf numFmtId="0" fontId="11" fillId="2" borderId="35" xfId="0" applyFont="1" applyFill="1" applyBorder="1" applyAlignment="1" applyProtection="1">
      <alignment vertical="center" wrapText="1"/>
      <protection locked="0"/>
    </xf>
    <xf numFmtId="0" fontId="11" fillId="2" borderId="36"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14" fillId="2" borderId="37" xfId="0" applyFont="1" applyFill="1" applyBorder="1" applyAlignment="1" applyProtection="1">
      <alignment horizontal="center" wrapText="1"/>
      <protection hidden="1"/>
    </xf>
    <xf numFmtId="0" fontId="11" fillId="2" borderId="34" xfId="0" applyFont="1" applyFill="1" applyBorder="1" applyAlignment="1" applyProtection="1">
      <alignment vertical="center"/>
      <protection hidden="1"/>
    </xf>
    <xf numFmtId="0" fontId="14" fillId="2" borderId="34" xfId="0" applyFont="1" applyFill="1" applyBorder="1" applyAlignment="1" applyProtection="1">
      <alignment wrapText="1"/>
    </xf>
    <xf numFmtId="0" fontId="46" fillId="2" borderId="0" xfId="3" applyFont="1" applyFill="1" applyBorder="1" applyAlignment="1" applyProtection="1">
      <alignment vertical="center"/>
    </xf>
    <xf numFmtId="0" fontId="58" fillId="2" borderId="6" xfId="0" applyFont="1" applyFill="1" applyBorder="1" applyAlignment="1" applyProtection="1">
      <alignment vertical="top" wrapText="1"/>
    </xf>
    <xf numFmtId="0" fontId="18" fillId="2" borderId="22" xfId="0" applyFont="1" applyFill="1" applyBorder="1" applyAlignment="1" applyProtection="1">
      <alignment horizontal="right" wrapText="1"/>
      <protection hidden="1"/>
    </xf>
    <xf numFmtId="0" fontId="12" fillId="2" borderId="38" xfId="0" applyFont="1" applyFill="1" applyBorder="1" applyAlignment="1" applyProtection="1">
      <alignment vertical="center" wrapText="1"/>
    </xf>
    <xf numFmtId="0" fontId="2" fillId="2" borderId="15" xfId="0" applyFont="1" applyFill="1" applyBorder="1" applyAlignment="1" applyProtection="1">
      <alignment horizontal="left" wrapText="1"/>
      <protection hidden="1"/>
    </xf>
    <xf numFmtId="0" fontId="57" fillId="0" borderId="0" xfId="0" applyFont="1" applyFill="1" applyBorder="1" applyAlignment="1" applyProtection="1">
      <alignment horizontal="right" wrapText="1"/>
      <protection hidden="1"/>
    </xf>
    <xf numFmtId="0" fontId="2" fillId="0" borderId="39" xfId="0" applyFont="1" applyFill="1" applyBorder="1" applyAlignment="1" applyProtection="1">
      <alignment horizontal="center"/>
      <protection hidden="1"/>
    </xf>
    <xf numFmtId="0" fontId="14" fillId="2" borderId="32"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2" fillId="0" borderId="0" xfId="0" applyFont="1" applyProtection="1">
      <protection hidden="1"/>
    </xf>
    <xf numFmtId="2" fontId="27" fillId="2" borderId="2" xfId="79" applyNumberFormat="1" applyFont="1" applyFill="1" applyBorder="1" applyAlignment="1">
      <alignment horizontal="center" vertical="top" wrapText="1"/>
    </xf>
    <xf numFmtId="0" fontId="27" fillId="2" borderId="9" xfId="79" applyFont="1" applyFill="1" applyBorder="1" applyAlignment="1">
      <alignment horizontal="center" vertical="top" wrapText="1"/>
    </xf>
    <xf numFmtId="0" fontId="28" fillId="2" borderId="9" xfId="79" applyFont="1" applyFill="1" applyBorder="1" applyAlignment="1">
      <alignment horizontal="left" vertical="top" wrapText="1"/>
    </xf>
    <xf numFmtId="0" fontId="59" fillId="0" borderId="2" xfId="0" applyFont="1" applyFill="1" applyBorder="1" applyAlignment="1" applyProtection="1">
      <alignment wrapText="1"/>
    </xf>
    <xf numFmtId="0" fontId="59" fillId="0" borderId="9" xfId="0" applyFont="1" applyFill="1" applyBorder="1" applyAlignment="1" applyProtection="1">
      <alignment vertical="top" wrapText="1"/>
    </xf>
    <xf numFmtId="0" fontId="54" fillId="6" borderId="0" xfId="0" applyFont="1" applyFill="1" applyAlignment="1">
      <alignment vertical="top" wrapText="1"/>
    </xf>
    <xf numFmtId="0" fontId="56" fillId="6" borderId="0" xfId="37" applyNumberFormat="1" applyFont="1" applyFill="1" applyBorder="1" applyAlignment="1" applyProtection="1">
      <alignment vertical="top" wrapText="1"/>
      <protection hidden="1"/>
    </xf>
    <xf numFmtId="0" fontId="54" fillId="6" borderId="0" xfId="0" applyNumberFormat="1" applyFont="1" applyFill="1" applyAlignment="1">
      <alignment vertical="top" wrapText="1"/>
    </xf>
    <xf numFmtId="0" fontId="60" fillId="0" borderId="0" xfId="0" applyFont="1" applyAlignment="1">
      <alignment vertical="top" wrapText="1"/>
    </xf>
    <xf numFmtId="0" fontId="60" fillId="6" borderId="0" xfId="0" applyFont="1" applyFill="1" applyAlignment="1">
      <alignment vertical="top" wrapText="1"/>
    </xf>
    <xf numFmtId="0" fontId="60" fillId="6" borderId="0" xfId="0" applyFont="1" applyFill="1" applyAlignment="1">
      <alignment horizontal="left" vertical="top" wrapText="1"/>
    </xf>
    <xf numFmtId="0" fontId="54" fillId="6" borderId="0" xfId="37" applyNumberFormat="1" applyFont="1" applyFill="1" applyBorder="1" applyAlignment="1" applyProtection="1">
      <alignment vertical="top" wrapText="1"/>
      <protection hidden="1"/>
    </xf>
    <xf numFmtId="0" fontId="60" fillId="6" borderId="0" xfId="0" applyFont="1" applyFill="1" applyAlignment="1">
      <alignment wrapText="1"/>
    </xf>
    <xf numFmtId="0" fontId="54" fillId="6" borderId="0" xfId="0" applyFont="1" applyFill="1" applyAlignment="1">
      <alignment wrapText="1"/>
    </xf>
    <xf numFmtId="0" fontId="60" fillId="6" borderId="0" xfId="0" applyFont="1" applyFill="1" applyAlignment="1" applyProtection="1">
      <alignment horizontal="left" vertical="top" wrapText="1"/>
    </xf>
    <xf numFmtId="0" fontId="60" fillId="6" borderId="0" xfId="0" applyFont="1" applyFill="1" applyAlignment="1">
      <alignment horizontal="left" wrapText="1"/>
    </xf>
    <xf numFmtId="0" fontId="60" fillId="6" borderId="0" xfId="0" applyFont="1" applyFill="1" applyAlignment="1" applyProtection="1">
      <alignment wrapText="1"/>
      <protection hidden="1"/>
    </xf>
    <xf numFmtId="0" fontId="60" fillId="6" borderId="0" xfId="0" applyFont="1" applyFill="1" applyAlignment="1" applyProtection="1">
      <alignment horizontal="left" wrapText="1"/>
      <protection hidden="1"/>
    </xf>
    <xf numFmtId="0" fontId="53" fillId="6" borderId="0" xfId="37" applyFont="1" applyFill="1" applyBorder="1" applyAlignment="1">
      <alignment vertical="top" wrapText="1"/>
    </xf>
    <xf numFmtId="0" fontId="54" fillId="6" borderId="0" xfId="1" applyNumberFormat="1" applyFont="1" applyFill="1" applyBorder="1" applyAlignment="1" applyProtection="1">
      <alignment vertical="top" wrapText="1"/>
      <protection hidden="1"/>
    </xf>
    <xf numFmtId="0" fontId="54" fillId="6" borderId="0" xfId="37" applyFont="1" applyFill="1" applyAlignment="1">
      <alignment vertical="top" wrapText="1"/>
    </xf>
    <xf numFmtId="0" fontId="54" fillId="6" borderId="0" xfId="37" applyFont="1" applyFill="1" applyAlignment="1">
      <alignment horizontal="left" vertical="top" wrapText="1"/>
    </xf>
    <xf numFmtId="0" fontId="60" fillId="0" borderId="0" xfId="0" applyFont="1" applyFill="1" applyAlignment="1">
      <alignment vertical="top" wrapText="1"/>
    </xf>
    <xf numFmtId="0" fontId="56" fillId="6" borderId="0" xfId="0" applyFont="1" applyFill="1" applyAlignment="1">
      <alignment vertical="center" wrapText="1"/>
    </xf>
    <xf numFmtId="0" fontId="54" fillId="6" borderId="0" xfId="37" applyFont="1" applyFill="1" applyBorder="1" applyAlignment="1">
      <alignment vertical="top" wrapText="1"/>
    </xf>
    <xf numFmtId="0" fontId="0" fillId="0" borderId="0" xfId="0" applyFont="1" applyFill="1" applyAlignment="1">
      <alignment vertical="top" wrapText="1"/>
    </xf>
    <xf numFmtId="0" fontId="54" fillId="0" borderId="0" xfId="0" applyFont="1" applyFill="1" applyAlignment="1">
      <alignment vertical="top" wrapText="1"/>
    </xf>
    <xf numFmtId="0" fontId="54" fillId="0" borderId="0" xfId="37" applyFont="1" applyFill="1" applyAlignment="1">
      <alignment vertical="top" wrapText="1"/>
    </xf>
    <xf numFmtId="0" fontId="0" fillId="0" borderId="0" xfId="0" applyFont="1" applyFill="1" applyAlignment="1">
      <alignment horizontal="left" vertical="top" wrapText="1"/>
    </xf>
    <xf numFmtId="0" fontId="14" fillId="2" borderId="0" xfId="0" applyFont="1" applyFill="1" applyBorder="1" applyAlignment="1" applyProtection="1">
      <alignment horizontal="center" vertical="center" wrapText="1"/>
      <protection hidden="1"/>
    </xf>
    <xf numFmtId="0" fontId="63" fillId="0" borderId="0" xfId="0" applyFont="1" applyAlignment="1">
      <alignment vertical="top" wrapText="1"/>
    </xf>
    <xf numFmtId="0" fontId="64" fillId="0" borderId="0" xfId="0" applyFont="1" applyAlignment="1">
      <alignment vertical="top" wrapText="1"/>
    </xf>
    <xf numFmtId="0" fontId="14" fillId="2" borderId="37"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0" fontId="4" fillId="0" borderId="0" xfId="0" applyFont="1" applyFill="1" applyAlignment="1">
      <alignment horizontal="center"/>
    </xf>
    <xf numFmtId="0" fontId="2" fillId="0" borderId="30" xfId="0" applyNumberFormat="1" applyFont="1" applyFill="1" applyBorder="1" applyAlignment="1" applyProtection="1">
      <alignment vertical="top" wrapText="1"/>
      <protection hidden="1"/>
    </xf>
    <xf numFmtId="0" fontId="0" fillId="0" borderId="0" xfId="0" applyFill="1" applyAlignment="1" applyProtection="1">
      <alignment wrapText="1"/>
    </xf>
    <xf numFmtId="0" fontId="0" fillId="0" borderId="0" xfId="0" applyProtection="1"/>
    <xf numFmtId="0" fontId="4" fillId="2" borderId="41" xfId="0" applyFont="1" applyFill="1" applyBorder="1" applyAlignment="1" applyProtection="1">
      <alignment horizontal="center" wrapText="1"/>
    </xf>
    <xf numFmtId="0" fontId="11" fillId="2" borderId="42" xfId="0" applyFont="1" applyFill="1" applyBorder="1" applyAlignment="1" applyProtection="1">
      <alignment vertical="center"/>
    </xf>
    <xf numFmtId="0" fontId="65" fillId="0" borderId="0" xfId="0" applyFont="1" applyFill="1" applyAlignment="1" applyProtection="1">
      <alignment horizontal="center" vertical="center" wrapText="1"/>
      <protection hidden="1"/>
    </xf>
    <xf numFmtId="0" fontId="79" fillId="0" borderId="0" xfId="0" applyFont="1" applyFill="1" applyAlignment="1">
      <alignment vertical="top" wrapText="1"/>
    </xf>
    <xf numFmtId="0" fontId="0" fillId="0" borderId="0" xfId="0" applyAlignment="1" applyProtection="1">
      <protection hidden="1"/>
    </xf>
    <xf numFmtId="0" fontId="53" fillId="0" borderId="0" xfId="0" applyFont="1" applyAlignment="1"/>
    <xf numFmtId="0" fontId="0" fillId="6" borderId="0" xfId="0" applyFill="1" applyProtection="1">
      <protection hidden="1"/>
    </xf>
    <xf numFmtId="0" fontId="27" fillId="0" borderId="12" xfId="0" applyFont="1" applyBorder="1" applyAlignment="1">
      <alignment vertical="top" wrapText="1"/>
    </xf>
    <xf numFmtId="166" fontId="27" fillId="2" borderId="2" xfId="79" applyNumberFormat="1" applyFont="1" applyFill="1" applyBorder="1" applyAlignment="1">
      <alignment horizontal="center" vertical="top" wrapText="1"/>
    </xf>
    <xf numFmtId="1" fontId="44" fillId="0" borderId="0" xfId="0" applyNumberFormat="1" applyFont="1" applyFill="1" applyAlignment="1" applyProtection="1">
      <alignment horizontal="center" vertical="center" wrapText="1"/>
      <protection hidden="1"/>
    </xf>
    <xf numFmtId="0" fontId="60" fillId="0" borderId="0" xfId="0" applyFont="1" applyBorder="1" applyAlignment="1">
      <alignment vertical="top" wrapText="1"/>
    </xf>
    <xf numFmtId="0" fontId="42" fillId="0" borderId="0" xfId="0" applyFont="1" applyFill="1" applyAlignment="1" applyProtection="1">
      <alignment horizontal="center" vertical="center" wrapText="1"/>
      <protection hidden="1"/>
    </xf>
    <xf numFmtId="0" fontId="0" fillId="0" borderId="43" xfId="0" applyFill="1" applyBorder="1"/>
    <xf numFmtId="0" fontId="80" fillId="7" borderId="0" xfId="0" applyFont="1" applyFill="1" applyProtection="1">
      <protection hidden="1"/>
    </xf>
    <xf numFmtId="0" fontId="0" fillId="8" borderId="12" xfId="0" applyFill="1" applyBorder="1" applyAlignment="1" applyProtection="1">
      <alignment horizontal="left" vertical="center"/>
      <protection hidden="1"/>
    </xf>
    <xf numFmtId="0" fontId="0" fillId="8" borderId="12" xfId="0" applyFill="1" applyBorder="1" applyAlignment="1" applyProtection="1">
      <alignment horizontal="left" vertical="center" wrapText="1"/>
      <protection hidden="1"/>
    </xf>
    <xf numFmtId="0" fontId="0" fillId="0" borderId="0" xfId="0" applyFont="1" applyAlignment="1">
      <alignment vertical="top"/>
    </xf>
    <xf numFmtId="0" fontId="0" fillId="0" borderId="0" xfId="0" applyFont="1" applyFill="1" applyAlignment="1">
      <alignment vertical="top"/>
    </xf>
    <xf numFmtId="0" fontId="60" fillId="0" borderId="0" xfId="0" applyFont="1" applyFill="1" applyBorder="1" applyAlignment="1">
      <alignment vertical="top" wrapText="1"/>
    </xf>
    <xf numFmtId="0" fontId="0" fillId="6" borderId="0" xfId="0" applyFont="1" applyFill="1" applyAlignment="1">
      <alignment vertical="top"/>
    </xf>
    <xf numFmtId="0" fontId="0" fillId="6" borderId="0" xfId="0" applyFill="1" applyAlignment="1">
      <alignment vertical="top"/>
    </xf>
    <xf numFmtId="0" fontId="2" fillId="6" borderId="30" xfId="0" applyNumberFormat="1" applyFont="1" applyFill="1" applyBorder="1" applyAlignment="1" applyProtection="1">
      <alignment vertical="center" wrapText="1"/>
      <protection hidden="1"/>
    </xf>
    <xf numFmtId="0" fontId="69" fillId="6" borderId="0" xfId="0" applyFont="1" applyFill="1" applyAlignment="1">
      <alignment horizontal="left" vertical="center" wrapText="1"/>
    </xf>
    <xf numFmtId="0" fontId="0" fillId="6" borderId="0" xfId="0" applyFill="1"/>
    <xf numFmtId="0" fontId="0" fillId="6" borderId="0" xfId="0" applyFill="1" applyAlignment="1">
      <alignment wrapText="1"/>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0" borderId="0" xfId="0" applyProtection="1">
      <protection locked="0"/>
    </xf>
    <xf numFmtId="0" fontId="11" fillId="2" borderId="47" xfId="0" applyFont="1" applyFill="1" applyBorder="1" applyAlignment="1" applyProtection="1">
      <alignment horizontal="center" vertical="center" wrapText="1"/>
      <protection hidden="1"/>
    </xf>
    <xf numFmtId="0" fontId="11" fillId="2" borderId="48" xfId="0" applyFont="1" applyFill="1" applyBorder="1" applyAlignment="1" applyProtection="1">
      <alignment horizontal="center" vertical="center" wrapText="1"/>
      <protection hidden="1"/>
    </xf>
    <xf numFmtId="0" fontId="4" fillId="0" borderId="0" xfId="0" applyFont="1" applyFill="1" applyAlignment="1">
      <alignment wrapText="1"/>
    </xf>
    <xf numFmtId="0" fontId="0" fillId="0" borderId="0" xfId="0" applyAlignment="1">
      <alignment wrapText="1"/>
    </xf>
    <xf numFmtId="0" fontId="0" fillId="0" borderId="0" xfId="0" applyFont="1" applyAlignment="1">
      <alignment vertical="top" wrapText="1"/>
    </xf>
    <xf numFmtId="0" fontId="0" fillId="0" borderId="10" xfId="0" applyBorder="1" applyAlignment="1" applyProtection="1">
      <alignment horizontal="left" vertical="center"/>
      <protection locked="0"/>
    </xf>
    <xf numFmtId="0" fontId="32" fillId="0" borderId="0" xfId="0" applyFont="1" applyFill="1" applyBorder="1" applyAlignment="1" applyProtection="1">
      <alignment vertical="center"/>
      <protection locked="0"/>
    </xf>
    <xf numFmtId="0" fontId="0" fillId="3" borderId="0" xfId="0" applyFill="1" applyProtection="1">
      <protection locked="0"/>
    </xf>
    <xf numFmtId="0" fontId="0" fillId="0" borderId="0" xfId="0" applyFill="1" applyProtection="1">
      <protection locked="0"/>
    </xf>
    <xf numFmtId="0" fontId="0" fillId="2" borderId="49" xfId="0" applyFill="1" applyBorder="1" applyAlignment="1" applyProtection="1">
      <alignment wrapText="1"/>
      <protection hidden="1"/>
    </xf>
    <xf numFmtId="0" fontId="0" fillId="0" borderId="0" xfId="0" applyFill="1" applyAlignment="1" applyProtection="1">
      <alignment wrapText="1"/>
      <protection hidden="1"/>
    </xf>
    <xf numFmtId="0" fontId="6" fillId="0" borderId="0" xfId="0" applyFont="1" applyFill="1" applyAlignment="1" applyProtection="1">
      <alignment wrapText="1"/>
      <protection hidden="1"/>
    </xf>
    <xf numFmtId="0" fontId="6" fillId="0" borderId="0" xfId="0" applyFont="1" applyFill="1" applyAlignment="1" applyProtection="1">
      <protection hidden="1"/>
    </xf>
    <xf numFmtId="0" fontId="51" fillId="2" borderId="50" xfId="0" applyFont="1" applyFill="1" applyBorder="1" applyAlignment="1" applyProtection="1">
      <alignment horizontal="center" vertical="center" wrapText="1"/>
      <protection hidden="1"/>
    </xf>
    <xf numFmtId="0" fontId="51" fillId="0" borderId="51" xfId="0" applyFont="1" applyBorder="1" applyAlignment="1" applyProtection="1">
      <alignment horizontal="center" vertical="center" wrapText="1"/>
      <protection hidden="1"/>
    </xf>
    <xf numFmtId="0" fontId="0" fillId="3" borderId="0" xfId="0" applyFill="1" applyAlignment="1" applyProtection="1">
      <alignment wrapText="1"/>
      <protection hidden="1"/>
    </xf>
    <xf numFmtId="0" fontId="11" fillId="0" borderId="0" xfId="0" applyFont="1" applyFill="1" applyBorder="1" applyAlignment="1" applyProtection="1">
      <alignment horizontal="center" vertical="center"/>
      <protection hidden="1"/>
    </xf>
    <xf numFmtId="0" fontId="6" fillId="0" borderId="0" xfId="0" applyFont="1" applyFill="1" applyAlignment="1" applyProtection="1">
      <alignment horizontal="center" vertical="center" wrapText="1"/>
      <protection hidden="1"/>
    </xf>
    <xf numFmtId="0" fontId="0" fillId="0" borderId="0" xfId="0" applyAlignment="1" applyProtection="1">
      <alignment horizontal="center" vertical="center"/>
      <protection hidden="1"/>
    </xf>
    <xf numFmtId="0" fontId="0" fillId="2" borderId="52" xfId="0" applyFill="1" applyBorder="1" applyAlignment="1" applyProtection="1">
      <alignment wrapText="1"/>
    </xf>
    <xf numFmtId="0" fontId="0" fillId="0" borderId="12" xfId="0" applyFont="1" applyBorder="1" applyProtection="1">
      <protection locked="0"/>
    </xf>
    <xf numFmtId="0" fontId="0" fillId="0" borderId="53" xfId="0" applyFont="1" applyBorder="1" applyProtection="1">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xf>
    <xf numFmtId="0" fontId="0" fillId="2" borderId="54" xfId="0" applyFont="1" applyFill="1" applyBorder="1" applyAlignment="1" applyProtection="1">
      <alignment horizontal="left" vertical="center" wrapText="1"/>
      <protection locked="0"/>
    </xf>
    <xf numFmtId="0" fontId="0" fillId="0" borderId="0" xfId="0" applyAlignment="1">
      <alignment vertical="top" wrapText="1"/>
    </xf>
    <xf numFmtId="0" fontId="0" fillId="6" borderId="0" xfId="0" applyFont="1" applyFill="1" applyAlignment="1">
      <alignment vertical="top" wrapText="1"/>
    </xf>
    <xf numFmtId="0" fontId="79" fillId="6" borderId="0" xfId="0" applyFont="1" applyFill="1" applyAlignment="1">
      <alignment vertical="top" wrapText="1"/>
    </xf>
    <xf numFmtId="0" fontId="4" fillId="0" borderId="0" xfId="0" applyFont="1" applyFill="1" applyAlignment="1" applyProtection="1">
      <alignment horizontal="left" vertical="center"/>
    </xf>
    <xf numFmtId="0" fontId="4" fillId="0" borderId="0" xfId="0" applyFont="1" applyFill="1" applyProtection="1">
      <protection hidden="1"/>
    </xf>
    <xf numFmtId="0" fontId="4" fillId="0" borderId="0" xfId="0" applyFont="1" applyFill="1" applyAlignment="1" applyProtection="1">
      <alignment wrapText="1"/>
      <protection hidden="1"/>
    </xf>
    <xf numFmtId="0" fontId="4" fillId="0" borderId="0" xfId="0" applyFont="1" applyFill="1" applyAlignment="1">
      <alignment vertical="center"/>
    </xf>
    <xf numFmtId="0" fontId="4" fillId="0" borderId="0" xfId="0" applyFont="1" applyFill="1" applyAlignment="1" applyProtection="1">
      <alignment vertical="center"/>
    </xf>
    <xf numFmtId="0" fontId="4" fillId="0" borderId="0" xfId="0" applyFont="1" applyFill="1" applyAlignment="1">
      <alignment horizontal="center" vertical="center"/>
    </xf>
    <xf numFmtId="0" fontId="4" fillId="0" borderId="0" xfId="0" applyFont="1" applyFill="1" applyBorder="1" applyAlignment="1" applyProtection="1">
      <alignment horizontal="left" vertical="center"/>
      <protection locked="0"/>
    </xf>
    <xf numFmtId="0" fontId="4" fillId="0" borderId="0" xfId="0" applyFont="1" applyFill="1" applyAlignment="1">
      <alignment horizontal="left" vertical="center"/>
    </xf>
    <xf numFmtId="49" fontId="81" fillId="0" borderId="0" xfId="0" applyNumberFormat="1" applyFont="1" applyFill="1" applyBorder="1" applyAlignment="1" applyProtection="1">
      <alignment vertical="center"/>
    </xf>
    <xf numFmtId="0" fontId="4" fillId="0" borderId="0" xfId="0" applyFont="1" applyFill="1" applyAlignment="1" applyProtection="1">
      <alignment vertical="center" wrapText="1"/>
    </xf>
    <xf numFmtId="0" fontId="81" fillId="0" borderId="0" xfId="0" applyFont="1" applyFill="1" applyAlignment="1">
      <alignment vertical="center"/>
    </xf>
    <xf numFmtId="0" fontId="4" fillId="0" borderId="0" xfId="0" applyNumberFormat="1"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28" fillId="2" borderId="10" xfId="79" applyFont="1" applyFill="1" applyBorder="1" applyAlignment="1">
      <alignment horizontal="left" vertical="top" wrapText="1"/>
    </xf>
    <xf numFmtId="0" fontId="28" fillId="2" borderId="11" xfId="79" applyFont="1" applyFill="1" applyBorder="1" applyAlignment="1">
      <alignment horizontal="left" vertical="top" wrapText="1"/>
    </xf>
    <xf numFmtId="0" fontId="28" fillId="2" borderId="2" xfId="79" applyFont="1" applyFill="1" applyBorder="1" applyAlignment="1">
      <alignment horizontal="left" vertical="top" wrapText="1"/>
    </xf>
    <xf numFmtId="164" fontId="27" fillId="2" borderId="10" xfId="79" applyNumberFormat="1" applyFont="1" applyFill="1" applyBorder="1" applyAlignment="1">
      <alignment horizontal="center" vertical="top" wrapText="1"/>
    </xf>
    <xf numFmtId="164" fontId="27" fillId="2" borderId="11" xfId="79" applyNumberFormat="1" applyFont="1" applyFill="1" applyBorder="1" applyAlignment="1">
      <alignment horizontal="center" vertical="top" wrapText="1"/>
    </xf>
    <xf numFmtId="164" fontId="27" fillId="2" borderId="2" xfId="79" applyNumberFormat="1" applyFont="1" applyFill="1" applyBorder="1" applyAlignment="1">
      <alignment horizontal="center" vertical="top" wrapText="1"/>
    </xf>
    <xf numFmtId="0" fontId="27" fillId="2" borderId="10" xfId="79" applyFont="1" applyFill="1" applyBorder="1" applyAlignment="1">
      <alignment horizontal="center" vertical="top" wrapText="1"/>
    </xf>
    <xf numFmtId="0" fontId="27" fillId="2" borderId="11" xfId="79" applyFont="1" applyFill="1" applyBorder="1" applyAlignment="1">
      <alignment horizontal="center" vertical="top" wrapText="1"/>
    </xf>
    <xf numFmtId="0" fontId="27" fillId="2" borderId="2" xfId="79" applyFont="1" applyFill="1" applyBorder="1" applyAlignment="1">
      <alignment horizontal="center" vertical="top" wrapText="1"/>
    </xf>
    <xf numFmtId="2" fontId="27" fillId="2" borderId="10" xfId="79" applyNumberFormat="1" applyFont="1" applyFill="1" applyBorder="1" applyAlignment="1">
      <alignment horizontal="center" vertical="top" wrapText="1"/>
    </xf>
    <xf numFmtId="2" fontId="27" fillId="2" borderId="11" xfId="79" applyNumberFormat="1" applyFont="1" applyFill="1" applyBorder="1" applyAlignment="1">
      <alignment horizontal="center" vertical="top" wrapText="1"/>
    </xf>
    <xf numFmtId="2" fontId="27" fillId="2" borderId="2" xfId="79" applyNumberFormat="1" applyFont="1" applyFill="1" applyBorder="1" applyAlignment="1">
      <alignment horizontal="center" vertical="top" wrapText="1"/>
    </xf>
    <xf numFmtId="0" fontId="27" fillId="0" borderId="10" xfId="79" applyFont="1" applyFill="1" applyBorder="1" applyAlignment="1">
      <alignment horizontal="center" vertical="top" wrapText="1"/>
    </xf>
    <xf numFmtId="0" fontId="27" fillId="0" borderId="11" xfId="79" applyFont="1" applyFill="1" applyBorder="1" applyAlignment="1">
      <alignment horizontal="center" vertical="top" wrapText="1"/>
    </xf>
    <xf numFmtId="0" fontId="27" fillId="0" borderId="2" xfId="79" applyFont="1" applyFill="1" applyBorder="1" applyAlignment="1">
      <alignment horizontal="center" vertical="top" wrapText="1"/>
    </xf>
    <xf numFmtId="164" fontId="27" fillId="0" borderId="10" xfId="79" applyNumberFormat="1" applyFont="1" applyFill="1" applyBorder="1" applyAlignment="1">
      <alignment horizontal="center" vertical="top" wrapText="1"/>
    </xf>
    <xf numFmtId="164" fontId="27" fillId="0" borderId="11" xfId="79" applyNumberFormat="1" applyFont="1" applyFill="1" applyBorder="1" applyAlignment="1">
      <alignment horizontal="center" vertical="top" wrapText="1"/>
    </xf>
    <xf numFmtId="164" fontId="27" fillId="0" borderId="2" xfId="79" applyNumberFormat="1" applyFont="1" applyFill="1" applyBorder="1" applyAlignment="1">
      <alignment horizontal="center" vertical="top"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43"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5" xfId="0" applyFont="1" applyFill="1" applyBorder="1" applyAlignment="1">
      <alignment horizontal="center" vertical="center" wrapText="1"/>
    </xf>
    <xf numFmtId="0" fontId="27" fillId="2" borderId="10" xfId="79" applyFont="1" applyFill="1" applyBorder="1" applyAlignment="1">
      <alignment horizontal="left" vertical="top" wrapText="1"/>
    </xf>
    <xf numFmtId="0" fontId="27" fillId="2" borderId="11" xfId="79" applyFont="1" applyFill="1" applyBorder="1" applyAlignment="1">
      <alignment horizontal="left" vertical="top" wrapText="1"/>
    </xf>
    <xf numFmtId="0" fontId="27" fillId="2" borderId="2" xfId="79" applyFont="1" applyFill="1" applyBorder="1" applyAlignment="1">
      <alignment horizontal="left"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21"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4" fillId="2" borderId="20" xfId="0" applyFont="1" applyFill="1" applyBorder="1" applyAlignment="1" applyProtection="1">
      <alignment horizontal="left" wrapText="1"/>
      <protection hidden="1"/>
    </xf>
    <xf numFmtId="0" fontId="14" fillId="2" borderId="1" xfId="0" applyFont="1" applyFill="1" applyBorder="1" applyAlignment="1" applyProtection="1">
      <alignment horizontal="left" wrapText="1"/>
      <protection hidden="1"/>
    </xf>
    <xf numFmtId="0" fontId="15" fillId="2" borderId="56"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11" fillId="2" borderId="56"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82" fillId="0" borderId="57" xfId="0" applyNumberFormat="1" applyFont="1" applyBorder="1" applyAlignment="1" applyProtection="1">
      <alignment horizontal="left"/>
      <protection locked="0"/>
    </xf>
    <xf numFmtId="0" fontId="82" fillId="0" borderId="58" xfId="0" applyNumberFormat="1" applyFont="1" applyBorder="1" applyAlignment="1" applyProtection="1">
      <alignment horizontal="left"/>
      <protection locked="0"/>
    </xf>
    <xf numFmtId="0" fontId="82" fillId="0" borderId="13" xfId="0" applyNumberFormat="1" applyFont="1" applyBorder="1" applyAlignment="1" applyProtection="1">
      <alignment horizontal="left"/>
      <protection locked="0"/>
    </xf>
    <xf numFmtId="0" fontId="15" fillId="2" borderId="56"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165" fontId="14" fillId="2" borderId="27" xfId="0" applyNumberFormat="1" applyFont="1" applyFill="1" applyBorder="1" applyAlignment="1" applyProtection="1">
      <alignment horizontal="center" wrapText="1"/>
      <protection locked="0"/>
    </xf>
    <xf numFmtId="165" fontId="14" fillId="2" borderId="29"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15" fillId="2" borderId="59"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24" fillId="0" borderId="20" xfId="3" applyFont="1" applyFill="1" applyBorder="1" applyAlignment="1" applyProtection="1">
      <alignment horizontal="center"/>
      <protection hidden="1"/>
    </xf>
    <xf numFmtId="0" fontId="82" fillId="2" borderId="56" xfId="3" applyFont="1" applyFill="1" applyBorder="1" applyAlignment="1" applyProtection="1">
      <alignment horizontal="left" vertical="center"/>
      <protection locked="0" hidden="1"/>
    </xf>
    <xf numFmtId="0" fontId="82" fillId="2" borderId="1" xfId="3" applyFont="1" applyFill="1" applyBorder="1" applyAlignment="1" applyProtection="1">
      <alignment horizontal="left" vertical="center"/>
      <protection locked="0" hidden="1"/>
    </xf>
    <xf numFmtId="0" fontId="82" fillId="2" borderId="33" xfId="3"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8"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6"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33"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29" xfId="0"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wrapText="1"/>
      <protection hidden="1"/>
    </xf>
    <xf numFmtId="0" fontId="15" fillId="2" borderId="1" xfId="0" applyFont="1" applyFill="1" applyBorder="1" applyAlignment="1" applyProtection="1">
      <alignment horizontal="left" vertical="center"/>
      <protection locked="0"/>
    </xf>
    <xf numFmtId="0" fontId="26" fillId="0" borderId="21" xfId="3" applyFont="1" applyFill="1" applyBorder="1" applyAlignment="1" applyProtection="1">
      <alignment horizontal="center" vertical="center" wrapText="1"/>
      <protection hidden="1"/>
    </xf>
    <xf numFmtId="0" fontId="26" fillId="2" borderId="0" xfId="3" applyFont="1" applyFill="1" applyBorder="1" applyAlignment="1" applyProtection="1">
      <alignment horizontal="center" vertical="center" wrapText="1"/>
      <protection hidden="1"/>
    </xf>
    <xf numFmtId="0" fontId="83" fillId="0" borderId="27" xfId="3" applyFont="1" applyFill="1" applyBorder="1" applyAlignment="1" applyProtection="1">
      <alignment horizontal="left" vertical="center"/>
      <protection hidden="1"/>
    </xf>
    <xf numFmtId="0" fontId="83" fillId="0" borderId="20" xfId="3" applyFont="1" applyFill="1" applyBorder="1" applyAlignment="1" applyProtection="1">
      <alignment horizontal="left" vertical="center"/>
      <protection hidden="1"/>
    </xf>
    <xf numFmtId="0" fontId="83" fillId="0" borderId="29" xfId="3" applyFont="1" applyFill="1" applyBorder="1" applyAlignment="1" applyProtection="1">
      <alignment horizontal="left" vertical="center"/>
      <protection hidden="1"/>
    </xf>
    <xf numFmtId="0" fontId="22" fillId="0" borderId="20" xfId="3" applyFont="1" applyFill="1" applyBorder="1" applyAlignment="1" applyProtection="1">
      <alignment horizontal="center" wrapText="1"/>
      <protection hidden="1"/>
    </xf>
    <xf numFmtId="0" fontId="17" fillId="2" borderId="0" xfId="0" applyFont="1" applyFill="1" applyBorder="1" applyAlignment="1" applyProtection="1">
      <alignment horizontal="center" wrapText="1"/>
    </xf>
    <xf numFmtId="0" fontId="9" fillId="2" borderId="20" xfId="0" applyFont="1" applyFill="1" applyBorder="1" applyAlignment="1" applyProtection="1">
      <alignment horizontal="center" wrapText="1"/>
      <protection hidden="1"/>
    </xf>
    <xf numFmtId="0" fontId="84" fillId="2" borderId="56" xfId="3" applyFont="1" applyFill="1" applyBorder="1" applyAlignment="1" applyProtection="1">
      <alignment horizontal="left" vertical="center" wrapText="1"/>
      <protection locked="0"/>
    </xf>
    <xf numFmtId="0" fontId="85" fillId="2" borderId="1" xfId="0" applyFont="1" applyFill="1" applyBorder="1" applyAlignment="1" applyProtection="1">
      <alignment horizontal="left" vertical="center" wrapText="1"/>
      <protection locked="0"/>
    </xf>
    <xf numFmtId="0" fontId="85" fillId="2" borderId="33" xfId="0" applyFont="1" applyFill="1" applyBorder="1" applyAlignment="1" applyProtection="1">
      <alignment horizontal="left" vertical="center" wrapText="1"/>
      <protection locked="0"/>
    </xf>
    <xf numFmtId="0" fontId="26" fillId="0" borderId="0" xfId="3" applyFont="1" applyFill="1" applyBorder="1" applyAlignment="1" applyProtection="1">
      <alignment horizontal="center" vertical="center" wrapText="1"/>
      <protection hidden="1"/>
    </xf>
    <xf numFmtId="0" fontId="15" fillId="2" borderId="1" xfId="0" applyFont="1" applyFill="1" applyBorder="1" applyAlignment="1" applyProtection="1">
      <alignment horizontal="center" vertical="center"/>
    </xf>
    <xf numFmtId="0" fontId="17" fillId="2" borderId="25"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11" fillId="2" borderId="1" xfId="0" applyFont="1" applyFill="1" applyBorder="1" applyAlignment="1" applyProtection="1">
      <alignment horizontal="left" vertical="center" wrapText="1"/>
    </xf>
    <xf numFmtId="0" fontId="52" fillId="2" borderId="34" xfId="3" applyFont="1" applyFill="1" applyBorder="1" applyAlignment="1" applyProtection="1">
      <alignment horizontal="center" vertical="center"/>
      <protection hidden="1"/>
    </xf>
    <xf numFmtId="0" fontId="52" fillId="2" borderId="0" xfId="3" applyFont="1" applyFill="1" applyBorder="1" applyAlignment="1" applyProtection="1">
      <alignment horizontal="center" vertical="center"/>
      <protection hidden="1"/>
    </xf>
    <xf numFmtId="0" fontId="51" fillId="0" borderId="60" xfId="0" applyFont="1" applyBorder="1" applyAlignment="1" applyProtection="1">
      <alignment horizontal="center" vertical="center" wrapText="1"/>
      <protection hidden="1"/>
    </xf>
    <xf numFmtId="0" fontId="51" fillId="0" borderId="55" xfId="0" applyFont="1" applyBorder="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3" applyFont="1" applyFill="1" applyBorder="1" applyAlignment="1" applyProtection="1">
      <alignment horizontal="center" vertical="center" wrapText="1"/>
      <protection hidden="1"/>
    </xf>
    <xf numFmtId="0" fontId="38"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61" xfId="0" applyFont="1" applyFill="1" applyBorder="1" applyAlignment="1" applyProtection="1">
      <alignment horizontal="center" wrapText="1"/>
      <protection hidden="1"/>
    </xf>
    <xf numFmtId="0" fontId="0" fillId="0" borderId="0" xfId="0" applyFont="1" applyFill="1" applyAlignment="1" applyProtection="1">
      <alignment horizontal="left" vertical="center" wrapText="1"/>
      <protection hidden="1"/>
    </xf>
  </cellXfs>
  <cellStyles count="96">
    <cellStyle name="Bad 2" xfId="1"/>
    <cellStyle name="Excel Built-in Normal" xfId="2"/>
    <cellStyle name="Hyperlink" xfId="3" builtinId="8"/>
    <cellStyle name="Hyperlink 2" xfId="4"/>
    <cellStyle name="Hyperlink 3" xfId="5"/>
    <cellStyle name="Hyperlink 4" xfId="6"/>
    <cellStyle name="Hyperlink 5" xfId="7"/>
    <cellStyle name="Hyperlink 5 2" xfId="8"/>
    <cellStyle name="Hyperlink 6" xfId="9"/>
    <cellStyle name="Hyperlink 7" xfId="10"/>
    <cellStyle name="Normal" xfId="0" builtinId="0"/>
    <cellStyle name="Normal 10" xfId="11"/>
    <cellStyle name="Normal 100" xfId="12"/>
    <cellStyle name="Normal 118" xfId="13"/>
    <cellStyle name="Normal 12" xfId="14"/>
    <cellStyle name="Normal 13" xfId="15"/>
    <cellStyle name="Normal 13 2" xfId="16"/>
    <cellStyle name="Normal 13 2 2" xfId="17"/>
    <cellStyle name="Normal 13 2 2 2" xfId="18"/>
    <cellStyle name="Normal 13 2 3" xfId="19"/>
    <cellStyle name="Normal 13 3" xfId="20"/>
    <cellStyle name="Normal 13 3 2" xfId="21"/>
    <cellStyle name="Normal 13 4" xfId="22"/>
    <cellStyle name="Normal 15" xfId="23"/>
    <cellStyle name="Normal 16" xfId="24"/>
    <cellStyle name="Normal 17" xfId="25"/>
    <cellStyle name="Normal 19" xfId="26"/>
    <cellStyle name="Normal 2" xfId="27"/>
    <cellStyle name="Normal 2 2" xfId="28"/>
    <cellStyle name="Normal 2 2 2" xfId="29"/>
    <cellStyle name="Normal 2 2 3" xfId="30"/>
    <cellStyle name="Normal 2 3" xfId="31"/>
    <cellStyle name="Normal 2 3 2" xfId="32"/>
    <cellStyle name="Normal 2 4" xfId="33"/>
    <cellStyle name="Normal 2 4 2" xfId="34"/>
    <cellStyle name="Normal 2 5" xfId="35"/>
    <cellStyle name="Normal 23" xfId="36"/>
    <cellStyle name="Normal 3" xfId="37"/>
    <cellStyle name="Normal 3 2" xfId="38"/>
    <cellStyle name="Normal 3 2 11" xfId="39"/>
    <cellStyle name="Normal 3 3" xfId="40"/>
    <cellStyle name="Normal 3 4" xfId="41"/>
    <cellStyle name="Normal 3 8" xfId="42"/>
    <cellStyle name="Normal 3 8 2" xfId="43"/>
    <cellStyle name="Normal 3 8 2 2" xfId="44"/>
    <cellStyle name="Normal 3 8 3" xfId="45"/>
    <cellStyle name="Normal 4" xfId="46"/>
    <cellStyle name="Normal 4 2" xfId="47"/>
    <cellStyle name="Normal 4 3" xfId="48"/>
    <cellStyle name="Normal 4 4" xfId="49"/>
    <cellStyle name="Normal 416" xfId="50"/>
    <cellStyle name="Normal 417" xfId="51"/>
    <cellStyle name="Normal 428" xfId="52"/>
    <cellStyle name="Normal 429" xfId="53"/>
    <cellStyle name="Normal 486" xfId="54"/>
    <cellStyle name="Normal 487" xfId="55"/>
    <cellStyle name="Normal 489" xfId="56"/>
    <cellStyle name="Normal 490" xfId="57"/>
    <cellStyle name="Normal 5" xfId="58"/>
    <cellStyle name="Normal 5 2" xfId="59"/>
    <cellStyle name="Normal 5 3" xfId="60"/>
    <cellStyle name="Normal 506" xfId="61"/>
    <cellStyle name="Normal 516" xfId="62"/>
    <cellStyle name="Normal 517" xfId="63"/>
    <cellStyle name="Normal 53" xfId="64"/>
    <cellStyle name="Normal 54" xfId="65"/>
    <cellStyle name="Normal 542" xfId="66"/>
    <cellStyle name="Normal 543" xfId="67"/>
    <cellStyle name="Normal 544" xfId="68"/>
    <cellStyle name="Normal 547" xfId="69"/>
    <cellStyle name="Normal 548" xfId="70"/>
    <cellStyle name="Normal 550" xfId="71"/>
    <cellStyle name="Normal 571" xfId="72"/>
    <cellStyle name="Normal 572" xfId="73"/>
    <cellStyle name="Normal 6" xfId="74"/>
    <cellStyle name="Normal 6 2" xfId="75"/>
    <cellStyle name="Normal 6 3" xfId="76"/>
    <cellStyle name="Normal 7" xfId="77"/>
    <cellStyle name="Normal 7 2" xfId="78"/>
    <cellStyle name="Normal_Sheet1" xfId="79"/>
    <cellStyle name="Standard 3" xfId="80"/>
    <cellStyle name="Standard 4" xfId="81"/>
    <cellStyle name="Standard 4 2" xfId="82"/>
    <cellStyle name="Standard 4 2 2" xfId="83"/>
    <cellStyle name="Standard 4 2 2 2" xfId="84"/>
    <cellStyle name="Standard 4 2 3" xfId="85"/>
    <cellStyle name="Standard 4 3" xfId="86"/>
    <cellStyle name="Standard 4 3 2" xfId="87"/>
    <cellStyle name="Standard 4 4" xfId="88"/>
    <cellStyle name="Standard 6" xfId="89"/>
    <cellStyle name="표준 2" xfId="90"/>
    <cellStyle name="一般 7" xfId="91"/>
    <cellStyle name="標準 2" xfId="92"/>
    <cellStyle name="標準 2 2" xfId="93"/>
    <cellStyle name="標準 2 3" xfId="94"/>
    <cellStyle name="標準_Sheet1" xfId="95"/>
  </cellStyles>
  <dxfs count="5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ill>
        <patternFill>
          <bgColor rgb="FF92D050"/>
        </patternFill>
      </fill>
    </dxf>
    <dxf>
      <font>
        <color theme="0" tint="-0.24994659260841701"/>
      </font>
      <fill>
        <patternFill patternType="none">
          <bgColor indexed="65"/>
        </patternFill>
      </fill>
    </dxf>
    <dxf>
      <fill>
        <patternFill>
          <bgColor rgb="FF92D050"/>
        </patternFill>
      </fill>
    </dxf>
    <dxf>
      <font>
        <color theme="0" tint="-0.24994659260841701"/>
      </font>
      <fill>
        <patternFill patternType="none">
          <bgColor indexed="65"/>
        </patternFill>
      </fill>
    </dxf>
    <dxf>
      <font>
        <strike val="0"/>
        <color theme="0" tint="-0.14996795556505021"/>
      </font>
      <fill>
        <patternFill>
          <bgColor theme="0"/>
        </patternFill>
      </fill>
    </dxf>
    <dxf>
      <font>
        <strike val="0"/>
        <color theme="0" tint="-0.14996795556505021"/>
      </font>
      <fill>
        <patternFill>
          <bgColor theme="0"/>
        </patternFill>
      </fill>
    </dxf>
    <dxf>
      <font>
        <strike val="0"/>
        <color theme="0" tint="-0.14996795556505021"/>
      </font>
      <fill>
        <patternFill>
          <bgColor theme="0"/>
        </patternFill>
      </fill>
    </dxf>
    <dxf>
      <font>
        <condense val="0"/>
        <extend val="0"/>
        <color indexed="9"/>
      </font>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rgb="FFFF0000"/>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328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20955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104775</xdr:rowOff>
    </xdr:from>
    <xdr:to>
      <xdr:col>0</xdr:col>
      <xdr:colOff>9305925</xdr:colOff>
      <xdr:row>0</xdr:row>
      <xdr:rowOff>1352550</xdr:rowOff>
    </xdr:to>
    <xdr:pic>
      <xdr:nvPicPr>
        <xdr:cNvPr id="1000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04775"/>
          <a:ext cx="11620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847725</xdr:rowOff>
    </xdr:to>
    <xdr:pic>
      <xdr:nvPicPr>
        <xdr:cNvPr id="1205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75" y="238125"/>
          <a:ext cx="723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438150</xdr:rowOff>
    </xdr:from>
    <xdr:to>
      <xdr:col>1</xdr:col>
      <xdr:colOff>2505075</xdr:colOff>
      <xdr:row>2</xdr:row>
      <xdr:rowOff>1238250</xdr:rowOff>
    </xdr:to>
    <xdr:pic>
      <xdr:nvPicPr>
        <xdr:cNvPr id="14914"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638175"/>
          <a:ext cx="1838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7</xdr:col>
      <xdr:colOff>257175</xdr:colOff>
      <xdr:row>2</xdr:row>
      <xdr:rowOff>600075</xdr:rowOff>
    </xdr:to>
    <xdr:pic>
      <xdr:nvPicPr>
        <xdr:cNvPr id="216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4650" y="361950"/>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371475</xdr:colOff>
      <xdr:row>0</xdr:row>
      <xdr:rowOff>95250</xdr:rowOff>
    </xdr:from>
    <xdr:to>
      <xdr:col>14</xdr:col>
      <xdr:colOff>57150</xdr:colOff>
      <xdr:row>3</xdr:row>
      <xdr:rowOff>38100</xdr:rowOff>
    </xdr:to>
    <xdr:pic>
      <xdr:nvPicPr>
        <xdr:cNvPr id="694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9700" y="95250"/>
          <a:ext cx="7239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0</xdr:row>
      <xdr:rowOff>323850</xdr:rowOff>
    </xdr:from>
    <xdr:to>
      <xdr:col>1</xdr:col>
      <xdr:colOff>485775</xdr:colOff>
      <xdr:row>3</xdr:row>
      <xdr:rowOff>95250</xdr:rowOff>
    </xdr:to>
    <xdr:pic>
      <xdr:nvPicPr>
        <xdr:cNvPr id="33913"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23850"/>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4"/>
  <sheetViews>
    <sheetView showGridLines="0" topLeftCell="A2" zoomScaleNormal="100" workbookViewId="0">
      <pane xSplit="1" ySplit="11" topLeftCell="B13" activePane="bottomRight" state="frozen"/>
      <selection activeCell="A2" sqref="A2"/>
      <selection pane="topRight" activeCell="B2" sqref="B2"/>
      <selection pane="bottomLeft" activeCell="A13" sqref="A13"/>
      <selection pane="bottomRight" activeCell="B3" sqref="B3"/>
    </sheetView>
  </sheetViews>
  <sheetFormatPr defaultRowHeight="12.75"/>
  <cols>
    <col min="1" max="1" width="0.875" style="132" customWidth="1" collapsed="1"/>
    <col min="2" max="2" width="6.875" style="132" customWidth="1" collapsed="1"/>
    <col min="3" max="3" width="8.5" style="132" customWidth="1" collapsed="1"/>
    <col min="4" max="4" width="6.75" style="132" customWidth="1" collapsed="1"/>
    <col min="5" max="5" width="42.375" style="132" customWidth="1" collapsed="1"/>
    <col min="6" max="6" width="53.375" style="132" customWidth="1" collapsed="1"/>
    <col min="7" max="7" width="0.875" style="132" customWidth="1" collapsed="1"/>
    <col min="8" max="16384" width="9" style="132" collapsed="1"/>
  </cols>
  <sheetData>
    <row r="1" spans="1:7" ht="13.5" thickTop="1">
      <c r="A1" s="9"/>
      <c r="B1" s="10"/>
      <c r="C1" s="10"/>
      <c r="D1" s="10"/>
      <c r="E1" s="10"/>
      <c r="F1" s="10"/>
      <c r="G1" s="11"/>
    </row>
    <row r="2" spans="1:7">
      <c r="A2" s="329"/>
      <c r="B2" s="38" t="s">
        <v>1614</v>
      </c>
      <c r="C2" s="36"/>
      <c r="D2" s="36"/>
      <c r="E2" s="3"/>
      <c r="F2" s="36"/>
      <c r="G2" s="34"/>
    </row>
    <row r="3" spans="1:7">
      <c r="A3" s="329"/>
      <c r="B3" s="5" t="s">
        <v>1602</v>
      </c>
      <c r="C3" s="6"/>
      <c r="D3" s="6"/>
      <c r="E3" s="3"/>
      <c r="F3" s="6"/>
      <c r="G3" s="34"/>
    </row>
    <row r="4" spans="1:7" ht="15.75">
      <c r="A4" s="329"/>
      <c r="B4" s="41" t="s">
        <v>1616</v>
      </c>
      <c r="C4" s="7"/>
      <c r="D4" s="7"/>
      <c r="E4" s="3"/>
      <c r="F4" s="7"/>
      <c r="G4" s="34"/>
    </row>
    <row r="5" spans="1:7">
      <c r="A5" s="329"/>
      <c r="B5" s="40" t="s">
        <v>2064</v>
      </c>
      <c r="C5" s="4"/>
      <c r="D5" s="4"/>
      <c r="E5" s="3"/>
      <c r="F5" s="4"/>
      <c r="G5" s="34"/>
    </row>
    <row r="6" spans="1:7">
      <c r="A6" s="329"/>
      <c r="B6" s="8"/>
      <c r="C6" s="8"/>
      <c r="D6" s="8"/>
      <c r="E6" s="8"/>
      <c r="F6" s="8"/>
      <c r="G6" s="34"/>
    </row>
    <row r="7" spans="1:7">
      <c r="A7" s="329"/>
      <c r="B7" s="8"/>
      <c r="C7" s="8"/>
      <c r="D7" s="8"/>
      <c r="E7" s="8"/>
      <c r="F7" s="8"/>
      <c r="G7" s="34"/>
    </row>
    <row r="8" spans="1:7">
      <c r="A8" s="329"/>
      <c r="B8" s="8"/>
      <c r="C8" s="8"/>
      <c r="D8" s="8"/>
      <c r="E8" s="8"/>
      <c r="F8" s="8"/>
      <c r="G8" s="34"/>
    </row>
    <row r="9" spans="1:7">
      <c r="A9" s="329"/>
      <c r="B9" s="332" t="s">
        <v>1617</v>
      </c>
      <c r="C9" s="332"/>
      <c r="D9" s="332"/>
      <c r="E9" s="332"/>
      <c r="F9" s="332"/>
      <c r="G9" s="34"/>
    </row>
    <row r="10" spans="1:7" ht="27" customHeight="1">
      <c r="A10" s="329"/>
      <c r="B10" s="333" t="s">
        <v>940</v>
      </c>
      <c r="C10" s="333"/>
      <c r="D10" s="333"/>
      <c r="E10" s="333"/>
      <c r="F10" s="333"/>
      <c r="G10" s="34"/>
    </row>
    <row r="11" spans="1:7" ht="27" customHeight="1">
      <c r="A11" s="329"/>
      <c r="B11" s="334"/>
      <c r="C11" s="334"/>
      <c r="D11" s="334"/>
      <c r="E11" s="334"/>
      <c r="F11" s="334"/>
      <c r="G11" s="34"/>
    </row>
    <row r="12" spans="1:7" ht="16.5">
      <c r="A12" s="329"/>
      <c r="B12" s="46" t="s">
        <v>1615</v>
      </c>
      <c r="C12" s="47" t="s">
        <v>1618</v>
      </c>
      <c r="D12" s="48" t="s">
        <v>1619</v>
      </c>
      <c r="E12" s="47" t="s">
        <v>1259</v>
      </c>
      <c r="F12" s="47" t="s">
        <v>1260</v>
      </c>
      <c r="G12" s="34"/>
    </row>
    <row r="13" spans="1:7" ht="33.75">
      <c r="A13" s="329"/>
      <c r="B13" s="2">
        <v>1</v>
      </c>
      <c r="C13" s="37" t="s">
        <v>2144</v>
      </c>
      <c r="D13" s="39" t="s">
        <v>1653</v>
      </c>
      <c r="E13" s="43" t="s">
        <v>1620</v>
      </c>
      <c r="F13" s="43"/>
      <c r="G13" s="34"/>
    </row>
    <row r="14" spans="1:7" ht="33.75">
      <c r="A14" s="329"/>
      <c r="B14" s="2">
        <v>2</v>
      </c>
      <c r="C14" s="37" t="s">
        <v>2144</v>
      </c>
      <c r="D14" s="39" t="s">
        <v>2042</v>
      </c>
      <c r="E14" s="43" t="s">
        <v>1047</v>
      </c>
      <c r="F14" s="43" t="s">
        <v>1048</v>
      </c>
      <c r="G14" s="34"/>
    </row>
    <row r="15" spans="1:7" ht="88.9" customHeight="1">
      <c r="A15" s="329"/>
      <c r="B15" s="317">
        <v>2.0099999999999998</v>
      </c>
      <c r="C15" s="335" t="s">
        <v>2144</v>
      </c>
      <c r="D15" s="314" t="s">
        <v>4582</v>
      </c>
      <c r="E15" s="44" t="s">
        <v>1261</v>
      </c>
      <c r="F15" s="44" t="s">
        <v>1264</v>
      </c>
      <c r="G15" s="34"/>
    </row>
    <row r="16" spans="1:7" ht="99" customHeight="1">
      <c r="A16" s="329"/>
      <c r="B16" s="318"/>
      <c r="C16" s="336"/>
      <c r="D16" s="315"/>
      <c r="E16" s="45"/>
      <c r="F16" s="45" t="s">
        <v>1262</v>
      </c>
      <c r="G16" s="34"/>
    </row>
    <row r="17" spans="1:7" ht="63" customHeight="1">
      <c r="A17" s="329"/>
      <c r="B17" s="319"/>
      <c r="C17" s="337"/>
      <c r="D17" s="316"/>
      <c r="E17" s="42"/>
      <c r="F17" s="42" t="s">
        <v>1263</v>
      </c>
      <c r="G17" s="34"/>
    </row>
    <row r="18" spans="1:7" ht="117" customHeight="1">
      <c r="A18" s="329"/>
      <c r="B18" s="317">
        <v>2.02</v>
      </c>
      <c r="C18" s="335" t="s">
        <v>2144</v>
      </c>
      <c r="D18" s="314" t="s">
        <v>4583</v>
      </c>
      <c r="E18" s="44" t="s">
        <v>941</v>
      </c>
      <c r="F18" s="44" t="s">
        <v>1041</v>
      </c>
      <c r="G18" s="34"/>
    </row>
    <row r="19" spans="1:7" ht="70.900000000000006" customHeight="1">
      <c r="A19" s="329"/>
      <c r="B19" s="318"/>
      <c r="C19" s="336"/>
      <c r="D19" s="315"/>
      <c r="E19" s="45" t="s">
        <v>1046</v>
      </c>
      <c r="F19" s="45" t="s">
        <v>942</v>
      </c>
      <c r="G19" s="34"/>
    </row>
    <row r="20" spans="1:7" ht="90.75" customHeight="1">
      <c r="A20" s="329"/>
      <c r="B20" s="318"/>
      <c r="C20" s="336"/>
      <c r="D20" s="315"/>
      <c r="E20" s="45"/>
      <c r="F20" s="45" t="s">
        <v>1266</v>
      </c>
      <c r="G20" s="34"/>
    </row>
    <row r="21" spans="1:7" ht="74.25" customHeight="1">
      <c r="A21" s="329"/>
      <c r="B21" s="319"/>
      <c r="C21" s="337"/>
      <c r="D21" s="316"/>
      <c r="E21" s="42"/>
      <c r="F21" s="42" t="s">
        <v>1265</v>
      </c>
      <c r="G21" s="34"/>
    </row>
    <row r="22" spans="1:7" ht="90" customHeight="1">
      <c r="A22" s="329"/>
      <c r="B22" s="323">
        <v>2.0299999999999998</v>
      </c>
      <c r="C22" s="323" t="s">
        <v>1573</v>
      </c>
      <c r="D22" s="326" t="s">
        <v>4584</v>
      </c>
      <c r="E22" s="311" t="s">
        <v>939</v>
      </c>
      <c r="F22" s="44" t="s">
        <v>966</v>
      </c>
      <c r="G22" s="34"/>
    </row>
    <row r="23" spans="1:7" ht="109.5" customHeight="1">
      <c r="A23" s="329"/>
      <c r="B23" s="324"/>
      <c r="C23" s="324"/>
      <c r="D23" s="327"/>
      <c r="E23" s="312"/>
      <c r="F23" s="45" t="s">
        <v>1574</v>
      </c>
      <c r="G23" s="34"/>
    </row>
    <row r="24" spans="1:7" ht="74.25" customHeight="1">
      <c r="A24" s="329"/>
      <c r="B24" s="325"/>
      <c r="C24" s="325"/>
      <c r="D24" s="328"/>
      <c r="E24" s="313"/>
      <c r="F24" s="42" t="s">
        <v>938</v>
      </c>
      <c r="G24" s="34"/>
    </row>
    <row r="25" spans="1:7" ht="72" customHeight="1">
      <c r="A25" s="329"/>
      <c r="B25" s="2" t="s">
        <v>964</v>
      </c>
      <c r="C25" s="37" t="s">
        <v>965</v>
      </c>
      <c r="D25" s="39" t="s">
        <v>4585</v>
      </c>
      <c r="E25" s="42" t="s">
        <v>4577</v>
      </c>
      <c r="F25" s="42" t="s">
        <v>967</v>
      </c>
      <c r="G25" s="34"/>
    </row>
    <row r="26" spans="1:7" ht="97.9" customHeight="1">
      <c r="A26" s="329"/>
      <c r="B26" s="320">
        <v>3</v>
      </c>
      <c r="C26" s="317" t="s">
        <v>108</v>
      </c>
      <c r="D26" s="314" t="s">
        <v>4586</v>
      </c>
      <c r="E26" s="311" t="s">
        <v>0</v>
      </c>
      <c r="F26" s="44" t="s">
        <v>102</v>
      </c>
      <c r="G26" s="34"/>
    </row>
    <row r="27" spans="1:7" ht="90" customHeight="1">
      <c r="A27" s="329"/>
      <c r="B27" s="321"/>
      <c r="C27" s="318"/>
      <c r="D27" s="315"/>
      <c r="E27" s="312"/>
      <c r="F27" s="45" t="s">
        <v>97</v>
      </c>
      <c r="G27" s="34"/>
    </row>
    <row r="28" spans="1:7" ht="19.149999999999999" customHeight="1">
      <c r="A28" s="329"/>
      <c r="B28" s="321"/>
      <c r="C28" s="318"/>
      <c r="D28" s="315"/>
      <c r="E28" s="312"/>
      <c r="F28" s="45" t="s">
        <v>98</v>
      </c>
      <c r="G28" s="34"/>
    </row>
    <row r="29" spans="1:7" ht="74.45" customHeight="1">
      <c r="A29" s="329"/>
      <c r="B29" s="321"/>
      <c r="C29" s="318"/>
      <c r="D29" s="315"/>
      <c r="E29" s="312"/>
      <c r="F29" s="45" t="s">
        <v>99</v>
      </c>
      <c r="G29" s="34"/>
    </row>
    <row r="30" spans="1:7" ht="62.45" customHeight="1">
      <c r="A30" s="329"/>
      <c r="B30" s="321"/>
      <c r="C30" s="318"/>
      <c r="D30" s="315"/>
      <c r="E30" s="312"/>
      <c r="F30" s="45" t="s">
        <v>100</v>
      </c>
      <c r="G30" s="34"/>
    </row>
    <row r="31" spans="1:7" ht="81" customHeight="1">
      <c r="A31" s="329"/>
      <c r="B31" s="321"/>
      <c r="C31" s="318"/>
      <c r="D31" s="315"/>
      <c r="E31" s="312"/>
      <c r="F31" s="45" t="s">
        <v>101</v>
      </c>
      <c r="G31" s="34"/>
    </row>
    <row r="32" spans="1:7" ht="48.6" customHeight="1">
      <c r="A32" s="329"/>
      <c r="B32" s="321"/>
      <c r="C32" s="318"/>
      <c r="D32" s="315"/>
      <c r="E32" s="312"/>
      <c r="F32" s="45" t="s">
        <v>104</v>
      </c>
      <c r="G32" s="34"/>
    </row>
    <row r="33" spans="1:7" ht="98.45" customHeight="1">
      <c r="A33" s="329"/>
      <c r="B33" s="321"/>
      <c r="C33" s="318"/>
      <c r="D33" s="315"/>
      <c r="E33" s="312"/>
      <c r="F33" s="45" t="s">
        <v>103</v>
      </c>
      <c r="G33" s="34"/>
    </row>
    <row r="34" spans="1:7" ht="88.9" customHeight="1">
      <c r="A34" s="329"/>
      <c r="B34" s="321"/>
      <c r="C34" s="318"/>
      <c r="D34" s="315"/>
      <c r="E34" s="312"/>
      <c r="F34" s="45" t="s">
        <v>105</v>
      </c>
      <c r="G34" s="34"/>
    </row>
    <row r="35" spans="1:7" ht="28.9" customHeight="1">
      <c r="A35" s="329"/>
      <c r="B35" s="321"/>
      <c r="C35" s="318"/>
      <c r="D35" s="315"/>
      <c r="E35" s="312"/>
      <c r="F35" s="45" t="s">
        <v>106</v>
      </c>
      <c r="G35" s="34"/>
    </row>
    <row r="36" spans="1:7" ht="90.75">
      <c r="A36" s="329"/>
      <c r="B36" s="322"/>
      <c r="C36" s="319"/>
      <c r="D36" s="316"/>
      <c r="E36" s="313"/>
      <c r="F36" s="204" t="s">
        <v>107</v>
      </c>
      <c r="G36" s="34"/>
    </row>
    <row r="37" spans="1:7" ht="123.75">
      <c r="A37" s="329"/>
      <c r="B37" s="201">
        <v>3.01</v>
      </c>
      <c r="C37" s="202" t="s">
        <v>108</v>
      </c>
      <c r="D37" s="39" t="s">
        <v>4587</v>
      </c>
      <c r="E37" s="203" t="s">
        <v>2695</v>
      </c>
      <c r="F37" s="205" t="s">
        <v>2899</v>
      </c>
      <c r="G37" s="34"/>
    </row>
    <row r="38" spans="1:7" ht="112.5">
      <c r="A38" s="329"/>
      <c r="B38" s="201">
        <v>3.02</v>
      </c>
      <c r="C38" s="202" t="s">
        <v>2754</v>
      </c>
      <c r="D38" s="39" t="s">
        <v>4588</v>
      </c>
      <c r="E38" s="203" t="s">
        <v>2778</v>
      </c>
      <c r="F38" s="205" t="s">
        <v>2900</v>
      </c>
      <c r="G38" s="34"/>
    </row>
    <row r="39" spans="1:7" ht="72">
      <c r="A39" s="329"/>
      <c r="B39" s="247">
        <v>4</v>
      </c>
      <c r="C39" s="246" t="s">
        <v>3287</v>
      </c>
      <c r="D39" s="39" t="s">
        <v>4589</v>
      </c>
      <c r="E39" s="42" t="s">
        <v>4484</v>
      </c>
      <c r="F39" s="42" t="s">
        <v>3288</v>
      </c>
      <c r="G39" s="34"/>
    </row>
    <row r="40" spans="1:7" ht="56.25">
      <c r="A40" s="329"/>
      <c r="B40" s="201">
        <v>4.01</v>
      </c>
      <c r="C40" s="246" t="s">
        <v>3287</v>
      </c>
      <c r="D40" s="39" t="s">
        <v>4591</v>
      </c>
      <c r="E40" s="42" t="s">
        <v>4518</v>
      </c>
      <c r="F40" s="42" t="s">
        <v>4524</v>
      </c>
      <c r="G40" s="34"/>
    </row>
    <row r="41" spans="1:7" ht="56.25">
      <c r="A41" s="329"/>
      <c r="B41" s="201" t="s">
        <v>4575</v>
      </c>
      <c r="C41" s="246" t="s">
        <v>3287</v>
      </c>
      <c r="D41" s="39" t="s">
        <v>4590</v>
      </c>
      <c r="E41" s="42" t="s">
        <v>4578</v>
      </c>
      <c r="F41" s="42" t="s">
        <v>4576</v>
      </c>
      <c r="G41" s="34"/>
    </row>
    <row r="42" spans="1:7" ht="56.25">
      <c r="A42" s="329"/>
      <c r="B42" s="201" t="s">
        <v>4641</v>
      </c>
      <c r="C42" s="246" t="s">
        <v>3287</v>
      </c>
      <c r="D42" s="39" t="s">
        <v>4644</v>
      </c>
      <c r="E42" s="42" t="s">
        <v>4577</v>
      </c>
      <c r="F42" s="42" t="s">
        <v>4642</v>
      </c>
      <c r="G42" s="34"/>
    </row>
    <row r="43" spans="1:7" ht="13.5" thickBot="1">
      <c r="A43" s="330"/>
      <c r="B43" s="331" t="str">
        <f ca="1">OFFSET(L!$C$1,MATCH("General"&amp;"Cpy",L!$A:$A,0)-1,SL,,)</f>
        <v>© 2015 Conflict-Free Sourcing Initiative. All rights reserved.</v>
      </c>
      <c r="C43" s="331"/>
      <c r="D43" s="331"/>
      <c r="E43" s="331"/>
      <c r="F43" s="331"/>
      <c r="G43" s="35"/>
    </row>
    <row r="44" spans="1:7" ht="13.5" thickTop="1">
      <c r="A44" s="138"/>
      <c r="B44" s="139"/>
      <c r="C44" s="139"/>
      <c r="D44" s="139"/>
      <c r="E44" s="139"/>
      <c r="F44" s="139"/>
      <c r="G44" s="139"/>
    </row>
  </sheetData>
  <sheetProtection formatRows="0"/>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A2:A43"/>
    <mergeCell ref="B43:F43"/>
    <mergeCell ref="B9:F9"/>
    <mergeCell ref="B10:F11"/>
    <mergeCell ref="B15:B17"/>
    <mergeCell ref="C15:C17"/>
    <mergeCell ref="D15:D17"/>
    <mergeCell ref="B18:B21"/>
    <mergeCell ref="C18:C21"/>
    <mergeCell ref="D18:D21"/>
    <mergeCell ref="E26:E36"/>
    <mergeCell ref="D26:D36"/>
    <mergeCell ref="C26:C36"/>
    <mergeCell ref="B26:B36"/>
    <mergeCell ref="B22:B24"/>
    <mergeCell ref="C22:C24"/>
    <mergeCell ref="D22:D24"/>
    <mergeCell ref="E22:E24"/>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41" activePane="bottomLeft" state="frozen"/>
      <selection pane="bottomLeft" activeCell="A82" sqref="A82"/>
    </sheetView>
  </sheetViews>
  <sheetFormatPr defaultColWidth="8.75" defaultRowHeight="12.75"/>
  <cols>
    <col min="1" max="1" width="27.5" style="89" customWidth="1" collapsed="1"/>
    <col min="2" max="2" width="20.125" style="89" bestFit="1" customWidth="1" collapsed="1"/>
    <col min="3" max="16384" width="8.75" style="89" collapsed="1"/>
  </cols>
  <sheetData>
    <row r="1" spans="1:2">
      <c r="A1" s="88" t="s">
        <v>2246</v>
      </c>
      <c r="B1" s="88" t="s">
        <v>1656</v>
      </c>
    </row>
    <row r="2" spans="1:2">
      <c r="A2" s="90" t="s">
        <v>2250</v>
      </c>
      <c r="B2" s="90" t="s">
        <v>1660</v>
      </c>
    </row>
    <row r="3" spans="1:2">
      <c r="A3" s="90" t="s">
        <v>2306</v>
      </c>
      <c r="B3" s="90" t="s">
        <v>1716</v>
      </c>
    </row>
    <row r="4" spans="1:2">
      <c r="A4" s="90" t="s">
        <v>2256</v>
      </c>
      <c r="B4" s="90" t="s">
        <v>1666</v>
      </c>
    </row>
    <row r="5" spans="1:2">
      <c r="A5" s="90" t="s">
        <v>2251</v>
      </c>
      <c r="B5" s="90" t="s">
        <v>1661</v>
      </c>
    </row>
    <row r="6" spans="1:2">
      <c r="A6" s="90" t="s">
        <v>2248</v>
      </c>
      <c r="B6" s="90" t="s">
        <v>1658</v>
      </c>
    </row>
    <row r="7" spans="1:2">
      <c r="A7" s="90" t="s">
        <v>2249</v>
      </c>
      <c r="B7" s="90" t="s">
        <v>1659</v>
      </c>
    </row>
    <row r="8" spans="1:2">
      <c r="A8" s="90" t="s">
        <v>2257</v>
      </c>
      <c r="B8" s="90" t="s">
        <v>1667</v>
      </c>
    </row>
    <row r="9" spans="1:2">
      <c r="A9" s="90" t="s">
        <v>2259</v>
      </c>
      <c r="B9" s="90" t="s">
        <v>1669</v>
      </c>
    </row>
    <row r="10" spans="1:2">
      <c r="A10" s="90" t="s">
        <v>2254</v>
      </c>
      <c r="B10" s="90" t="s">
        <v>1664</v>
      </c>
    </row>
    <row r="11" spans="1:2">
      <c r="A11" s="90" t="s">
        <v>2255</v>
      </c>
      <c r="B11" s="90" t="s">
        <v>1665</v>
      </c>
    </row>
    <row r="12" spans="1:2">
      <c r="A12" s="90" t="s">
        <v>2247</v>
      </c>
      <c r="B12" s="90" t="s">
        <v>1657</v>
      </c>
    </row>
    <row r="13" spans="1:2">
      <c r="A13" s="90" t="s">
        <v>2260</v>
      </c>
      <c r="B13" s="90" t="s">
        <v>1670</v>
      </c>
    </row>
    <row r="14" spans="1:2">
      <c r="A14" s="90" t="s">
        <v>2261</v>
      </c>
      <c r="B14" s="90" t="s">
        <v>1671</v>
      </c>
    </row>
    <row r="15" spans="1:2">
      <c r="A15" s="90" t="s">
        <v>2262</v>
      </c>
      <c r="B15" s="90" t="s">
        <v>1672</v>
      </c>
    </row>
    <row r="16" spans="1:2">
      <c r="A16" s="90" t="s">
        <v>2270</v>
      </c>
      <c r="B16" s="90" t="s">
        <v>1680</v>
      </c>
    </row>
    <row r="17" spans="1:2">
      <c r="A17" s="90" t="s">
        <v>2269</v>
      </c>
      <c r="B17" s="90" t="s">
        <v>1679</v>
      </c>
    </row>
    <row r="18" spans="1:2">
      <c r="A18" s="90" t="s">
        <v>2267</v>
      </c>
      <c r="B18" s="90" t="s">
        <v>1677</v>
      </c>
    </row>
    <row r="19" spans="1:2">
      <c r="A19" s="90" t="s">
        <v>2277</v>
      </c>
      <c r="B19" s="90" t="s">
        <v>1687</v>
      </c>
    </row>
    <row r="20" spans="1:2">
      <c r="A20" s="90" t="s">
        <v>2272</v>
      </c>
      <c r="B20" s="90" t="s">
        <v>1682</v>
      </c>
    </row>
    <row r="21" spans="1:2">
      <c r="A21" s="90" t="s">
        <v>2264</v>
      </c>
      <c r="B21" s="90" t="s">
        <v>1674</v>
      </c>
    </row>
    <row r="22" spans="1:2">
      <c r="A22" s="90" t="s">
        <v>2273</v>
      </c>
      <c r="B22" s="90" t="s">
        <v>1683</v>
      </c>
    </row>
    <row r="23" spans="1:2">
      <c r="A23" s="90" t="s">
        <v>2265</v>
      </c>
      <c r="B23" s="90" t="s">
        <v>1675</v>
      </c>
    </row>
    <row r="24" spans="1:2">
      <c r="A24" s="90" t="s">
        <v>2274</v>
      </c>
      <c r="B24" s="90" t="s">
        <v>1684</v>
      </c>
    </row>
    <row r="25" spans="1:2">
      <c r="A25" s="90" t="s">
        <v>2279</v>
      </c>
      <c r="B25" s="90" t="s">
        <v>1689</v>
      </c>
    </row>
    <row r="26" spans="1:2">
      <c r="A26" s="90" t="s">
        <v>2275</v>
      </c>
      <c r="B26" s="90" t="s">
        <v>1685</v>
      </c>
    </row>
    <row r="27" spans="1:2">
      <c r="A27" s="90" t="s">
        <v>2271</v>
      </c>
      <c r="B27" s="90" t="s">
        <v>1681</v>
      </c>
    </row>
    <row r="28" spans="1:2">
      <c r="A28" s="90" t="s">
        <v>2281</v>
      </c>
      <c r="B28" s="90" t="s">
        <v>1691</v>
      </c>
    </row>
    <row r="29" spans="1:2">
      <c r="A29" s="90" t="s">
        <v>2280</v>
      </c>
      <c r="B29" s="90" t="s">
        <v>1690</v>
      </c>
    </row>
    <row r="30" spans="1:2">
      <c r="A30" s="90" t="s">
        <v>2276</v>
      </c>
      <c r="B30" s="90" t="s">
        <v>1686</v>
      </c>
    </row>
    <row r="31" spans="1:2">
      <c r="A31" s="90" t="s">
        <v>2346</v>
      </c>
      <c r="B31" s="90" t="s">
        <v>1756</v>
      </c>
    </row>
    <row r="32" spans="1:2">
      <c r="A32" s="90" t="s">
        <v>2278</v>
      </c>
      <c r="B32" s="90" t="s">
        <v>1688</v>
      </c>
    </row>
    <row r="33" spans="1:2">
      <c r="A33" s="90" t="s">
        <v>2268</v>
      </c>
      <c r="B33" s="90" t="s">
        <v>1678</v>
      </c>
    </row>
    <row r="34" spans="1:2">
      <c r="A34" s="90" t="s">
        <v>2266</v>
      </c>
      <c r="B34" s="90" t="s">
        <v>1676</v>
      </c>
    </row>
    <row r="35" spans="1:2">
      <c r="A35" s="90" t="s">
        <v>2263</v>
      </c>
      <c r="B35" s="90" t="s">
        <v>1673</v>
      </c>
    </row>
    <row r="36" spans="1:2">
      <c r="A36" s="90" t="s">
        <v>2359</v>
      </c>
      <c r="B36" s="90" t="s">
        <v>1769</v>
      </c>
    </row>
    <row r="37" spans="1:2">
      <c r="A37" s="90" t="s">
        <v>2289</v>
      </c>
      <c r="B37" s="90" t="s">
        <v>1699</v>
      </c>
    </row>
    <row r="38" spans="1:2">
      <c r="A38" s="90" t="s">
        <v>2283</v>
      </c>
      <c r="B38" s="90" t="s">
        <v>1693</v>
      </c>
    </row>
    <row r="39" spans="1:2">
      <c r="A39" s="90" t="s">
        <v>2294</v>
      </c>
      <c r="B39" s="90" t="s">
        <v>1704</v>
      </c>
    </row>
    <row r="40" spans="1:2">
      <c r="A40" s="90" t="s">
        <v>2298</v>
      </c>
      <c r="B40" s="90" t="s">
        <v>1708</v>
      </c>
    </row>
    <row r="41" spans="1:2">
      <c r="A41" s="90" t="s">
        <v>2282</v>
      </c>
      <c r="B41" s="90" t="s">
        <v>1692</v>
      </c>
    </row>
    <row r="42" spans="1:2">
      <c r="A42" s="90" t="s">
        <v>1843</v>
      </c>
      <c r="B42" s="90" t="s">
        <v>2211</v>
      </c>
    </row>
    <row r="43" spans="1:2">
      <c r="A43" s="90" t="s">
        <v>2286</v>
      </c>
      <c r="B43" s="90" t="s">
        <v>1696</v>
      </c>
    </row>
    <row r="44" spans="1:2">
      <c r="A44" s="90" t="s">
        <v>2287</v>
      </c>
      <c r="B44" s="90" t="s">
        <v>1697</v>
      </c>
    </row>
    <row r="45" spans="1:2">
      <c r="A45" s="90" t="s">
        <v>2297</v>
      </c>
      <c r="B45" s="90" t="s">
        <v>1707</v>
      </c>
    </row>
    <row r="46" spans="1:2">
      <c r="A46" s="90" t="s">
        <v>2284</v>
      </c>
      <c r="B46" s="90" t="s">
        <v>1694</v>
      </c>
    </row>
    <row r="47" spans="1:2">
      <c r="A47" s="90" t="s">
        <v>2292</v>
      </c>
      <c r="B47" s="90" t="s">
        <v>1702</v>
      </c>
    </row>
    <row r="48" spans="1:2">
      <c r="A48" s="90" t="s">
        <v>2293</v>
      </c>
      <c r="B48" s="90" t="s">
        <v>1703</v>
      </c>
    </row>
    <row r="49" spans="1:2">
      <c r="A49" s="90" t="s">
        <v>2290</v>
      </c>
      <c r="B49" s="90" t="s">
        <v>1700</v>
      </c>
    </row>
    <row r="50" spans="1:2">
      <c r="A50" s="90" t="s">
        <v>2291</v>
      </c>
      <c r="B50" s="90" t="s">
        <v>1701</v>
      </c>
    </row>
    <row r="51" spans="1:2">
      <c r="A51" s="90" t="s">
        <v>2295</v>
      </c>
      <c r="B51" s="90" t="s">
        <v>1705</v>
      </c>
    </row>
    <row r="52" spans="1:2">
      <c r="A52" s="90" t="s">
        <v>2288</v>
      </c>
      <c r="B52" s="90" t="s">
        <v>1698</v>
      </c>
    </row>
    <row r="53" spans="1:2">
      <c r="A53" s="90" t="s">
        <v>2341</v>
      </c>
      <c r="B53" s="90" t="s">
        <v>1751</v>
      </c>
    </row>
    <row r="54" spans="1:2">
      <c r="A54" s="90" t="s">
        <v>2296</v>
      </c>
      <c r="B54" s="90" t="s">
        <v>1706</v>
      </c>
    </row>
    <row r="55" spans="1:2">
      <c r="A55" s="90" t="s">
        <v>2299</v>
      </c>
      <c r="B55" s="90" t="s">
        <v>1709</v>
      </c>
    </row>
    <row r="56" spans="1:2">
      <c r="A56" s="90" t="s">
        <v>2300</v>
      </c>
      <c r="B56" s="90" t="s">
        <v>1710</v>
      </c>
    </row>
    <row r="57" spans="1:2">
      <c r="A57" s="90" t="s">
        <v>2304</v>
      </c>
      <c r="B57" s="90" t="s">
        <v>1714</v>
      </c>
    </row>
    <row r="58" spans="1:2">
      <c r="A58" s="90" t="s">
        <v>2302</v>
      </c>
      <c r="B58" s="90" t="s">
        <v>1712</v>
      </c>
    </row>
    <row r="59" spans="1:2">
      <c r="A59" s="90" t="s">
        <v>2303</v>
      </c>
      <c r="B59" s="90" t="s">
        <v>1713</v>
      </c>
    </row>
    <row r="60" spans="1:2">
      <c r="A60" s="90" t="s">
        <v>2305</v>
      </c>
      <c r="B60" s="90" t="s">
        <v>1715</v>
      </c>
    </row>
    <row r="61" spans="1:2">
      <c r="A61" s="90" t="s">
        <v>1849</v>
      </c>
      <c r="B61" s="90" t="s">
        <v>2217</v>
      </c>
    </row>
    <row r="62" spans="1:2">
      <c r="A62" s="90" t="s">
        <v>2307</v>
      </c>
      <c r="B62" s="90" t="s">
        <v>1717</v>
      </c>
    </row>
    <row r="63" spans="1:2">
      <c r="A63" s="90" t="s">
        <v>2308</v>
      </c>
      <c r="B63" s="90" t="s">
        <v>1718</v>
      </c>
    </row>
    <row r="64" spans="1:2">
      <c r="A64" s="90" t="s">
        <v>1830</v>
      </c>
      <c r="B64" s="90" t="s">
        <v>2198</v>
      </c>
    </row>
    <row r="65" spans="1:2">
      <c r="A65" s="90" t="s">
        <v>2330</v>
      </c>
      <c r="B65" s="90" t="s">
        <v>1740</v>
      </c>
    </row>
    <row r="66" spans="1:2">
      <c r="A66" s="90" t="s">
        <v>2309</v>
      </c>
      <c r="B66" s="90" t="s">
        <v>1719</v>
      </c>
    </row>
    <row r="67" spans="1:2">
      <c r="A67" s="90" t="s">
        <v>2312</v>
      </c>
      <c r="B67" s="90" t="s">
        <v>1722</v>
      </c>
    </row>
    <row r="68" spans="1:2">
      <c r="A68" s="90" t="s">
        <v>2313</v>
      </c>
      <c r="B68" s="90" t="s">
        <v>1723</v>
      </c>
    </row>
    <row r="69" spans="1:2">
      <c r="A69" s="90" t="s">
        <v>2316</v>
      </c>
      <c r="B69" s="90" t="s">
        <v>1726</v>
      </c>
    </row>
    <row r="70" spans="1:2">
      <c r="A70" s="90" t="s">
        <v>2318</v>
      </c>
      <c r="B70" s="90" t="s">
        <v>1728</v>
      </c>
    </row>
    <row r="71" spans="1:2">
      <c r="A71" s="90" t="s">
        <v>2315</v>
      </c>
      <c r="B71" s="90" t="s">
        <v>1725</v>
      </c>
    </row>
    <row r="72" spans="1:2">
      <c r="A72" s="90" t="s">
        <v>2314</v>
      </c>
      <c r="B72" s="90" t="s">
        <v>1724</v>
      </c>
    </row>
    <row r="73" spans="1:2">
      <c r="A73" s="90" t="s">
        <v>2317</v>
      </c>
      <c r="B73" s="90" t="s">
        <v>1727</v>
      </c>
    </row>
    <row r="74" spans="1:2">
      <c r="A74" s="90" t="s">
        <v>2320</v>
      </c>
      <c r="B74" s="90" t="s">
        <v>1730</v>
      </c>
    </row>
    <row r="75" spans="1:2">
      <c r="A75" s="90" t="s">
        <v>2335</v>
      </c>
      <c r="B75" s="90" t="s">
        <v>1745</v>
      </c>
    </row>
    <row r="76" spans="1:2">
      <c r="A76" s="90" t="s">
        <v>1815</v>
      </c>
      <c r="B76" s="90" t="s">
        <v>2183</v>
      </c>
    </row>
    <row r="77" spans="1:2">
      <c r="A77" s="90" t="s">
        <v>2258</v>
      </c>
      <c r="B77" s="90" t="s">
        <v>1668</v>
      </c>
    </row>
    <row r="78" spans="1:2">
      <c r="A78" s="90" t="s">
        <v>2321</v>
      </c>
      <c r="B78" s="90" t="s">
        <v>1731</v>
      </c>
    </row>
    <row r="79" spans="1:2">
      <c r="A79" s="90" t="s">
        <v>2328</v>
      </c>
      <c r="B79" s="90" t="s">
        <v>1738</v>
      </c>
    </row>
    <row r="80" spans="1:2">
      <c r="A80" s="90" t="s">
        <v>2323</v>
      </c>
      <c r="B80" s="90" t="s">
        <v>1733</v>
      </c>
    </row>
    <row r="81" spans="1:2">
      <c r="A81" s="90" t="s">
        <v>2301</v>
      </c>
      <c r="B81" s="90" t="s">
        <v>1711</v>
      </c>
    </row>
    <row r="82" spans="1:2">
      <c r="A82" s="90" t="s">
        <v>2324</v>
      </c>
      <c r="B82" s="90" t="s">
        <v>1734</v>
      </c>
    </row>
    <row r="83" spans="1:2">
      <c r="A83" s="90" t="s">
        <v>2325</v>
      </c>
      <c r="B83" s="90" t="s">
        <v>1735</v>
      </c>
    </row>
    <row r="84" spans="1:2">
      <c r="A84" s="90" t="s">
        <v>2331</v>
      </c>
      <c r="B84" s="90" t="s">
        <v>1741</v>
      </c>
    </row>
    <row r="85" spans="1:2">
      <c r="A85" s="90" t="s">
        <v>2333</v>
      </c>
      <c r="B85" s="90" t="s">
        <v>1743</v>
      </c>
    </row>
    <row r="86" spans="1:2">
      <c r="A86" s="90" t="s">
        <v>2332</v>
      </c>
      <c r="B86" s="90" t="s">
        <v>1742</v>
      </c>
    </row>
    <row r="87" spans="1:2">
      <c r="A87" s="90" t="s">
        <v>2327</v>
      </c>
      <c r="B87" s="90" t="s">
        <v>1737</v>
      </c>
    </row>
    <row r="88" spans="1:2">
      <c r="A88" s="90" t="s">
        <v>2336</v>
      </c>
      <c r="B88" s="90" t="s">
        <v>1746</v>
      </c>
    </row>
    <row r="89" spans="1:2">
      <c r="A89" s="90" t="s">
        <v>2334</v>
      </c>
      <c r="B89" s="90" t="s">
        <v>1744</v>
      </c>
    </row>
    <row r="90" spans="1:2">
      <c r="A90" s="90" t="s">
        <v>2326</v>
      </c>
      <c r="B90" s="90" t="s">
        <v>1736</v>
      </c>
    </row>
    <row r="91" spans="1:2">
      <c r="A91" s="90" t="s">
        <v>2329</v>
      </c>
      <c r="B91" s="90" t="s">
        <v>1739</v>
      </c>
    </row>
    <row r="92" spans="1:2">
      <c r="A92" s="90" t="s">
        <v>2337</v>
      </c>
      <c r="B92" s="90" t="s">
        <v>1747</v>
      </c>
    </row>
    <row r="93" spans="1:2">
      <c r="A93" s="90" t="s">
        <v>2342</v>
      </c>
      <c r="B93" s="90" t="s">
        <v>1752</v>
      </c>
    </row>
    <row r="94" spans="1:2">
      <c r="A94" s="90" t="s">
        <v>2339</v>
      </c>
      <c r="B94" s="90" t="s">
        <v>1749</v>
      </c>
    </row>
    <row r="95" spans="1:2">
      <c r="A95" s="90" t="s">
        <v>2340</v>
      </c>
      <c r="B95" s="90" t="s">
        <v>1750</v>
      </c>
    </row>
    <row r="96" spans="1:2">
      <c r="A96" s="90" t="s">
        <v>2338</v>
      </c>
      <c r="B96" s="90" t="s">
        <v>1748</v>
      </c>
    </row>
    <row r="97" spans="1:2">
      <c r="A97" s="90" t="s">
        <v>2343</v>
      </c>
      <c r="B97" s="90" t="s">
        <v>1753</v>
      </c>
    </row>
    <row r="98" spans="1:2">
      <c r="A98" s="90" t="s">
        <v>2350</v>
      </c>
      <c r="B98" s="90" t="s">
        <v>1760</v>
      </c>
    </row>
    <row r="99" spans="1:2">
      <c r="A99" s="90" t="s">
        <v>2345</v>
      </c>
      <c r="B99" s="90" t="s">
        <v>1755</v>
      </c>
    </row>
    <row r="100" spans="1:2">
      <c r="A100" s="90" t="s">
        <v>2344</v>
      </c>
      <c r="B100" s="90" t="s">
        <v>1754</v>
      </c>
    </row>
    <row r="101" spans="1:2">
      <c r="A101" s="90" t="s">
        <v>2348</v>
      </c>
      <c r="B101" s="90" t="s">
        <v>1758</v>
      </c>
    </row>
    <row r="102" spans="1:2">
      <c r="A102" s="90" t="s">
        <v>2349</v>
      </c>
      <c r="B102" s="90" t="s">
        <v>1759</v>
      </c>
    </row>
    <row r="103" spans="1:2">
      <c r="A103" s="90" t="s">
        <v>2347</v>
      </c>
      <c r="B103" s="90" t="s">
        <v>1757</v>
      </c>
    </row>
    <row r="104" spans="1:2">
      <c r="A104" s="90" t="s">
        <v>2351</v>
      </c>
      <c r="B104" s="90" t="s">
        <v>1761</v>
      </c>
    </row>
    <row r="105" spans="1:2">
      <c r="A105" s="90" t="s">
        <v>2352</v>
      </c>
      <c r="B105" s="90" t="s">
        <v>1762</v>
      </c>
    </row>
    <row r="106" spans="1:2">
      <c r="A106" s="90" t="s">
        <v>2353</v>
      </c>
      <c r="B106" s="90" t="s">
        <v>1763</v>
      </c>
    </row>
    <row r="107" spans="1:2">
      <c r="A107" s="90" t="s">
        <v>2355</v>
      </c>
      <c r="B107" s="90" t="s">
        <v>1765</v>
      </c>
    </row>
    <row r="108" spans="1:2">
      <c r="A108" s="90" t="s">
        <v>2354</v>
      </c>
      <c r="B108" s="90" t="s">
        <v>1764</v>
      </c>
    </row>
    <row r="109" spans="1:2">
      <c r="A109" s="90" t="s">
        <v>2356</v>
      </c>
      <c r="B109" s="90" t="s">
        <v>1766</v>
      </c>
    </row>
    <row r="110" spans="1:2">
      <c r="A110" s="90" t="s">
        <v>2357</v>
      </c>
      <c r="B110" s="90" t="s">
        <v>1767</v>
      </c>
    </row>
    <row r="111" spans="1:2">
      <c r="A111" s="90" t="s">
        <v>2360</v>
      </c>
      <c r="B111" s="90" t="s">
        <v>1770</v>
      </c>
    </row>
    <row r="112" spans="1:2">
      <c r="A112" s="90" t="s">
        <v>1812</v>
      </c>
      <c r="B112" s="90" t="s">
        <v>2180</v>
      </c>
    </row>
    <row r="113" spans="1:2">
      <c r="A113" s="90" t="s">
        <v>2362</v>
      </c>
      <c r="B113" s="90" t="s">
        <v>1772</v>
      </c>
    </row>
    <row r="114" spans="1:2">
      <c r="A114" s="90" t="s">
        <v>2363</v>
      </c>
      <c r="B114" s="90" t="s">
        <v>1773</v>
      </c>
    </row>
    <row r="115" spans="1:2">
      <c r="A115" s="90" t="s">
        <v>2358</v>
      </c>
      <c r="B115" s="90" t="s">
        <v>1768</v>
      </c>
    </row>
    <row r="116" spans="1:2">
      <c r="A116" s="90" t="s">
        <v>2364</v>
      </c>
      <c r="B116" s="90" t="s">
        <v>1774</v>
      </c>
    </row>
    <row r="117" spans="1:2">
      <c r="A117" s="90" t="s">
        <v>2374</v>
      </c>
      <c r="B117" s="90" t="s">
        <v>1784</v>
      </c>
    </row>
    <row r="118" spans="1:2">
      <c r="A118" s="90" t="s">
        <v>2365</v>
      </c>
      <c r="B118" s="90" t="s">
        <v>1775</v>
      </c>
    </row>
    <row r="119" spans="1:2">
      <c r="A119" s="90" t="s">
        <v>2371</v>
      </c>
      <c r="B119" s="90" t="s">
        <v>1781</v>
      </c>
    </row>
    <row r="120" spans="1:2">
      <c r="A120" s="90" t="s">
        <v>2366</v>
      </c>
      <c r="B120" s="90" t="s">
        <v>1776</v>
      </c>
    </row>
    <row r="121" spans="1:2">
      <c r="A121" s="90" t="s">
        <v>2367</v>
      </c>
      <c r="B121" s="90" t="s">
        <v>1777</v>
      </c>
    </row>
    <row r="122" spans="1:2">
      <c r="A122" s="90" t="s">
        <v>2369</v>
      </c>
      <c r="B122" s="90" t="s">
        <v>1779</v>
      </c>
    </row>
    <row r="123" spans="1:2">
      <c r="A123" s="90" t="s">
        <v>2372</v>
      </c>
      <c r="B123" s="90" t="s">
        <v>1782</v>
      </c>
    </row>
    <row r="124" spans="1:2">
      <c r="A124" s="90" t="s">
        <v>2373</v>
      </c>
      <c r="B124" s="90" t="s">
        <v>1783</v>
      </c>
    </row>
    <row r="125" spans="1:2">
      <c r="A125" s="90" t="s">
        <v>2375</v>
      </c>
      <c r="B125" s="90" t="s">
        <v>1785</v>
      </c>
    </row>
    <row r="126" spans="1:2">
      <c r="A126" s="90" t="s">
        <v>2383</v>
      </c>
      <c r="B126" s="90" t="s">
        <v>1793</v>
      </c>
    </row>
    <row r="127" spans="1:2">
      <c r="A127" s="90" t="s">
        <v>2379</v>
      </c>
      <c r="B127" s="90" t="s">
        <v>1789</v>
      </c>
    </row>
    <row r="128" spans="1:2">
      <c r="A128" s="90" t="s">
        <v>2394</v>
      </c>
      <c r="B128" s="90" t="s">
        <v>1804</v>
      </c>
    </row>
    <row r="129" spans="1:2">
      <c r="A129" s="90" t="s">
        <v>2395</v>
      </c>
      <c r="B129" s="90" t="s">
        <v>2156</v>
      </c>
    </row>
    <row r="130" spans="1:2">
      <c r="A130" s="90" t="s">
        <v>2380</v>
      </c>
      <c r="B130" s="90" t="s">
        <v>1790</v>
      </c>
    </row>
    <row r="131" spans="1:2">
      <c r="A131" s="90" t="s">
        <v>2384</v>
      </c>
      <c r="B131" s="90" t="s">
        <v>1794</v>
      </c>
    </row>
    <row r="132" spans="1:2">
      <c r="A132" s="90" t="s">
        <v>2385</v>
      </c>
      <c r="B132" s="90" t="s">
        <v>1795</v>
      </c>
    </row>
    <row r="133" spans="1:2">
      <c r="A133" s="90" t="s">
        <v>2382</v>
      </c>
      <c r="B133" s="90" t="s">
        <v>1792</v>
      </c>
    </row>
    <row r="134" spans="1:2">
      <c r="A134" s="90" t="s">
        <v>2392</v>
      </c>
      <c r="B134" s="90" t="s">
        <v>1802</v>
      </c>
    </row>
    <row r="135" spans="1:2">
      <c r="A135" s="90" t="s">
        <v>2390</v>
      </c>
      <c r="B135" s="90" t="s">
        <v>1800</v>
      </c>
    </row>
    <row r="136" spans="1:2">
      <c r="A136" s="90" t="s">
        <v>2393</v>
      </c>
      <c r="B136" s="90" t="s">
        <v>1803</v>
      </c>
    </row>
    <row r="137" spans="1:2">
      <c r="A137" s="90" t="s">
        <v>2396</v>
      </c>
      <c r="B137" s="90" t="s">
        <v>2157</v>
      </c>
    </row>
    <row r="138" spans="1:2">
      <c r="A138" s="90" t="s">
        <v>2381</v>
      </c>
      <c r="B138" s="90" t="s">
        <v>1791</v>
      </c>
    </row>
    <row r="139" spans="1:2">
      <c r="A139" s="90" t="s">
        <v>2319</v>
      </c>
      <c r="B139" s="90" t="s">
        <v>1729</v>
      </c>
    </row>
    <row r="140" spans="1:2">
      <c r="A140" s="90" t="s">
        <v>2378</v>
      </c>
      <c r="B140" s="90" t="s">
        <v>1788</v>
      </c>
    </row>
    <row r="141" spans="1:2">
      <c r="A141" s="90" t="s">
        <v>2377</v>
      </c>
      <c r="B141" s="90" t="s">
        <v>1787</v>
      </c>
    </row>
    <row r="142" spans="1:2">
      <c r="A142" s="90" t="s">
        <v>2387</v>
      </c>
      <c r="B142" s="90" t="s">
        <v>1797</v>
      </c>
    </row>
    <row r="143" spans="1:2">
      <c r="A143" s="90" t="s">
        <v>2391</v>
      </c>
      <c r="B143" s="90" t="s">
        <v>1801</v>
      </c>
    </row>
    <row r="144" spans="1:2">
      <c r="A144" s="90" t="s">
        <v>2376</v>
      </c>
      <c r="B144" s="90" t="s">
        <v>1786</v>
      </c>
    </row>
    <row r="145" spans="1:2">
      <c r="A145" s="90" t="s">
        <v>2389</v>
      </c>
      <c r="B145" s="90" t="s">
        <v>1799</v>
      </c>
    </row>
    <row r="146" spans="1:2">
      <c r="A146" s="90" t="s">
        <v>2386</v>
      </c>
      <c r="B146" s="90" t="s">
        <v>1796</v>
      </c>
    </row>
    <row r="147" spans="1:2">
      <c r="A147" s="90" t="s">
        <v>2397</v>
      </c>
      <c r="B147" s="90" t="s">
        <v>2158</v>
      </c>
    </row>
    <row r="148" spans="1:2">
      <c r="A148" s="90" t="s">
        <v>2407</v>
      </c>
      <c r="B148" s="90" t="s">
        <v>2168</v>
      </c>
    </row>
    <row r="149" spans="1:2">
      <c r="A149" s="90" t="s">
        <v>2406</v>
      </c>
      <c r="B149" s="90" t="s">
        <v>2167</v>
      </c>
    </row>
    <row r="150" spans="1:2">
      <c r="A150" s="90" t="s">
        <v>2404</v>
      </c>
      <c r="B150" s="90" t="s">
        <v>2165</v>
      </c>
    </row>
    <row r="151" spans="1:2">
      <c r="A151" s="90" t="s">
        <v>2252</v>
      </c>
      <c r="B151" s="90" t="s">
        <v>1662</v>
      </c>
    </row>
    <row r="152" spans="1:2">
      <c r="A152" s="90" t="s">
        <v>2398</v>
      </c>
      <c r="B152" s="90" t="s">
        <v>2159</v>
      </c>
    </row>
    <row r="153" spans="1:2">
      <c r="A153" s="90" t="s">
        <v>2408</v>
      </c>
      <c r="B153" s="90" t="s">
        <v>2169</v>
      </c>
    </row>
    <row r="154" spans="1:2">
      <c r="A154" s="90" t="s">
        <v>2402</v>
      </c>
      <c r="B154" s="90" t="s">
        <v>2163</v>
      </c>
    </row>
    <row r="155" spans="1:2">
      <c r="A155" s="90" t="s">
        <v>2399</v>
      </c>
      <c r="B155" s="90" t="s">
        <v>2160</v>
      </c>
    </row>
    <row r="156" spans="1:2">
      <c r="A156" s="90" t="s">
        <v>2401</v>
      </c>
      <c r="B156" s="90" t="s">
        <v>2162</v>
      </c>
    </row>
    <row r="157" spans="1:2">
      <c r="A157" s="90" t="s">
        <v>2403</v>
      </c>
      <c r="B157" s="90" t="s">
        <v>2164</v>
      </c>
    </row>
    <row r="158" spans="1:2">
      <c r="A158" s="90" t="s">
        <v>2400</v>
      </c>
      <c r="B158" s="90" t="s">
        <v>2161</v>
      </c>
    </row>
    <row r="159" spans="1:2">
      <c r="A159" s="90" t="s">
        <v>2388</v>
      </c>
      <c r="B159" s="90" t="s">
        <v>1798</v>
      </c>
    </row>
    <row r="160" spans="1:2">
      <c r="A160" s="90" t="s">
        <v>2405</v>
      </c>
      <c r="B160" s="90" t="s">
        <v>2166</v>
      </c>
    </row>
    <row r="161" spans="1:2">
      <c r="A161" s="90" t="s">
        <v>2409</v>
      </c>
      <c r="B161" s="90" t="s">
        <v>2170</v>
      </c>
    </row>
    <row r="162" spans="1:2">
      <c r="A162" s="90" t="s">
        <v>2410</v>
      </c>
      <c r="B162" s="90" t="s">
        <v>2171</v>
      </c>
    </row>
    <row r="163" spans="1:2">
      <c r="A163" s="90" t="s">
        <v>1808</v>
      </c>
      <c r="B163" s="90" t="s">
        <v>2176</v>
      </c>
    </row>
    <row r="164" spans="1:2">
      <c r="A164" s="90" t="s">
        <v>2411</v>
      </c>
      <c r="B164" s="90" t="s">
        <v>2172</v>
      </c>
    </row>
    <row r="165" spans="1:2">
      <c r="A165" s="90" t="s">
        <v>1809</v>
      </c>
      <c r="B165" s="90" t="s">
        <v>2177</v>
      </c>
    </row>
    <row r="166" spans="1:2">
      <c r="A166" s="90" t="s">
        <v>1814</v>
      </c>
      <c r="B166" s="90" t="s">
        <v>2182</v>
      </c>
    </row>
    <row r="167" spans="1:2">
      <c r="A167" s="90" t="s">
        <v>1806</v>
      </c>
      <c r="B167" s="90" t="s">
        <v>2174</v>
      </c>
    </row>
    <row r="168" spans="1:2">
      <c r="A168" s="90" t="s">
        <v>1807</v>
      </c>
      <c r="B168" s="90" t="s">
        <v>2175</v>
      </c>
    </row>
    <row r="169" spans="1:2">
      <c r="A169" s="90" t="s">
        <v>2412</v>
      </c>
      <c r="B169" s="90" t="s">
        <v>2173</v>
      </c>
    </row>
    <row r="170" spans="1:2">
      <c r="A170" s="90" t="s">
        <v>1810</v>
      </c>
      <c r="B170" s="90" t="s">
        <v>2178</v>
      </c>
    </row>
    <row r="171" spans="1:2">
      <c r="A171" s="90" t="s">
        <v>1813</v>
      </c>
      <c r="B171" s="90" t="s">
        <v>2181</v>
      </c>
    </row>
    <row r="172" spans="1:2">
      <c r="A172" s="90" t="s">
        <v>1811</v>
      </c>
      <c r="B172" s="90" t="s">
        <v>2179</v>
      </c>
    </row>
    <row r="173" spans="1:2">
      <c r="A173" s="90" t="s">
        <v>1816</v>
      </c>
      <c r="B173" s="90" t="s">
        <v>2184</v>
      </c>
    </row>
    <row r="174" spans="1:2">
      <c r="A174" s="90" t="s">
        <v>1817</v>
      </c>
      <c r="B174" s="90" t="s">
        <v>2185</v>
      </c>
    </row>
    <row r="175" spans="1:2">
      <c r="A175" s="90" t="s">
        <v>1818</v>
      </c>
      <c r="B175" s="90" t="s">
        <v>2186</v>
      </c>
    </row>
    <row r="176" spans="1:2">
      <c r="A176" s="90" t="s">
        <v>1819</v>
      </c>
      <c r="B176" s="90" t="s">
        <v>2187</v>
      </c>
    </row>
    <row r="177" spans="1:2">
      <c r="A177" s="90" t="s">
        <v>1820</v>
      </c>
      <c r="B177" s="90" t="s">
        <v>2188</v>
      </c>
    </row>
    <row r="178" spans="1:2">
      <c r="A178" s="90" t="s">
        <v>2361</v>
      </c>
      <c r="B178" s="90" t="s">
        <v>1771</v>
      </c>
    </row>
    <row r="179" spans="1:2">
      <c r="A179" s="90" t="s">
        <v>2368</v>
      </c>
      <c r="B179" s="90" t="s">
        <v>1778</v>
      </c>
    </row>
    <row r="180" spans="1:2">
      <c r="A180" s="90" t="s">
        <v>1864</v>
      </c>
      <c r="B180" s="90" t="s">
        <v>2232</v>
      </c>
    </row>
    <row r="181" spans="1:2">
      <c r="A181" s="90" t="s">
        <v>1871</v>
      </c>
      <c r="B181" s="90" t="s">
        <v>2239</v>
      </c>
    </row>
    <row r="182" spans="1:2">
      <c r="A182" s="90" t="s">
        <v>1831</v>
      </c>
      <c r="B182" s="90" t="s">
        <v>2199</v>
      </c>
    </row>
    <row r="183" spans="1:2">
      <c r="A183" s="90" t="s">
        <v>1834</v>
      </c>
      <c r="B183" s="90" t="s">
        <v>2202</v>
      </c>
    </row>
    <row r="184" spans="1:2">
      <c r="A184" s="90" t="s">
        <v>1821</v>
      </c>
      <c r="B184" s="90" t="s">
        <v>2189</v>
      </c>
    </row>
    <row r="185" spans="1:2">
      <c r="A185" s="90" t="s">
        <v>1823</v>
      </c>
      <c r="B185" s="90" t="s">
        <v>2191</v>
      </c>
    </row>
    <row r="186" spans="1:2">
      <c r="A186" s="90" t="s">
        <v>1840</v>
      </c>
      <c r="B186" s="90" t="s">
        <v>2208</v>
      </c>
    </row>
    <row r="187" spans="1:2">
      <c r="A187" s="90" t="s">
        <v>1829</v>
      </c>
      <c r="B187" s="90" t="s">
        <v>2197</v>
      </c>
    </row>
    <row r="188" spans="1:2">
      <c r="A188" s="90" t="s">
        <v>1824</v>
      </c>
      <c r="B188" s="90" t="s">
        <v>2192</v>
      </c>
    </row>
    <row r="189" spans="1:2">
      <c r="A189" s="90" t="s">
        <v>1836</v>
      </c>
      <c r="B189" s="90" t="s">
        <v>2204</v>
      </c>
    </row>
    <row r="190" spans="1:2">
      <c r="A190" s="90" t="s">
        <v>1837</v>
      </c>
      <c r="B190" s="90" t="s">
        <v>2205</v>
      </c>
    </row>
    <row r="191" spans="1:2">
      <c r="A191" s="90" t="s">
        <v>1828</v>
      </c>
      <c r="B191" s="90" t="s">
        <v>2196</v>
      </c>
    </row>
    <row r="192" spans="1:2">
      <c r="A192" s="90" t="s">
        <v>1832</v>
      </c>
      <c r="B192" s="90" t="s">
        <v>2200</v>
      </c>
    </row>
    <row r="193" spans="1:2">
      <c r="A193" s="90" t="s">
        <v>1874</v>
      </c>
      <c r="B193" s="90" t="s">
        <v>2242</v>
      </c>
    </row>
    <row r="194" spans="1:2">
      <c r="A194" s="90" t="s">
        <v>1825</v>
      </c>
      <c r="B194" s="90" t="s">
        <v>2193</v>
      </c>
    </row>
    <row r="195" spans="1:2">
      <c r="A195" s="90" t="s">
        <v>2311</v>
      </c>
      <c r="B195" s="90" t="s">
        <v>1721</v>
      </c>
    </row>
    <row r="196" spans="1:2">
      <c r="A196" s="90" t="s">
        <v>2370</v>
      </c>
      <c r="B196" s="90" t="s">
        <v>1780</v>
      </c>
    </row>
    <row r="197" spans="1:2">
      <c r="A197" s="90" t="s">
        <v>1826</v>
      </c>
      <c r="B197" s="90" t="s">
        <v>2194</v>
      </c>
    </row>
    <row r="198" spans="1:2">
      <c r="A198" s="90" t="s">
        <v>1833</v>
      </c>
      <c r="B198" s="90" t="s">
        <v>2201</v>
      </c>
    </row>
    <row r="199" spans="1:2">
      <c r="A199" s="90" t="s">
        <v>1822</v>
      </c>
      <c r="B199" s="90" t="s">
        <v>2190</v>
      </c>
    </row>
    <row r="200" spans="1:2">
      <c r="A200" s="90" t="s">
        <v>1835</v>
      </c>
      <c r="B200" s="90" t="s">
        <v>2203</v>
      </c>
    </row>
    <row r="201" spans="1:2">
      <c r="A201" s="90" t="s">
        <v>1827</v>
      </c>
      <c r="B201" s="90" t="s">
        <v>2195</v>
      </c>
    </row>
    <row r="202" spans="1:2">
      <c r="A202" s="90" t="s">
        <v>1839</v>
      </c>
      <c r="B202" s="90" t="s">
        <v>2207</v>
      </c>
    </row>
    <row r="203" spans="1:2">
      <c r="A203" s="90" t="s">
        <v>1838</v>
      </c>
      <c r="B203" s="90" t="s">
        <v>2206</v>
      </c>
    </row>
    <row r="204" spans="1:2">
      <c r="A204" s="90" t="s">
        <v>2285</v>
      </c>
      <c r="B204" s="90" t="s">
        <v>1695</v>
      </c>
    </row>
    <row r="205" spans="1:2">
      <c r="A205" s="90" t="s">
        <v>1841</v>
      </c>
      <c r="B205" s="90" t="s">
        <v>2209</v>
      </c>
    </row>
    <row r="206" spans="1:2">
      <c r="A206" s="90" t="s">
        <v>1855</v>
      </c>
      <c r="B206" s="90" t="s">
        <v>2223</v>
      </c>
    </row>
    <row r="207" spans="1:2">
      <c r="A207" s="90" t="s">
        <v>1846</v>
      </c>
      <c r="B207" s="90" t="s">
        <v>2214</v>
      </c>
    </row>
    <row r="208" spans="1:2">
      <c r="A208" s="90" t="s">
        <v>1856</v>
      </c>
      <c r="B208" s="90" t="s">
        <v>2224</v>
      </c>
    </row>
    <row r="209" spans="1:2">
      <c r="A209" s="90" t="s">
        <v>1845</v>
      </c>
      <c r="B209" s="90" t="s">
        <v>2213</v>
      </c>
    </row>
    <row r="210" spans="1:2">
      <c r="A210" s="90" t="s">
        <v>1844</v>
      </c>
      <c r="B210" s="90" t="s">
        <v>2212</v>
      </c>
    </row>
    <row r="211" spans="1:2">
      <c r="A211" s="90" t="s">
        <v>1847</v>
      </c>
      <c r="B211" s="90" t="s">
        <v>2215</v>
      </c>
    </row>
    <row r="212" spans="1:2">
      <c r="A212" s="90" t="s">
        <v>1850</v>
      </c>
      <c r="B212" s="90" t="s">
        <v>2218</v>
      </c>
    </row>
    <row r="213" spans="1:2">
      <c r="A213" s="90" t="s">
        <v>1851</v>
      </c>
      <c r="B213" s="90" t="s">
        <v>2219</v>
      </c>
    </row>
    <row r="214" spans="1:2">
      <c r="A214" s="90" t="s">
        <v>1852</v>
      </c>
      <c r="B214" s="90" t="s">
        <v>2220</v>
      </c>
    </row>
    <row r="215" spans="1:2">
      <c r="A215" s="90" t="s">
        <v>1853</v>
      </c>
      <c r="B215" s="90" t="s">
        <v>2221</v>
      </c>
    </row>
    <row r="216" spans="1:2">
      <c r="A216" s="90" t="s">
        <v>1848</v>
      </c>
      <c r="B216" s="90" t="s">
        <v>2216</v>
      </c>
    </row>
    <row r="217" spans="1:2">
      <c r="A217" s="90" t="s">
        <v>1842</v>
      </c>
      <c r="B217" s="90" t="s">
        <v>2210</v>
      </c>
    </row>
    <row r="218" spans="1:2">
      <c r="A218" s="90" t="s">
        <v>1854</v>
      </c>
      <c r="B218" s="90" t="s">
        <v>2222</v>
      </c>
    </row>
    <row r="219" spans="1:2">
      <c r="A219" s="90" t="s">
        <v>1857</v>
      </c>
      <c r="B219" s="90" t="s">
        <v>2225</v>
      </c>
    </row>
    <row r="220" spans="1:2">
      <c r="A220" s="90" t="s">
        <v>1858</v>
      </c>
      <c r="B220" s="90" t="s">
        <v>2226</v>
      </c>
    </row>
    <row r="221" spans="1:2">
      <c r="A221" s="90" t="s">
        <v>2253</v>
      </c>
      <c r="B221" s="90" t="s">
        <v>1663</v>
      </c>
    </row>
    <row r="222" spans="1:2">
      <c r="A222" s="90" t="s">
        <v>2322</v>
      </c>
      <c r="B222" s="90" t="s">
        <v>1732</v>
      </c>
    </row>
    <row r="223" spans="1:2">
      <c r="A223" s="90" t="s">
        <v>1861</v>
      </c>
      <c r="B223" s="90" t="s">
        <v>2229</v>
      </c>
    </row>
    <row r="224" spans="1:2">
      <c r="A224" s="90" t="s">
        <v>1859</v>
      </c>
      <c r="B224" s="90" t="s">
        <v>2227</v>
      </c>
    </row>
    <row r="225" spans="1:2">
      <c r="A225" s="90" t="s">
        <v>1860</v>
      </c>
      <c r="B225" s="90" t="s">
        <v>2228</v>
      </c>
    </row>
    <row r="226" spans="1:2">
      <c r="A226" s="90" t="s">
        <v>1862</v>
      </c>
      <c r="B226" s="90" t="s">
        <v>2230</v>
      </c>
    </row>
    <row r="227" spans="1:2">
      <c r="A227" s="90" t="s">
        <v>1869</v>
      </c>
      <c r="B227" s="90" t="s">
        <v>2237</v>
      </c>
    </row>
    <row r="228" spans="1:2">
      <c r="A228" s="90" t="s">
        <v>1863</v>
      </c>
      <c r="B228" s="90" t="s">
        <v>2231</v>
      </c>
    </row>
    <row r="229" spans="1:2">
      <c r="A229" s="90" t="s">
        <v>1865</v>
      </c>
      <c r="B229" s="90" t="s">
        <v>2233</v>
      </c>
    </row>
    <row r="230" spans="1:2">
      <c r="A230" s="90" t="s">
        <v>1868</v>
      </c>
      <c r="B230" s="90" t="s">
        <v>2236</v>
      </c>
    </row>
    <row r="231" spans="1:2">
      <c r="A231" s="90" t="s">
        <v>1866</v>
      </c>
      <c r="B231" s="90" t="s">
        <v>2234</v>
      </c>
    </row>
    <row r="232" spans="1:2">
      <c r="A232" s="90" t="s">
        <v>1867</v>
      </c>
      <c r="B232" s="90" t="s">
        <v>2235</v>
      </c>
    </row>
    <row r="233" spans="1:2">
      <c r="A233" s="90" t="s">
        <v>1870</v>
      </c>
      <c r="B233" s="90" t="s">
        <v>2238</v>
      </c>
    </row>
    <row r="234" spans="1:2">
      <c r="A234" s="90" t="s">
        <v>2310</v>
      </c>
      <c r="B234" s="90" t="s">
        <v>1720</v>
      </c>
    </row>
    <row r="235" spans="1:2">
      <c r="A235" s="90" t="s">
        <v>1872</v>
      </c>
      <c r="B235" s="90" t="s">
        <v>2240</v>
      </c>
    </row>
    <row r="236" spans="1:2">
      <c r="A236" s="90" t="s">
        <v>1873</v>
      </c>
      <c r="B236" s="90" t="s">
        <v>2241</v>
      </c>
    </row>
    <row r="237" spans="1:2">
      <c r="A237" s="90" t="s">
        <v>1875</v>
      </c>
      <c r="B237" s="90" t="s">
        <v>2243</v>
      </c>
    </row>
    <row r="238" spans="1:2">
      <c r="A238" s="90" t="s">
        <v>1876</v>
      </c>
      <c r="B238" s="90" t="s">
        <v>2244</v>
      </c>
    </row>
    <row r="239" spans="1:2">
      <c r="A239" s="90" t="s">
        <v>1877</v>
      </c>
      <c r="B239" s="90" t="s">
        <v>2245</v>
      </c>
    </row>
  </sheetData>
  <phoneticPr fontId="3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3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workbookViewId="0">
      <selection activeCell="A76" sqref="A76"/>
    </sheetView>
  </sheetViews>
  <sheetFormatPr defaultRowHeight="12.75"/>
  <cols>
    <col min="1" max="1" width="143" customWidth="1" collapsed="1"/>
    <col min="2" max="2" width="3" customWidth="1" collapsed="1"/>
    <col min="3" max="3" width="8.75" style="132" customWidth="1" collapsed="1"/>
  </cols>
  <sheetData>
    <row r="1" spans="1:2" ht="109.9" customHeight="1">
      <c r="A1" s="142" t="str">
        <f ca="1">OFFSET(L!$C$1,MATCH("Instructions"&amp;ADDRESS(ROW(),COLUMN(),4),L!$A:$A,0)-1,SL,,)</f>
        <v>CFSI website: (www.conflictfreesourcing.org)
Training and guidance, template, Conflict-Free Smelter Program compliant smelter list</v>
      </c>
      <c r="B1" s="133" t="s">
        <v>944</v>
      </c>
    </row>
    <row r="2" spans="1:2" ht="30">
      <c r="A2" s="143" t="str">
        <f ca="1">OFFSET(L!$C$1,MATCH("Instructions"&amp;ADDRESS(ROW(),COLUMN(),4),L!$A:$A,0)-1,SL,,)</f>
        <v>Introduction</v>
      </c>
      <c r="B2" s="133" t="s">
        <v>2667</v>
      </c>
    </row>
    <row r="3" spans="1:2" ht="120">
      <c r="A3" s="140"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33" t="s">
        <v>2668</v>
      </c>
    </row>
    <row r="4" spans="1:2" ht="150">
      <c r="A4" s="140"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33" t="s">
        <v>2674</v>
      </c>
    </row>
    <row r="5" spans="1:2" ht="15">
      <c r="A5" s="144"/>
      <c r="B5" s="133"/>
    </row>
    <row r="6" spans="1:2" ht="30">
      <c r="A6" s="143" t="str">
        <f ca="1">OFFSET(L!$C$1,MATCH("Instructions"&amp;ADDRESS(ROW(),COLUMN(),4),L!$A:$A,0)-1,SL,,)</f>
        <v>Instructions for completing Company Information questions (rows 8 - 22).
Provide comments in ENGLISH only</v>
      </c>
      <c r="B6" s="133" t="s">
        <v>2667</v>
      </c>
    </row>
    <row r="7" spans="1:2" ht="15">
      <c r="A7" s="140" t="str">
        <f ca="1">OFFSET(L!$C$1,MATCH("Instructions"&amp;ADDRESS(ROW(),COLUMN(),4),L!$A:$A,0)-1,SL,,)</f>
        <v xml:space="preserve">     Note:  Entries with (*) are mandatory fields. </v>
      </c>
      <c r="B7" s="133"/>
    </row>
    <row r="8" spans="1:2" ht="15">
      <c r="A8" s="140" t="str">
        <f ca="1">OFFSET(L!$C$1,MATCH("Instructions"&amp;ADDRESS(ROW(),COLUMN(),4),L!$A:$A,0)-1,SL,,)</f>
        <v>1. Insert your company's Legal Name.  Please do not use abbreviations</v>
      </c>
      <c r="B8" s="133"/>
    </row>
    <row r="9" spans="1:2" ht="389.25" customHeight="1">
      <c r="A9" s="236"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3TG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3TG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33" t="s">
        <v>2666</v>
      </c>
    </row>
    <row r="10" spans="1:2" ht="33.75" customHeight="1">
      <c r="A10" s="140" t="str">
        <f ca="1">OFFSET(L!$C$1,MATCH("Instructions"&amp;ADDRESS(ROW(),COLUMN(),4),L!$A:$A,0)-1,SL,,)</f>
        <v>3. Insert your company’s unique identifier number or code (DUNS number, VAT number, customer-specific identifier, etc.)</v>
      </c>
      <c r="B10" s="133"/>
    </row>
    <row r="11" spans="1:2" ht="21" customHeight="1">
      <c r="A11" s="140" t="str">
        <f ca="1">OFFSET(L!$C$1,MATCH("Instructions"&amp;ADDRESS(ROW(),COLUMN(),4),L!$A:$A,0)-1,SL,,)</f>
        <v xml:space="preserve">4. Insert the source for the unique identifier number or code ("DUNS", "VAT", "Customer", etc).  </v>
      </c>
      <c r="B11" s="133"/>
    </row>
    <row r="12" spans="1:2" ht="30">
      <c r="A12" s="140" t="str">
        <f ca="1">OFFSET(L!$C$1,MATCH("Instructions"&amp;ADDRESS(ROW(),COLUMN(),4),L!$A:$A,0)-1,SL,,)</f>
        <v>5. Insert your full company address (street, city, state, country, postal code).  This field is optional.</v>
      </c>
      <c r="B12" s="133" t="s">
        <v>2667</v>
      </c>
    </row>
    <row r="13" spans="1:2" ht="15">
      <c r="A13" s="140" t="str">
        <f ca="1">OFFSET(L!$C$1,MATCH("Instructions"&amp;ADDRESS(ROW(),COLUMN(),4),L!$A:$A,0)-1,SL,,)</f>
        <v>6. Insert the name of the person to contact regarding the contents of the declaration information. This field is mandatory.</v>
      </c>
      <c r="B13" s="133"/>
    </row>
    <row r="14" spans="1:2" ht="57.75" customHeight="1">
      <c r="A14" s="140" t="str">
        <f ca="1">OFFSET(L!$C$1,MATCH("Instructions"&amp;ADDRESS(ROW(),COLUMN(),4),L!$A:$A,0)-1,SL,,)</f>
        <v>7. Insert the email address of the contact person.  If an email address is not available, state ‘‘not available’’ or ‘‘n/a.’’ A blank field may cause an error in form implementation.  This field is mandatory.</v>
      </c>
      <c r="B14" s="133"/>
    </row>
    <row r="15" spans="1:2" ht="15">
      <c r="A15" s="140" t="str">
        <f ca="1">OFFSET(L!$C$1,MATCH("Instructions"&amp;ADDRESS(ROW(),COLUMN(),4),L!$A:$A,0)-1,SL,,)</f>
        <v>8. Insert the telephone number for the contact. This field is mandatory.</v>
      </c>
      <c r="B15" s="133"/>
    </row>
    <row r="16" spans="1:2" ht="45">
      <c r="A16" s="140"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33"/>
    </row>
    <row r="17" spans="1:2" ht="26.25" customHeight="1">
      <c r="A17" s="140" t="str">
        <f ca="1">OFFSET(L!$C$1,MATCH("Instructions"&amp;ADDRESS(ROW(),COLUMN(),4),L!$A:$A,0)-1,SL,,)</f>
        <v>10. Insert the title for the Authorizing person. This field is optional.</v>
      </c>
      <c r="B17" s="133"/>
    </row>
    <row r="18" spans="1:2" ht="50.25" customHeight="1">
      <c r="A18" s="140" t="str">
        <f ca="1">OFFSET(L!$C$1,MATCH("Instructions"&amp;ADDRESS(ROW(),COLUMN(),4),L!$A:$A,0)-1,SL,,)</f>
        <v>11. Insert the email address of the Authorizing person.  If an email address is not available, state ‘‘not available’’ or ‘‘n/a.’’ A blank field may cause an error in form implementation.  This field is mandatory.</v>
      </c>
      <c r="B18" s="133"/>
    </row>
    <row r="19" spans="1:2" ht="27.75" customHeight="1">
      <c r="A19" s="140" t="str">
        <f ca="1">OFFSET(L!$C$1,MATCH("Instructions"&amp;ADDRESS(ROW(),COLUMN(),4),L!$A:$A,0)-1,SL,,)</f>
        <v>12. Insert the telephone number for the Authorizing person. This field is mandatory.</v>
      </c>
      <c r="B19" s="133"/>
    </row>
    <row r="20" spans="1:2" ht="41.25" customHeight="1">
      <c r="A20" s="140" t="str">
        <f ca="1">OFFSET(L!$C$1,MATCH("Instructions"&amp;ADDRESS(ROW(),COLUMN(),4),L!$A:$A,0)-1,SL,,)</f>
        <v>13. Please enter the Date of Completion for this form using the format DD-MMM-YYYY.  This field is mandatory.</v>
      </c>
      <c r="B20" s="133"/>
    </row>
    <row r="21" spans="1:2" ht="45" customHeight="1">
      <c r="A21" s="140" t="str">
        <f ca="1">OFFSET(L!$C$1,MATCH("Instructions"&amp;ADDRESS(ROW(),COLUMN(),4),L!$A:$A,0)-1,SL,,)</f>
        <v xml:space="preserve">14. As an example, the user may save the file name as:  companyname-date.xls (date as YYYY-MM-DD).  </v>
      </c>
      <c r="B21" s="133" t="s">
        <v>2667</v>
      </c>
    </row>
    <row r="22" spans="1:2" ht="15">
      <c r="A22" s="144"/>
      <c r="B22" s="133"/>
    </row>
    <row r="23" spans="1:2" ht="30">
      <c r="A23" s="143" t="str">
        <f ca="1">OFFSET(L!$C$1,MATCH("Instructions"&amp;ADDRESS(ROW(),COLUMN(),4),L!$A:$A,0)-1,SL,,)</f>
        <v>Instructions for completing the seven Due Diligence Questions (rows 24 - 65).
Provide answers in ENGLISH only</v>
      </c>
      <c r="B23" s="133" t="s">
        <v>2667</v>
      </c>
    </row>
    <row r="24" spans="1:2" ht="99" customHeight="1">
      <c r="A24" s="140" t="str">
        <f ca="1">OFFSET(L!$C$1,MATCH("Instructions"&amp;ADDRESS(ROW(),COLUMN(),4),L!$A:$A,0)-1,SL,,)</f>
        <v>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v>
      </c>
      <c r="B24" s="133" t="s">
        <v>2670</v>
      </c>
    </row>
    <row r="25" spans="1:2" ht="82.5" customHeight="1">
      <c r="A25" s="140" t="str">
        <f ca="1">OFFSET(L!$C$1,MATCH("Instructions"&amp;ADDRESS(ROW(),COLUMN(),4),L!$A:$A,0)-1,SL,,)</f>
        <v>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v>
      </c>
      <c r="B25" s="133" t="s">
        <v>2667</v>
      </c>
    </row>
    <row r="26" spans="1:2" ht="156" customHeight="1">
      <c r="A26" s="140" t="str">
        <f ca="1">OFFSET(L!$C$1,MATCH("Instructions"&amp;ADDRESS(ROW(),COLUMN(),4),L!$A:$A,0)-1,SL,,)</f>
        <v>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v>
      </c>
      <c r="B26" s="133" t="s">
        <v>2667</v>
      </c>
    </row>
    <row r="27" spans="1:2" ht="30">
      <c r="A27" s="140" t="str">
        <f ca="1">OFFSET(L!$C$1,MATCH("Instructions"&amp;ADDRESS(ROW(),COLUMN(),4),L!$A:$A,0)-1,SL,,)</f>
        <v>Some companies may require substantiation for a "No" answer that should be entered into the Comment Field.</v>
      </c>
      <c r="B27" s="133" t="s">
        <v>2667</v>
      </c>
    </row>
    <row r="28" spans="1:2" ht="229.5" customHeight="1">
      <c r="A28" s="140" t="str">
        <f ca="1">OFFSET(L!$C$1,MATCH("Instructions"&amp;ADDRESS(ROW(),COLUMN(),4),L!$A:$A,0)-1,SL,,)</f>
        <v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v>
      </c>
      <c r="B28" s="133"/>
    </row>
    <row r="29" spans="1:2" ht="147.6" customHeight="1">
      <c r="A29" s="140" t="str">
        <f ca="1">OFFSET(L!$C$1,MATCH("Instructions"&amp;ADDRESS(ROW(),COLUMN(),4),L!$A:$A,0)-1,SL,,)</f>
        <v>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v>
      </c>
      <c r="B29" s="133" t="s">
        <v>2667</v>
      </c>
    </row>
    <row r="30" spans="1:2" ht="165" customHeight="1">
      <c r="A30" s="140" t="str">
        <f ca="1">OFFSET(L!$C$1,MATCH("Instructions"&amp;ADDRESS(ROW(),COLUMN(),4),L!$A:$A,0)-1,SL,,)</f>
        <v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v>
      </c>
      <c r="B30" s="133" t="s">
        <v>2667</v>
      </c>
    </row>
    <row r="31" spans="1:2" ht="202.5" customHeight="1">
      <c r="A31" s="140" t="str">
        <f ca="1">OFFSET(L!$C$1,MATCH("Instructions"&amp;ADDRESS(ROW(),COLUMN(),4),L!$A:$A,0)-1,SL,,)</f>
        <v>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v>
      </c>
      <c r="B31" s="133" t="s">
        <v>2670</v>
      </c>
    </row>
    <row r="32" spans="1:2" ht="83.25" customHeight="1">
      <c r="A32" s="140" t="str">
        <f ca="1">OFFSET(L!$C$1,MATCH("Instructions"&amp;ADDRESS(ROW(),COLUMN(),4),L!$A:$A,0)-1,SL,,)</f>
        <v>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v>
      </c>
      <c r="B32" s="133"/>
    </row>
    <row r="33" spans="1:3" ht="69.75" customHeight="1">
      <c r="A33" s="140" t="str">
        <f ca="1">OFFSET(L!$C$1,MATCH("Instructions"&amp;ADDRESS(ROW(),COLUMN(),4),L!$A:$A,0)-1,SL,,)</f>
        <v>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v>
      </c>
      <c r="B33" s="133" t="s">
        <v>2667</v>
      </c>
    </row>
    <row r="34" spans="1:3" ht="20.25" customHeight="1">
      <c r="A34" s="140" t="str">
        <f ca="1">OFFSET(L!$C$1,MATCH("Instructions"&amp;ADDRESS(ROW(),COLUMN(),4),L!$A:$A,0)-1,SL,,)</f>
        <v>Provide comments in the Comment sections as required to clarify your responses.</v>
      </c>
      <c r="B34" s="133"/>
    </row>
    <row r="35" spans="1:3" ht="15">
      <c r="A35" s="144"/>
      <c r="B35" s="133"/>
    </row>
    <row r="36" spans="1:3" ht="45">
      <c r="A36" s="143" t="str">
        <f ca="1">OFFSET(L!$C$1,MATCH("Instructions"&amp;ADDRESS(ROW(),COLUMN(),4),L!$A:$A,0)-1,SL,,)</f>
        <v>Instructions for completing Questions A. – J. (rows 69 - 87).  Questions A. through J. are mandatory if the response to Question 1 or 2 is “Yes” for any metal.
Provide answers in ENGLISH only</v>
      </c>
      <c r="B36" s="133" t="s">
        <v>2667</v>
      </c>
    </row>
    <row r="37" spans="1:3" ht="135">
      <c r="A37" s="140"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33" t="s">
        <v>2669</v>
      </c>
      <c r="C37"/>
    </row>
    <row r="38" spans="1:3" ht="24.75" customHeight="1">
      <c r="A38" s="140" t="str">
        <f ca="1">OFFSET(L!$C$1,MATCH("Instructions"&amp;ADDRESS(ROW(),COLUMN(),4),L!$A:$A,0)-1,SL,,)</f>
        <v xml:space="preserve">A. Please answer “Yes” or “No”.  Provide any comments, if necessary. </v>
      </c>
      <c r="B38" s="133"/>
    </row>
    <row r="39" spans="1:3" ht="21" customHeight="1">
      <c r="A39" s="140" t="str">
        <f ca="1">OFFSET(L!$C$1,MATCH("Instructions"&amp;ADDRESS(ROW(),COLUMN(),4),L!$A:$A,0)-1,SL,,)</f>
        <v>B. Please answer “Yes” or “No” If “Yes”, provide the web link in the comments section.</v>
      </c>
      <c r="B39" s="133"/>
    </row>
    <row r="40" spans="1:3" ht="63.75" customHeight="1">
      <c r="A40" s="140" t="str">
        <f ca="1">OFFSET(L!$C$1,MATCH("Instructions"&amp;ADDRESS(ROW(),COLUMN(),4),L!$A:$A,0)-1,SL,,)</f>
        <v>C. Please answer “Yes” or “No”.  Provide any comments if necessary.  See Definitions worksheet for definition of "DRC conflict -free".</v>
      </c>
      <c r="B40" s="133" t="s">
        <v>2672</v>
      </c>
    </row>
    <row r="41" spans="1:3" ht="54.75" customHeight="1">
      <c r="A41" s="140" t="str">
        <f ca="1">OFFSET(L!$C$1,MATCH("Instructions"&amp;ADDRESS(ROW(),COLUMN(),4),L!$A:$A,0)-1,SL,,)</f>
        <v>D. This is a declaration to determine whether a company requires their direct suppliers to source 3TG from validated, conflict free smelters. The answer to this query shall be "yes" or "no". This question is mandatory.</v>
      </c>
      <c r="B41" s="133" t="s">
        <v>2670</v>
      </c>
    </row>
    <row r="42" spans="1:3" ht="201.75" customHeight="1">
      <c r="A42" s="140"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33" t="s">
        <v>2671</v>
      </c>
    </row>
    <row r="43" spans="1:3" ht="65.25" customHeight="1">
      <c r="A43" s="140" t="str">
        <f ca="1">OFFSET(L!$C$1,MATCH("Instructions"&amp;ADDRESS(ROW(),COLUMN(),4),L!$A:$A,0)-1,SL,,)</f>
        <v>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v>
      </c>
      <c r="B43" s="133" t="s">
        <v>2667</v>
      </c>
    </row>
    <row r="44" spans="1:3" ht="26.25" customHeight="1">
      <c r="A44" s="140" t="str">
        <f ca="1">OFFSET(L!$C$1,MATCH("Instructions"&amp;ADDRESS(ROW(),COLUMN(),4),L!$A:$A,0)-1,SL,,)</f>
        <v>G. Please answer “Yes” or “No”.  Provide any comments, if necessary.</v>
      </c>
      <c r="B44" s="133"/>
    </row>
    <row r="45" spans="1:3" ht="120">
      <c r="A45" s="140"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33" t="s">
        <v>2668</v>
      </c>
    </row>
    <row r="46" spans="1:3" ht="55.15" customHeight="1">
      <c r="A46" s="140" t="str">
        <f ca="1">OFFSET(L!$C$1,MATCH("Instructions"&amp;ADDRESS(ROW(),COLUMN(),4),L!$A:$A,0)-1,SL,,)</f>
        <v>I. Please answer “Yes” or “No”.  If “Yes”, please describe how you manage your corrective action process.</v>
      </c>
      <c r="B46" s="133" t="s">
        <v>2667</v>
      </c>
    </row>
    <row r="47" spans="1:3" ht="45">
      <c r="A47" s="140"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33" t="s">
        <v>2670</v>
      </c>
    </row>
    <row r="48" spans="1:3" ht="15">
      <c r="A48" s="144"/>
      <c r="B48" s="133"/>
    </row>
    <row r="49" spans="1:2" ht="30">
      <c r="A49" s="143" t="str">
        <f ca="1">OFFSET(L!$C$1,MATCH("Instructions"&amp;ADDRESS(ROW(),COLUMN(),4),L!$A:$A,0)-1,SL,,)</f>
        <v>Instructions for completing the Smelter List Tab.
Provide answers in ENGLISH only</v>
      </c>
      <c r="B49" s="133" t="s">
        <v>2667</v>
      </c>
    </row>
    <row r="50" spans="1:2" ht="15">
      <c r="A50" s="140" t="str">
        <f ca="1">OFFSET(L!$C$1,MATCH("Instructions"&amp;ADDRESS(ROW(),COLUMN(),4),L!$A:$A,0)-1,SL,,)</f>
        <v>Note:  Columns with (*) are mandatory fields</v>
      </c>
      <c r="B50" s="133"/>
    </row>
    <row r="51" spans="1:2" ht="69" customHeight="1">
      <c r="A51" s="140"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33" t="s">
        <v>2666</v>
      </c>
    </row>
    <row r="52" spans="1:2" ht="30">
      <c r="A52" s="140" t="str">
        <f ca="1">OFFSET(L!$C$1,MATCH("Instructions"&amp;ADDRESS(ROW(),COLUMN(),4),L!$A:$A,0)-1,SL,,)</f>
        <v>1. Metal (*)   -   Use the pull down menu to select the metal for which you are entering smelter information.  This field is mandatory.</v>
      </c>
      <c r="B52" s="133" t="s">
        <v>2667</v>
      </c>
    </row>
    <row r="53" spans="1:2" ht="85.9" customHeight="1">
      <c r="A53" s="260"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This field is mandatory.</v>
      </c>
      <c r="B53" s="133" t="s">
        <v>2667</v>
      </c>
    </row>
    <row r="54" spans="1:2" ht="60">
      <c r="A54" s="140" t="str">
        <f ca="1">OFFSET(L!$C$1,MATCH("Instructions"&amp;ADDRESS(ROW(),COLUMN(),4),L!$A:$A,0)-1,SL,,)</f>
        <v>3. Smelter Name (*)- Fill in smelter name if you selected "Smelter Not Listed" in column C.  This field will auto-populate when a smelter name in selected in Column C.  This field is mandatory.</v>
      </c>
      <c r="B54" s="133" t="s">
        <v>2666</v>
      </c>
    </row>
    <row r="55" spans="1:2" ht="75">
      <c r="A55" s="140"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33" t="s">
        <v>2672</v>
      </c>
    </row>
    <row r="56" spans="1:2" ht="60">
      <c r="A56" s="140"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33" t="s">
        <v>2666</v>
      </c>
    </row>
    <row r="57" spans="1:2" ht="60">
      <c r="A57" s="140"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33" t="s">
        <v>2666</v>
      </c>
    </row>
    <row r="58" spans="1:2" ht="60">
      <c r="A58" s="140" t="str">
        <f ca="1">OFFSET(L!$C$1,MATCH("Instructions"&amp;ADDRESS(ROW(),COLUMN(),4),L!$A:$A,0)-1,SL,,)</f>
        <v>7. Smelter Street -  Provide the street name on which the smelter is located. This field is optional.</v>
      </c>
      <c r="B58" s="133" t="s">
        <v>2666</v>
      </c>
    </row>
    <row r="59" spans="1:2" ht="30">
      <c r="A59" s="140" t="str">
        <f ca="1">OFFSET(L!$C$1,MATCH("Instructions"&amp;ADDRESS(ROW(),COLUMN(),4),L!$A:$A,0)-1,SL,,)</f>
        <v>8. Smelter City – Provide the city name of where the smelter is located. This field is optional.</v>
      </c>
      <c r="B59" s="133" t="s">
        <v>2667</v>
      </c>
    </row>
    <row r="60" spans="1:2" ht="45">
      <c r="A60" s="140" t="str">
        <f ca="1">OFFSET(L!$C$1,MATCH("Instructions"&amp;ADDRESS(ROW(),COLUMN(),4),L!$A:$A,0)-1,SL,,)</f>
        <v>9. Smelter Location: State/Province, if applicable – Provide the state or province where the smelter is located. This field is optional.</v>
      </c>
      <c r="B60" s="133" t="s">
        <v>2670</v>
      </c>
    </row>
    <row r="61" spans="1:2" ht="215.45" customHeight="1">
      <c r="A61" s="140"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33" t="s">
        <v>2670</v>
      </c>
    </row>
    <row r="62" spans="1:2" ht="60">
      <c r="A62" s="140"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33" t="s">
        <v>2666</v>
      </c>
    </row>
    <row r="63" spans="1:2" ht="65.25" customHeight="1">
      <c r="A63" s="140"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33" t="s">
        <v>2666</v>
      </c>
    </row>
    <row r="64" spans="1:2" ht="72.599999999999994" customHeight="1">
      <c r="A64" s="140"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33"/>
    </row>
    <row r="65" spans="1:15" ht="60">
      <c r="A65" s="140"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33"/>
    </row>
    <row r="66" spans="1:15" ht="66.599999999999994" customHeight="1">
      <c r="A66" s="140"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33"/>
    </row>
    <row r="67" spans="1:15" ht="36" customHeight="1">
      <c r="A67" s="140" t="str">
        <f ca="1">OFFSET(L!$C$1,MATCH("Instructions"&amp;ADDRESS(ROW(),COLUMN(),4),L!$A:$A,0)-1,SL,,)</f>
        <v>16. Comments – free form text field to enter any comments concerning the smelter.  Example: smelter is being acquired by Company YYY</v>
      </c>
      <c r="B67" s="133"/>
    </row>
    <row r="68" spans="1:15" s="28" customFormat="1" ht="15">
      <c r="A68" s="145"/>
      <c r="B68" s="133"/>
      <c r="C68" s="132"/>
      <c r="D68"/>
      <c r="E68"/>
      <c r="F68"/>
      <c r="G68"/>
      <c r="H68"/>
      <c r="I68"/>
      <c r="J68"/>
      <c r="K68"/>
      <c r="L68"/>
      <c r="M68"/>
      <c r="N68"/>
      <c r="O68"/>
    </row>
    <row r="69" spans="1:15" s="28" customFormat="1" ht="115.15" customHeight="1">
      <c r="A69" s="143"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33"/>
      <c r="C69" s="132"/>
      <c r="D69"/>
      <c r="E69"/>
      <c r="F69"/>
      <c r="G69"/>
      <c r="H69"/>
      <c r="I69"/>
      <c r="J69"/>
      <c r="K69"/>
      <c r="L69"/>
      <c r="M69"/>
      <c r="N69"/>
      <c r="O69"/>
    </row>
    <row r="70" spans="1:15" s="28" customFormat="1" ht="15">
      <c r="A70" s="145"/>
      <c r="B70" s="133"/>
      <c r="C70" s="132"/>
      <c r="D70"/>
      <c r="E70"/>
      <c r="F70"/>
      <c r="G70"/>
      <c r="H70"/>
      <c r="I70"/>
      <c r="J70"/>
      <c r="K70"/>
      <c r="L70"/>
      <c r="M70"/>
      <c r="N70"/>
      <c r="O70"/>
    </row>
    <row r="71" spans="1:15" ht="30">
      <c r="A71" s="143" t="str">
        <f ca="1">OFFSET(L!$C$1,MATCH("Instructions"&amp;ADDRESS(ROW(),COLUMN(),4),L!$A:$A,0)-1,SL,,)</f>
        <v>TERMS AND CONDITIONS</v>
      </c>
      <c r="B71" s="133" t="s">
        <v>2667</v>
      </c>
    </row>
    <row r="72" spans="1:15" ht="181.5" customHeight="1">
      <c r="A72" s="140"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33" t="s">
        <v>2673</v>
      </c>
    </row>
    <row r="73" spans="1:15" ht="99.75" customHeight="1">
      <c r="A73" s="140"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33" t="s">
        <v>2671</v>
      </c>
    </row>
    <row r="74" spans="1:15" ht="96" customHeight="1">
      <c r="A74" s="140"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33" t="s">
        <v>2672</v>
      </c>
    </row>
    <row r="75" spans="1:15" ht="176.25" customHeight="1">
      <c r="A75" s="140"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33" t="s">
        <v>2673</v>
      </c>
    </row>
    <row r="76" spans="1:15" ht="60">
      <c r="A76" s="140"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33" t="s">
        <v>2666</v>
      </c>
    </row>
    <row r="77" spans="1:15" ht="30">
      <c r="A77" s="140" t="str">
        <f ca="1">OFFSET(L!$C$1,MATCH("Instructions"&amp;ADDRESS(ROW(),COLUMN(),4),L!$A:$A,0)-1,SL,,)</f>
        <v xml:space="preserve">By accessing and using the List or any Tool, and in consideration thereof, the User agrees to the foregoing. </v>
      </c>
      <c r="B77" s="133" t="s">
        <v>2667</v>
      </c>
    </row>
    <row r="78" spans="1:15" ht="30">
      <c r="A78" s="140" t="str">
        <f ca="1">OFFSET(L!$C$1,MATCH("General"&amp;"Cpy",L!$A:$A,0)-1,SL,,)</f>
        <v>© 2015 Conflict-Free Sourcing Initiative. All rights reserved.</v>
      </c>
      <c r="B78" s="133" t="s">
        <v>943</v>
      </c>
    </row>
    <row r="79" spans="1:15" ht="15">
      <c r="A79" s="141" t="s">
        <v>2059</v>
      </c>
      <c r="B79" s="134"/>
    </row>
    <row r="80" spans="1:15" ht="15">
      <c r="A80" s="197" t="s">
        <v>4645</v>
      </c>
      <c r="B80" s="134"/>
    </row>
  </sheetData>
  <sheetProtection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3" activePane="bottomLeft" state="frozen"/>
      <selection pane="bottomLeft" sqref="A1:D1"/>
    </sheetView>
  </sheetViews>
  <sheetFormatPr defaultColWidth="8.75" defaultRowHeight="12.75"/>
  <cols>
    <col min="1" max="1" width="1.625" style="132" customWidth="1" collapsed="1"/>
    <col min="2" max="2" width="35.5" style="132" customWidth="1" collapsed="1"/>
    <col min="3" max="3" width="105.5" style="132" customWidth="1" collapsed="1"/>
    <col min="4" max="5" width="1.625" style="132" customWidth="1" collapsed="1"/>
    <col min="6" max="6" width="4.5" style="132" customWidth="1" collapsed="1"/>
    <col min="7" max="7" width="4.875" style="132" customWidth="1" collapsed="1"/>
    <col min="8" max="16384" width="8.75" style="132" collapsed="1"/>
  </cols>
  <sheetData>
    <row r="1" spans="1:5" ht="13.5" thickTop="1">
      <c r="A1" s="338"/>
      <c r="B1" s="339"/>
      <c r="C1" s="339"/>
      <c r="D1" s="340"/>
    </row>
    <row r="2" spans="1:5" ht="70.150000000000006" customHeight="1">
      <c r="A2" s="101"/>
      <c r="B2" s="195" t="str">
        <f ca="1">OFFSET(L!$C$1,MATCH("Definitions"&amp;ADDRESS(ROW(),COLUMN(),4),L!$A:$A,0)-1,SL,,)</f>
        <v>ITEM</v>
      </c>
      <c r="C2" s="195" t="str">
        <f ca="1">OFFSET(L!$C$1,MATCH("Definitions"&amp;ADDRESS(ROW(),COLUMN(),4),L!$A:$A,0)-1,SL,,)</f>
        <v>DEFINITION</v>
      </c>
      <c r="D2" s="342"/>
      <c r="E2" s="146"/>
    </row>
    <row r="3" spans="1:5" ht="45">
      <c r="A3" s="101"/>
      <c r="B3" s="87" t="str">
        <f ca="1">OFFSET(L!$C$1,MATCH("Definitions"&amp;ADDRESS(ROW(),COLUMN(),4),L!$A:$A,0)-1,SL,,)</f>
        <v>3TG</v>
      </c>
      <c r="C3" s="87" t="str">
        <f ca="1">OFFSET(L!$C$1,MATCH("Definitions"&amp;ADDRESS(ROW(),COLUMN(),4),L!$A:$A,0)-1,SL,,)</f>
        <v>Tantalum, tin, tungsten, gold</v>
      </c>
      <c r="D3" s="342"/>
      <c r="E3" s="147" t="s">
        <v>2675</v>
      </c>
    </row>
    <row r="4" spans="1:5" ht="64.5" customHeight="1">
      <c r="A4" s="101"/>
      <c r="B4" s="87" t="str">
        <f ca="1">OFFSET(L!$C$1,MATCH("Definitions"&amp;ADDRESS(ROW(),COLUMN(),4),L!$A:$A,0)-1,SL,,)</f>
        <v>Authorizer</v>
      </c>
      <c r="C4" s="87"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42"/>
      <c r="E4" s="147"/>
    </row>
    <row r="5" spans="1:5" ht="153.75" customHeight="1">
      <c r="A5" s="101"/>
      <c r="B5" s="87" t="str">
        <f ca="1">OFFSET(L!$C$1,MATCH("Definitions"&amp;ADDRESS(ROW(),COLUMN(),4),L!$A:$A,0)-1,SL,,)</f>
        <v>CFSP Compliant Smelter List</v>
      </c>
      <c r="C5" s="87" t="str">
        <f ca="1">OFFSET(L!$C$1,MATCH("Definitions"&amp;ADDRESS(ROW(),COLUMN(),4),L!$A:$A,0)-1,SL,,)</f>
        <v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v>
      </c>
      <c r="D5" s="342"/>
      <c r="E5" s="147" t="s">
        <v>2676</v>
      </c>
    </row>
    <row r="6" spans="1:5" ht="78.75" customHeight="1">
      <c r="A6" s="101"/>
      <c r="B6" s="87" t="str">
        <f ca="1">OFFSET(L!$C$1,MATCH("Definitions"&amp;ADDRESS(ROW(),COLUMN(),4),L!$A:$A,0)-1,SL,,)</f>
        <v>Conflict-Free Smelter Program (CFSP)</v>
      </c>
      <c r="C6" s="87"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42"/>
      <c r="E6" s="147" t="s">
        <v>2676</v>
      </c>
    </row>
    <row r="7" spans="1:5" ht="188.25" customHeight="1">
      <c r="A7" s="101"/>
      <c r="B7" s="87" t="str">
        <f ca="1">OFFSET(L!$C$1,MATCH("Definitions"&amp;ADDRESS(ROW(),COLUMN(),4),L!$A:$A,0)-1,SL,,)</f>
        <v>Conflict-Free Sourcing Initiative</v>
      </c>
      <c r="C7" s="87"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42"/>
      <c r="E7" s="147" t="s">
        <v>2679</v>
      </c>
    </row>
    <row r="8" spans="1:5" ht="132" customHeight="1">
      <c r="A8" s="101"/>
      <c r="B8" s="87" t="str">
        <f ca="1">OFFSET(L!$C$1,MATCH("Definitions"&amp;ADDRESS(ROW(),COLUMN(),4),L!$A:$A,0)-1,SL,,)</f>
        <v>Conflict Mineral</v>
      </c>
      <c r="C8" s="87"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8" s="342"/>
      <c r="E8" s="147" t="s">
        <v>2676</v>
      </c>
    </row>
    <row r="9" spans="1:5" ht="90.75" customHeight="1">
      <c r="A9" s="101"/>
      <c r="B9" s="87" t="str">
        <f ca="1">OFFSET(L!$C$1,MATCH("Definitions"&amp;ADDRESS(ROW(),COLUMN(),4),L!$A:$A,0)-1,SL,,)</f>
        <v>Covered Country(ies)</v>
      </c>
      <c r="C9" s="87"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9" s="342"/>
      <c r="E9" s="147" t="s">
        <v>2675</v>
      </c>
    </row>
    <row r="10" spans="1:5" ht="110.25" customHeight="1">
      <c r="A10" s="101"/>
      <c r="B10" s="87" t="str">
        <f ca="1">OFFSET(L!$C$1,MATCH("Definitions"&amp;ADDRESS(ROW(),COLUMN(),4),L!$A:$A,0)-1,SL,,)</f>
        <v>Declaration Scope or Class</v>
      </c>
      <c r="C10" s="87"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0" s="342"/>
      <c r="E10" s="147" t="s">
        <v>2675</v>
      </c>
    </row>
    <row r="11" spans="1:5" ht="59.25" customHeight="1">
      <c r="A11" s="101"/>
      <c r="B11" s="87" t="str">
        <f ca="1">OFFSET(L!$C$1,MATCH("Definitions"&amp;ADDRESS(ROW(),COLUMN(),4),L!$A:$A,0)-1,SL,,)</f>
        <v>Dodd-Frank</v>
      </c>
      <c r="C11" s="87" t="str">
        <f ca="1">OFFSET(L!$C$1,MATCH("Definitions"&amp;ADDRESS(ROW(),COLUMN(),4),L!$A:$A,0)-1,SL,,)</f>
        <v>2010 United States legislation, Dodd-Frank Wall Street Reform and Consumer Protection Act, Section 1502 (“Dodd-Frank”) (http://www.sec.gov/about/laws/wallstreetreform-cpa.pdf)</v>
      </c>
      <c r="D11" s="342"/>
      <c r="E11" s="147" t="s">
        <v>2675</v>
      </c>
    </row>
    <row r="12" spans="1:5" ht="30" customHeight="1">
      <c r="A12" s="101"/>
      <c r="B12" s="87" t="str">
        <f ca="1">OFFSET(L!$C$1,MATCH("Definitions"&amp;ADDRESS(ROW(),COLUMN(),4),L!$A:$A,0)-1,SL,,)</f>
        <v>DRC</v>
      </c>
      <c r="C12" s="87" t="str">
        <f ca="1">OFFSET(L!$C$1,MATCH("Definitions"&amp;ADDRESS(ROW(),COLUMN(),4),L!$A:$A,0)-1,SL,,)</f>
        <v>Democratic Republic of Congo</v>
      </c>
      <c r="D12" s="342"/>
      <c r="E12" s="147" t="s">
        <v>2677</v>
      </c>
    </row>
    <row r="13" spans="1:5" ht="76.5" customHeight="1">
      <c r="A13" s="101"/>
      <c r="B13" s="87" t="str">
        <f ca="1">OFFSET(L!$C$1,MATCH("Definitions"&amp;ADDRESS(ROW(),COLUMN(),4),L!$A:$A,0)-1,SL,,)</f>
        <v>DRC conflict-free</v>
      </c>
      <c r="C13" s="87"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3" s="342"/>
      <c r="E13" s="147" t="s">
        <v>2675</v>
      </c>
    </row>
    <row r="14" spans="1:5" ht="24.75" customHeight="1">
      <c r="A14" s="101"/>
      <c r="B14" s="87" t="str">
        <f ca="1">OFFSET(L!$C$1,MATCH("Definitions"&amp;ADDRESS(ROW(),COLUMN(),4),L!$A:$A,0)-1,SL,,)</f>
        <v>EICC</v>
      </c>
      <c r="C14" s="87" t="str">
        <f ca="1">OFFSET(L!$C$1,MATCH("Definitions"&amp;ADDRESS(ROW(),COLUMN(),4),L!$A:$A,0)-1,SL,,)</f>
        <v>Electronic Industry Citizenship Coalition (www.eicc.info)</v>
      </c>
      <c r="D14" s="342"/>
      <c r="E14" s="147" t="s">
        <v>2675</v>
      </c>
    </row>
    <row r="15" spans="1:5" ht="33.75" customHeight="1">
      <c r="A15" s="101"/>
      <c r="B15" s="87" t="str">
        <f ca="1">OFFSET(L!$C$1,MATCH("Definitions"&amp;ADDRESS(ROW(),COLUMN(),4),L!$A:$A,0)-1,SL,,)</f>
        <v xml:space="preserve">GeSI </v>
      </c>
      <c r="C15" s="87" t="str">
        <f ca="1">OFFSET(L!$C$1,MATCH("Definitions"&amp;ADDRESS(ROW(),COLUMN(),4),L!$A:$A,0)-1,SL,,)</f>
        <v>Global e-Sustainability Initiative (www.gesi.org)</v>
      </c>
      <c r="D15" s="342"/>
      <c r="E15" s="147" t="s">
        <v>2675</v>
      </c>
    </row>
    <row r="16" spans="1:5" ht="84.75" customHeight="1">
      <c r="A16" s="101"/>
      <c r="B16" s="87" t="str">
        <f ca="1">OFFSET(L!$C$1,MATCH("Definitions"&amp;ADDRESS(ROW(),COLUMN(),4),L!$A:$A,0)-1,SL,,)</f>
        <v>Gold (Au) refiner (smelter)</v>
      </c>
      <c r="C16" s="87"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6" s="342"/>
      <c r="E16" s="147" t="s">
        <v>2675</v>
      </c>
    </row>
    <row r="17" spans="1:5" ht="96.75" customHeight="1">
      <c r="A17" s="101"/>
      <c r="B17" s="87" t="str">
        <f ca="1">OFFSET(L!$C$1,MATCH("Definitions"&amp;ADDRESS(ROW(),COLUMN(),4),L!$A:$A,0)-1,SL,,)</f>
        <v>Independent Third-Party Audit Firm</v>
      </c>
      <c r="C17" s="87" t="str">
        <f ca="1">OFFSET(L!$C$1,MATCH("Definitions"&amp;ADDRESS(ROW(),COLUMN(),4),L!$A:$A,0)-1,SL,,)</f>
        <v>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7" s="342"/>
      <c r="E17" s="147" t="s">
        <v>2675</v>
      </c>
    </row>
    <row r="18" spans="1:5" ht="341.25" customHeight="1">
      <c r="A18" s="101"/>
      <c r="B18" s="87" t="str">
        <f ca="1">OFFSET(L!$C$1,MATCH("Definitions"&amp;ADDRESS(ROW(),COLUMN(),4),L!$A:$A,0)-1,SL,,)</f>
        <v>Intentionally added</v>
      </c>
      <c r="C18" s="87"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8" s="342"/>
      <c r="E18" s="147"/>
    </row>
    <row r="19" spans="1:5" ht="153.75" customHeight="1">
      <c r="A19" s="101"/>
      <c r="B19" s="87" t="str">
        <f ca="1">OFFSET(L!$C$1,MATCH("Definitions"&amp;ADDRESS(ROW(),COLUMN(),4),L!$A:$A,0)-1,SL,,)</f>
        <v>IPC</v>
      </c>
      <c r="C19" s="87"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19" s="342"/>
      <c r="E19" s="147"/>
    </row>
    <row r="20" spans="1:5" ht="93" customHeight="1">
      <c r="A20" s="101"/>
      <c r="B20" s="87" t="str">
        <f ca="1">OFFSET(L!$C$1,MATCH("Definitions"&amp;ADDRESS(ROW(),COLUMN(),4),L!$A:$A,0)-1,SL,,)</f>
        <v>IPC-1755 Conflict Minerals Data Exchange Standard</v>
      </c>
      <c r="C20" s="87"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0" s="342"/>
      <c r="E20" s="147"/>
    </row>
    <row r="21" spans="1:5" ht="154.5" customHeight="1">
      <c r="A21" s="101"/>
      <c r="B21" s="87" t="str">
        <f ca="1">OFFSET(L!$C$1,MATCH("Definitions"&amp;ADDRESS(ROW(),COLUMN(),4),L!$A:$A,0)-1,SL,,)</f>
        <v>Necessary for the Functionality of a Product</v>
      </c>
      <c r="C21" s="87"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1" s="342"/>
      <c r="E21" s="147"/>
    </row>
    <row r="22" spans="1:5" ht="168.75" customHeight="1">
      <c r="A22" s="101"/>
      <c r="B22" s="87" t="str">
        <f ca="1">OFFSET(L!$C$1,MATCH("Definitions"&amp;ADDRESS(ROW(),COLUMN(),4),L!$A:$A,0)-1,SL,,)</f>
        <v>Necessary for the Production of a Product</v>
      </c>
      <c r="C22" s="87"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2" s="342"/>
      <c r="E22" s="147"/>
    </row>
    <row r="23" spans="1:5" ht="27.75" customHeight="1">
      <c r="A23" s="101"/>
      <c r="B23" s="87" t="str">
        <f ca="1">OFFSET(L!$C$1,MATCH("Definitions"&amp;ADDRESS(ROW(),COLUMN(),4),L!$A:$A,0)-1,SL,,)</f>
        <v>OECD</v>
      </c>
      <c r="C23" s="87" t="str">
        <f ca="1">OFFSET(L!$C$1,MATCH("Definitions"&amp;ADDRESS(ROW(),COLUMN(),4),L!$A:$A,0)-1,SL,,)</f>
        <v>Organisation for Economic Co-operation and Development</v>
      </c>
      <c r="D23" s="342"/>
      <c r="E23" s="147"/>
    </row>
    <row r="24" spans="1:5" ht="61.5" customHeight="1">
      <c r="A24" s="101"/>
      <c r="B24" s="87" t="str">
        <f ca="1">OFFSET(L!$C$1,MATCH("Definitions"&amp;ADDRESS(ROW(),COLUMN(),4),L!$A:$A,0)-1,SL,,)</f>
        <v>Product</v>
      </c>
      <c r="C24" s="87" t="str">
        <f ca="1">OFFSET(L!$C$1,MATCH("Definitions"&amp;ADDRESS(ROW(),COLUMN(),4),L!$A:$A,0)-1,SL,,)</f>
        <v>A company’s Product or Finished good is a material or item which has completed the final stage of manufacturing and/or processing and is available for distribution or sale to customers.</v>
      </c>
      <c r="D24" s="342"/>
      <c r="E24" s="147" t="s">
        <v>2675</v>
      </c>
    </row>
    <row r="25" spans="1:5" ht="117.75" customHeight="1">
      <c r="A25" s="101"/>
      <c r="B25" s="87" t="str">
        <f ca="1">OFFSET(L!$C$1,MATCH("Definitions"&amp;ADDRESS(ROW(),COLUMN(),4),L!$A:$A,0)-1,SL,,)</f>
        <v>Recycled or Scrap Sources</v>
      </c>
      <c r="C25" s="87"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5" s="342"/>
      <c r="E25" s="147" t="s">
        <v>2677</v>
      </c>
    </row>
    <row r="26" spans="1:5" ht="30" customHeight="1">
      <c r="A26" s="101"/>
      <c r="B26" s="87" t="str">
        <f ca="1">OFFSET(L!$C$1,MATCH("Definitions"&amp;ADDRESS(ROW(),COLUMN(),4),L!$A:$A,0)-1,SL,,)</f>
        <v>SEC</v>
      </c>
      <c r="C26" s="87" t="str">
        <f ca="1">OFFSET(L!$C$1,MATCH("Definitions"&amp;ADDRESS(ROW(),COLUMN(),4),L!$A:$A,0)-1,SL,,)</f>
        <v>U.S. Securities and Exchange Commission (www.sec.gov)</v>
      </c>
      <c r="D26" s="342"/>
      <c r="E26" s="147" t="s">
        <v>2675</v>
      </c>
    </row>
    <row r="27" spans="1:5" ht="101.25" customHeight="1">
      <c r="A27" s="101"/>
      <c r="B27" s="87" t="str">
        <f ca="1">OFFSET(L!$C$1,MATCH("Definitions"&amp;ADDRESS(ROW(),COLUMN(),4),L!$A:$A,0)-1,SL,,)</f>
        <v>Smelter</v>
      </c>
      <c r="C27" s="87"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7" s="342"/>
      <c r="E27" s="147" t="s">
        <v>2676</v>
      </c>
    </row>
    <row r="28" spans="1:5" ht="71.25" customHeight="1">
      <c r="A28" s="101"/>
      <c r="B28" s="87" t="str">
        <f ca="1">OFFSET(L!$C$1,MATCH("Definitions"&amp;ADDRESS(ROW(),COLUMN(),4),L!$A:$A,0)-1,SL,,)</f>
        <v>Smelter Identification Number</v>
      </c>
      <c r="C28" s="87"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8" s="342"/>
      <c r="E28" s="147" t="s">
        <v>2677</v>
      </c>
    </row>
    <row r="29" spans="1:5" ht="112.5" customHeight="1">
      <c r="A29" s="101"/>
      <c r="B29" s="87" t="str">
        <f ca="1">OFFSET(L!$C$1,MATCH("Definitions"&amp;ADDRESS(ROW(),COLUMN(),4),L!$A:$A,0)-1,SL,,)</f>
        <v>Tantalum (Ta) smelter</v>
      </c>
      <c r="C29" s="87"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29" s="342"/>
      <c r="E29" s="147" t="s">
        <v>2678</v>
      </c>
    </row>
    <row r="30" spans="1:5" ht="121.5" customHeight="1">
      <c r="A30" s="101"/>
      <c r="B30" s="87" t="str">
        <f ca="1">OFFSET(L!$C$1,MATCH("Definitions"&amp;ADDRESS(ROW(),COLUMN(),4),L!$A:$A,0)-1,SL,,)</f>
        <v>Tin (Sn) smelter</v>
      </c>
      <c r="C30" s="87"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0" s="342"/>
      <c r="E30" s="147"/>
    </row>
    <row r="31" spans="1:5" ht="129.75" customHeight="1">
      <c r="A31" s="101"/>
      <c r="B31" s="87" t="str">
        <f ca="1">OFFSET(L!$C$1,MATCH("Definitions"&amp;ADDRESS(ROW(),COLUMN(),4),L!$A:$A,0)-1,SL,,)</f>
        <v>Tungsten (W) smelter</v>
      </c>
      <c r="C31" s="87"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1" s="342"/>
      <c r="E31" s="147"/>
    </row>
    <row r="32" spans="1:5" ht="21.75" customHeight="1">
      <c r="A32" s="101"/>
      <c r="B32" s="341" t="str">
        <f ca="1">OFFSET(L!$C$1,MATCH("General"&amp;"Cpy",L!$A:$A,0)-1,SL,,)</f>
        <v>© 2015 Conflict-Free Sourcing Initiative. All rights reserved.</v>
      </c>
      <c r="C32" s="341"/>
      <c r="D32" s="342"/>
      <c r="E32" s="147"/>
    </row>
    <row r="33" spans="1:4" ht="13.5" thickBot="1">
      <c r="A33" s="102"/>
      <c r="B33" s="251"/>
      <c r="C33" s="251"/>
      <c r="D33" s="343"/>
    </row>
    <row r="34" spans="1:4" ht="13.5" thickTop="1"/>
  </sheetData>
  <sheetProtection formatRows="0"/>
  <customSheetViews>
    <customSheetView guid="{81CF54B1-70AB-4A68-BB72-21925B5D4874}" hiddenColumns="1">
      <selection activeCell="F3" sqref="F3:J3"/>
      <pageMargins left="0.7" right="0.7" top="0.75" bottom="0.75" header="0.3" footer="0.3"/>
    </customSheetView>
  </customSheetViews>
  <mergeCells count="3">
    <mergeCell ref="A1:D1"/>
    <mergeCell ref="B32:C32"/>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H103"/>
  <sheetViews>
    <sheetView showGridLines="0" showZeros="0" tabSelected="1" zoomScale="70" zoomScaleNormal="70" workbookViewId="0">
      <selection activeCell="J3" sqref="J3"/>
    </sheetView>
  </sheetViews>
  <sheetFormatPr defaultRowHeight="12.75"/>
  <cols>
    <col min="1" max="1" width="1.75" customWidth="1" collapsed="1"/>
    <col min="2" max="2" width="83.25" customWidth="1" collapsed="1"/>
    <col min="3" max="3" width="1.625" customWidth="1" collapsed="1"/>
    <col min="4" max="5" width="16.625" customWidth="1" collapsed="1"/>
    <col min="6" max="6" width="1.625" customWidth="1" collapsed="1"/>
    <col min="7" max="9" width="16.625" customWidth="1" collapsed="1"/>
    <col min="10" max="10" width="17.75" customWidth="1" collapsed="1"/>
    <col min="11" max="11" width="1.625" customWidth="1" collapsed="1"/>
    <col min="12" max="12" width="3.625" style="132" customWidth="1" collapsed="1"/>
    <col min="13" max="15" width="4.875" style="132" customWidth="1" collapsed="1"/>
    <col min="16" max="20" width="9.125" hidden="1" customWidth="1" collapsed="1"/>
    <col min="21" max="24" width="9.125" customWidth="1" collapsed="1"/>
  </cols>
  <sheetData>
    <row r="1" spans="1:34" ht="15.75" thickTop="1">
      <c r="A1" s="370"/>
      <c r="B1" s="371"/>
      <c r="C1" s="371"/>
      <c r="D1" s="371"/>
      <c r="E1" s="371"/>
      <c r="F1" s="371"/>
      <c r="G1" s="371"/>
      <c r="H1" s="371"/>
      <c r="I1" s="371"/>
      <c r="J1" s="371"/>
      <c r="K1" s="372"/>
      <c r="L1" s="158"/>
      <c r="M1" s="149"/>
      <c r="N1" s="149"/>
      <c r="O1" s="150"/>
      <c r="P1" s="12"/>
      <c r="Q1" s="12"/>
      <c r="R1" s="12"/>
      <c r="S1" s="12"/>
      <c r="T1" s="12"/>
      <c r="U1" s="12"/>
      <c r="V1" s="12"/>
      <c r="W1" s="12"/>
      <c r="X1" s="12"/>
      <c r="Y1" s="12"/>
      <c r="Z1" s="12"/>
      <c r="AA1" s="12"/>
      <c r="AB1" s="12"/>
      <c r="AC1" s="12"/>
      <c r="AD1" s="12"/>
      <c r="AE1" s="12"/>
      <c r="AF1" s="12"/>
      <c r="AG1" s="12"/>
      <c r="AH1" s="12"/>
    </row>
    <row r="2" spans="1:34" ht="82.15" customHeight="1">
      <c r="A2" s="54"/>
      <c r="B2" s="194"/>
      <c r="C2" s="55"/>
      <c r="D2" s="373" t="str">
        <f ca="1">OFFSET(L!$C$1,MATCH("Declaration"&amp;ADDRESS(ROW(),COLUMN(),4),L!$A:$A,0)-1,SL,,)</f>
        <v>Conflict Minerals Reporting Template (CMRT)</v>
      </c>
      <c r="E2" s="374"/>
      <c r="F2" s="374"/>
      <c r="G2" s="374"/>
      <c r="H2" s="374"/>
      <c r="I2" s="374"/>
      <c r="J2" s="375"/>
      <c r="K2" s="56"/>
      <c r="L2" s="159"/>
      <c r="M2" s="151"/>
      <c r="N2" s="152"/>
      <c r="O2" s="152"/>
      <c r="P2" s="12"/>
      <c r="Q2" s="12"/>
      <c r="R2" s="12"/>
      <c r="S2" s="12"/>
      <c r="T2" s="12"/>
      <c r="U2" s="12"/>
      <c r="V2" s="12"/>
      <c r="W2" s="12"/>
      <c r="X2" s="12"/>
      <c r="Y2" s="12"/>
      <c r="Z2" s="12"/>
      <c r="AA2" s="12"/>
      <c r="AB2" s="12"/>
      <c r="AC2" s="12"/>
      <c r="AD2" s="12"/>
      <c r="AE2" s="12"/>
      <c r="AF2" s="12"/>
      <c r="AG2" s="12"/>
      <c r="AH2" s="12"/>
    </row>
    <row r="3" spans="1:34" ht="124.9" customHeight="1">
      <c r="A3" s="54"/>
      <c r="B3" s="193" t="s">
        <v>2500</v>
      </c>
      <c r="C3" s="18"/>
      <c r="D3" s="57" t="s">
        <v>1631</v>
      </c>
      <c r="E3" s="12"/>
      <c r="F3" s="381" t="str">
        <f ca="1">IF(AND($D$8="",$I$3=""),"",OFFSET(L!$C$1,MATCH("Declaration"&amp;ADDRESS(ROW(),COLUMN(),4),L!$A:$A,0)-1,SL,,))</f>
        <v>Click here to check required fields completion</v>
      </c>
      <c r="G3" s="381"/>
      <c r="H3" s="381"/>
      <c r="I3" s="250" t="str">
        <f ca="1">IF(AND(Checker!D2&lt;&gt;47,VALUE(Checker!D2)&gt;0),OFFSET(L!$C$1,MATCH("Declaration"&amp;ADDRESS(ROW(),COLUMN(),4),L!$A:$A,0)-1,SL,,),"")</f>
        <v/>
      </c>
      <c r="J3" s="196" t="s">
        <v>4646</v>
      </c>
      <c r="K3" s="56"/>
      <c r="L3" s="158"/>
      <c r="M3" s="149"/>
      <c r="N3" s="149"/>
      <c r="O3" s="150"/>
      <c r="P3" s="163">
        <f>MATCH($D$3,LN,0)</f>
        <v>1</v>
      </c>
    </row>
    <row r="4" spans="1:34" ht="15.75">
      <c r="A4" s="54"/>
      <c r="B4" s="379" t="str">
        <f ca="1">OFFSET(L!$C$1,MATCH("Declaration"&amp;ADDRESS(ROW(),COLUMN(),4),L!$A:$A,0)-1,SL,,)</f>
        <v>The purpose of this document is to collect sourcing information on tin, tantalum, tungsten and gold used in products</v>
      </c>
      <c r="C4" s="379"/>
      <c r="D4" s="379"/>
      <c r="E4" s="379"/>
      <c r="F4" s="379"/>
      <c r="G4" s="379"/>
      <c r="H4" s="379"/>
      <c r="I4" s="382" t="str">
        <f ca="1">OFFSET(L!$C$1,MATCH("Declaration"&amp;ADDRESS(ROW(),COLUMN(),4),L!$A:$A,0)-1,SL,,)</f>
        <v>Link to Terms &amp; Conditions</v>
      </c>
      <c r="J4" s="382"/>
      <c r="K4" s="56"/>
      <c r="L4" s="160"/>
      <c r="M4" s="149"/>
      <c r="N4" s="149"/>
      <c r="O4" s="150"/>
      <c r="P4" s="12"/>
      <c r="Q4" s="12"/>
      <c r="R4" s="12"/>
      <c r="S4" s="12"/>
      <c r="T4" s="12"/>
      <c r="U4" s="12"/>
      <c r="V4" s="12"/>
      <c r="W4" s="12"/>
      <c r="X4" s="12"/>
      <c r="Y4" s="12"/>
      <c r="Z4" s="12"/>
      <c r="AA4" s="12"/>
      <c r="AB4" s="12"/>
      <c r="AC4" s="12"/>
      <c r="AD4" s="12"/>
      <c r="AE4" s="12"/>
      <c r="AF4" s="12"/>
      <c r="AG4" s="12"/>
      <c r="AH4" s="12"/>
    </row>
    <row r="5" spans="1:34" ht="15">
      <c r="A5" s="192" t="str">
        <f>LEFT(D9,1)</f>
        <v>A</v>
      </c>
      <c r="B5" s="19"/>
      <c r="C5" s="19"/>
      <c r="D5" s="19"/>
      <c r="E5" s="19"/>
      <c r="F5" s="19"/>
      <c r="G5" s="19"/>
      <c r="H5" s="19"/>
      <c r="I5" s="19"/>
      <c r="J5" s="19"/>
      <c r="K5" s="56"/>
      <c r="L5" s="160"/>
      <c r="M5" s="153"/>
      <c r="N5" s="153"/>
      <c r="O5" s="153"/>
      <c r="P5" s="17"/>
      <c r="Q5" s="17"/>
      <c r="R5" s="17"/>
      <c r="S5" s="17"/>
      <c r="T5" s="17"/>
      <c r="U5" s="17"/>
      <c r="V5" s="17"/>
      <c r="W5" s="17"/>
      <c r="X5" s="17"/>
      <c r="Y5" s="17"/>
      <c r="Z5" s="17"/>
      <c r="AA5" s="17"/>
      <c r="AB5" s="17"/>
      <c r="AC5" s="17"/>
      <c r="AD5" s="17"/>
      <c r="AE5" s="17"/>
      <c r="AF5" s="17"/>
      <c r="AG5" s="17"/>
      <c r="AH5" s="17"/>
    </row>
    <row r="6" spans="1:34" ht="30">
      <c r="A6" s="54"/>
      <c r="B6" s="379" t="str">
        <f ca="1">OFFSET(L!$C$1,MATCH("Declaration"&amp;ADDRESS(ROW(),COLUMN(),4),L!$A:$A,0)-1,SL,,)</f>
        <v>Mandatory fields are noted with an asterisk (*). The information collected in this template should be updated annually. Any changes within the annual cycle should be provided to your customers</v>
      </c>
      <c r="C6" s="379"/>
      <c r="D6" s="379"/>
      <c r="E6" s="379"/>
      <c r="F6" s="379"/>
      <c r="G6" s="379"/>
      <c r="H6" s="379"/>
      <c r="I6" s="379"/>
      <c r="J6" s="379"/>
      <c r="K6" s="56"/>
      <c r="L6" s="160" t="s">
        <v>945</v>
      </c>
      <c r="M6" s="149"/>
      <c r="N6" s="149"/>
      <c r="O6" s="150"/>
      <c r="P6" s="12"/>
      <c r="Q6" s="12"/>
      <c r="R6" s="12"/>
      <c r="S6" s="12"/>
      <c r="T6" s="12"/>
      <c r="U6" s="12"/>
      <c r="V6" s="12"/>
      <c r="W6" s="12"/>
      <c r="X6" s="12"/>
      <c r="Y6" s="12"/>
      <c r="Z6" s="12"/>
      <c r="AA6" s="12"/>
      <c r="AB6" s="12"/>
      <c r="AC6" s="12"/>
      <c r="AD6" s="12"/>
      <c r="AE6" s="12"/>
      <c r="AF6" s="12"/>
      <c r="AG6" s="12"/>
      <c r="AH6" s="12"/>
    </row>
    <row r="7" spans="1:34" ht="15.75">
      <c r="A7" s="54"/>
      <c r="B7" s="367" t="str">
        <f ca="1">OFFSET(L!$C$1,MATCH("Declaration"&amp;ADDRESS(ROW(),COLUMN(),4),L!$A:$A,0)-1,SL,,)</f>
        <v>Company Information</v>
      </c>
      <c r="C7" s="367"/>
      <c r="D7" s="367"/>
      <c r="E7" s="367"/>
      <c r="F7" s="367"/>
      <c r="G7" s="367"/>
      <c r="H7" s="367"/>
      <c r="I7" s="367"/>
      <c r="J7" s="367"/>
      <c r="K7" s="56"/>
      <c r="L7" s="160"/>
      <c r="M7" s="149"/>
      <c r="N7" s="149"/>
      <c r="O7" s="150"/>
      <c r="P7" s="12"/>
      <c r="Q7" s="12"/>
      <c r="R7" s="12"/>
      <c r="S7" s="12"/>
      <c r="T7" s="12"/>
      <c r="U7" s="12"/>
      <c r="V7" s="12"/>
      <c r="W7" s="12"/>
      <c r="X7" s="12"/>
      <c r="Y7" s="12"/>
      <c r="Z7" s="12"/>
      <c r="AA7" s="12"/>
      <c r="AB7" s="12"/>
      <c r="AC7" s="12"/>
      <c r="AD7" s="12"/>
      <c r="AE7" s="12"/>
      <c r="AF7" s="12"/>
      <c r="AG7" s="12"/>
      <c r="AH7" s="12"/>
    </row>
    <row r="8" spans="1:34" ht="15.75">
      <c r="A8" s="58"/>
      <c r="B8" s="100" t="str">
        <f ca="1">OFFSET(L!$C$1,MATCH("Declaration"&amp;ADDRESS(ROW(),COLUMN(),4),L!$A:$A,0)-1,SL,,)</f>
        <v>Company Name (*):</v>
      </c>
      <c r="C8" s="103"/>
      <c r="D8" s="376" t="s">
        <v>4653</v>
      </c>
      <c r="E8" s="377"/>
      <c r="F8" s="377"/>
      <c r="G8" s="377"/>
      <c r="H8" s="377"/>
      <c r="I8" s="377"/>
      <c r="J8" s="378"/>
      <c r="K8" s="59"/>
      <c r="L8" s="160"/>
      <c r="M8" s="149"/>
      <c r="N8" s="149"/>
      <c r="O8" s="150"/>
      <c r="P8" s="12"/>
      <c r="Q8" s="12"/>
      <c r="R8" s="12"/>
      <c r="S8" s="12"/>
      <c r="T8" s="12"/>
      <c r="U8" s="12"/>
      <c r="V8" s="12"/>
      <c r="W8" s="12"/>
      <c r="X8" s="12"/>
      <c r="Y8" s="12"/>
      <c r="Z8" s="12"/>
      <c r="AA8" s="12"/>
      <c r="AB8" s="12"/>
      <c r="AC8" s="12"/>
      <c r="AD8" s="12"/>
      <c r="AE8" s="12"/>
      <c r="AF8" s="12"/>
      <c r="AG8" s="12"/>
      <c r="AH8" s="12"/>
    </row>
    <row r="9" spans="1:34" ht="15.75">
      <c r="A9" s="58"/>
      <c r="B9" s="100" t="str">
        <f ca="1">OFFSET(L!$C$1,MATCH("Declaration"&amp;ADDRESS(ROW(),COLUMN(),4),L!$A:$A,0)-1,SL,,)</f>
        <v>Declaration Scope or Class (*):</v>
      </c>
      <c r="C9" s="103"/>
      <c r="D9" s="364" t="s">
        <v>1008</v>
      </c>
      <c r="E9" s="365"/>
      <c r="F9" s="365"/>
      <c r="G9" s="366"/>
      <c r="H9" s="60"/>
      <c r="I9" s="60"/>
      <c r="J9" s="60"/>
      <c r="K9" s="56"/>
      <c r="L9" s="160"/>
      <c r="M9" s="149"/>
      <c r="N9" s="149"/>
      <c r="O9" s="150"/>
      <c r="P9" s="163" t="s">
        <v>1008</v>
      </c>
      <c r="Q9" s="163" t="s">
        <v>1009</v>
      </c>
      <c r="R9" s="163" t="s">
        <v>1010</v>
      </c>
      <c r="S9" s="163"/>
      <c r="T9" s="49"/>
      <c r="U9" s="12"/>
      <c r="V9" s="12"/>
      <c r="W9" s="12"/>
      <c r="X9" s="12"/>
      <c r="Y9" s="12"/>
      <c r="Z9" s="12"/>
      <c r="AA9" s="12"/>
      <c r="AB9" s="12"/>
      <c r="AC9" s="12"/>
      <c r="AD9" s="12"/>
      <c r="AE9" s="12"/>
      <c r="AF9" s="12"/>
      <c r="AG9" s="12"/>
      <c r="AH9" s="12"/>
    </row>
    <row r="10" spans="1:34" ht="32.450000000000003" customHeight="1">
      <c r="A10" s="58"/>
      <c r="B10" s="368" t="str">
        <f ca="1">OFFSET(L!$C$1,MATCH("Declaration"&amp;ADDRESS(ROW(),COLUMN(),4)&amp;LEFT($D$9,1),L!$A:$A,0)-1,SL,,)</f>
        <v>Description of Scope:</v>
      </c>
      <c r="C10" s="174"/>
      <c r="D10" s="360"/>
      <c r="E10" s="361"/>
      <c r="F10" s="361"/>
      <c r="G10" s="361"/>
      <c r="H10" s="361"/>
      <c r="I10" s="361"/>
      <c r="J10" s="362"/>
      <c r="K10" s="56"/>
      <c r="L10" s="160"/>
      <c r="M10" s="149"/>
      <c r="N10" s="149"/>
      <c r="O10" s="150"/>
      <c r="Q10" s="12"/>
      <c r="R10" s="12"/>
      <c r="S10" s="12"/>
      <c r="T10" s="12"/>
      <c r="U10" s="12"/>
      <c r="V10" s="12"/>
      <c r="W10" s="12"/>
      <c r="X10" s="12"/>
      <c r="Y10" s="12"/>
      <c r="Z10" s="12"/>
      <c r="AA10" s="12"/>
      <c r="AB10" s="12"/>
      <c r="AC10" s="12"/>
      <c r="AD10" s="12"/>
      <c r="AE10" s="12"/>
      <c r="AF10" s="12"/>
      <c r="AG10" s="12"/>
      <c r="AH10" s="12"/>
    </row>
    <row r="11" spans="1:34" ht="15.75">
      <c r="A11" s="58"/>
      <c r="B11" s="369"/>
      <c r="C11" s="174"/>
      <c r="D11" s="383" t="str">
        <f ca="1">IF(D9=Q9,OFFSET(L!$C$1,MATCH("Declaration"&amp;ADDRESS(ROW(),COLUMN(),4),L!$A:$A,0)-1,SL,,),"")</f>
        <v/>
      </c>
      <c r="E11" s="384"/>
      <c r="F11" s="384"/>
      <c r="G11" s="384"/>
      <c r="H11" s="384"/>
      <c r="I11" s="384"/>
      <c r="J11" s="385"/>
      <c r="K11" s="56"/>
      <c r="L11" s="160"/>
      <c r="M11" s="149"/>
      <c r="N11" s="149"/>
      <c r="O11" s="150"/>
      <c r="Q11" s="12"/>
      <c r="R11" s="12"/>
      <c r="S11" s="12"/>
      <c r="T11" s="12"/>
      <c r="U11" s="12"/>
      <c r="V11" s="12"/>
      <c r="W11" s="12"/>
      <c r="X11" s="12"/>
      <c r="Y11" s="12"/>
      <c r="Z11" s="12"/>
      <c r="AA11" s="12"/>
      <c r="AB11" s="12"/>
      <c r="AC11" s="12"/>
      <c r="AD11" s="12"/>
      <c r="AE11" s="12"/>
      <c r="AF11" s="12"/>
      <c r="AG11" s="12"/>
      <c r="AH11" s="12"/>
    </row>
    <row r="12" spans="1:34" ht="15.75">
      <c r="A12" s="58"/>
      <c r="B12" s="61" t="str">
        <f ca="1">OFFSET(L!$C$1,MATCH("Declaration"&amp;ADDRESS(ROW(),COLUMN(),4),L!$A:$A,0)-1,SL,,)</f>
        <v>Company Unique ID:</v>
      </c>
      <c r="C12" s="104"/>
      <c r="D12" s="346" t="s">
        <v>4654</v>
      </c>
      <c r="E12" s="380"/>
      <c r="F12" s="380"/>
      <c r="G12" s="380"/>
      <c r="H12" s="380"/>
      <c r="I12" s="380"/>
      <c r="J12" s="347"/>
      <c r="K12" s="56"/>
      <c r="L12" s="160"/>
      <c r="M12" s="149"/>
      <c r="N12" s="149"/>
      <c r="O12" s="150"/>
      <c r="Q12" s="12"/>
      <c r="R12" s="12"/>
      <c r="S12" s="12"/>
      <c r="T12" s="12"/>
      <c r="U12" s="12"/>
      <c r="V12" s="12"/>
      <c r="W12" s="12"/>
      <c r="X12" s="12"/>
      <c r="Y12" s="12"/>
      <c r="Z12" s="12"/>
      <c r="AA12" s="12"/>
      <c r="AB12" s="12"/>
      <c r="AC12" s="12"/>
      <c r="AD12" s="12"/>
      <c r="AE12" s="12"/>
      <c r="AF12" s="12"/>
      <c r="AG12" s="12"/>
      <c r="AH12" s="12"/>
    </row>
    <row r="13" spans="1:34" ht="15.75">
      <c r="A13" s="58"/>
      <c r="B13" s="61" t="str">
        <f ca="1">OFFSET(L!$C$1,MATCH("Declaration"&amp;ADDRESS(ROW(),COLUMN(),4),L!$A:$A,0)-1,SL,,)</f>
        <v>Company Unique ID Authority:</v>
      </c>
      <c r="C13" s="104"/>
      <c r="D13" s="346" t="s">
        <v>4655</v>
      </c>
      <c r="E13" s="380"/>
      <c r="F13" s="380"/>
      <c r="G13" s="380"/>
      <c r="H13" s="380"/>
      <c r="I13" s="380"/>
      <c r="J13" s="347"/>
      <c r="K13" s="56"/>
      <c r="L13" s="160"/>
      <c r="M13" s="149"/>
      <c r="N13" s="149"/>
      <c r="O13" s="150"/>
      <c r="Q13" s="12"/>
      <c r="R13" s="12"/>
      <c r="S13" s="12"/>
      <c r="T13" s="12"/>
      <c r="U13" s="12"/>
      <c r="V13" s="12"/>
      <c r="W13" s="12"/>
      <c r="X13" s="12"/>
      <c r="Y13" s="12"/>
      <c r="Z13" s="12"/>
      <c r="AA13" s="12"/>
      <c r="AB13" s="12"/>
      <c r="AC13" s="12"/>
      <c r="AD13" s="12"/>
      <c r="AE13" s="12"/>
      <c r="AF13" s="12"/>
      <c r="AG13" s="12"/>
      <c r="AH13" s="12"/>
    </row>
    <row r="14" spans="1:34" ht="15.75">
      <c r="A14" s="58"/>
      <c r="B14" s="61" t="str">
        <f ca="1">OFFSET(L!$C$1,MATCH("Declaration"&amp;ADDRESS(ROW(),COLUMN(),4),L!$A:$A,0)-1,SL,,)</f>
        <v>Address:</v>
      </c>
      <c r="C14" s="104"/>
      <c r="D14" s="346" t="s">
        <v>4656</v>
      </c>
      <c r="E14" s="380"/>
      <c r="F14" s="380"/>
      <c r="G14" s="380"/>
      <c r="H14" s="380"/>
      <c r="I14" s="380"/>
      <c r="J14" s="347"/>
      <c r="K14" s="56"/>
      <c r="L14" s="160"/>
      <c r="M14" s="149"/>
      <c r="N14" s="149"/>
      <c r="O14" s="150"/>
      <c r="Q14" s="12"/>
      <c r="R14" s="12"/>
      <c r="S14" s="12"/>
      <c r="T14" s="12"/>
      <c r="U14" s="12"/>
      <c r="V14" s="12"/>
      <c r="W14" s="12"/>
      <c r="X14" s="12"/>
      <c r="Y14" s="12"/>
      <c r="Z14" s="12"/>
      <c r="AA14" s="12"/>
      <c r="AB14" s="12"/>
      <c r="AC14" s="12"/>
      <c r="AD14" s="12"/>
      <c r="AE14" s="12"/>
      <c r="AF14" s="12"/>
      <c r="AG14" s="12"/>
      <c r="AH14" s="12"/>
    </row>
    <row r="15" spans="1:34" ht="15.75">
      <c r="A15" s="58"/>
      <c r="B15" s="61" t="str">
        <f ca="1">OFFSET(L!$C$1,MATCH("Declaration"&amp;ADDRESS(ROW(),COLUMN(),4),L!$A:$A,0)-1,SL,,)</f>
        <v>Contact Name (*):</v>
      </c>
      <c r="C15" s="104"/>
      <c r="D15" s="354" t="s">
        <v>4657</v>
      </c>
      <c r="E15" s="355"/>
      <c r="F15" s="355"/>
      <c r="G15" s="355"/>
      <c r="H15" s="355"/>
      <c r="I15" s="355"/>
      <c r="J15" s="356"/>
      <c r="K15" s="56"/>
      <c r="L15" s="160"/>
      <c r="M15" s="149"/>
      <c r="N15" s="149"/>
      <c r="O15" s="150"/>
      <c r="Q15" s="12"/>
      <c r="R15" s="12"/>
      <c r="S15" s="12"/>
      <c r="T15" s="12"/>
      <c r="U15" s="12"/>
      <c r="V15" s="12"/>
      <c r="W15" s="12"/>
      <c r="X15" s="12"/>
      <c r="Y15" s="12"/>
      <c r="Z15" s="12"/>
      <c r="AA15" s="12"/>
      <c r="AB15" s="12"/>
      <c r="AC15" s="12"/>
      <c r="AD15" s="12"/>
      <c r="AE15" s="12"/>
      <c r="AF15" s="12"/>
      <c r="AG15" s="12"/>
      <c r="AH15" s="12"/>
    </row>
    <row r="16" spans="1:34" ht="15.75">
      <c r="A16" s="58"/>
      <c r="B16" s="61" t="str">
        <f ca="1">OFFSET(L!$C$1,MATCH("Declaration"&amp;ADDRESS(ROW(),COLUMN(),4),L!$A:$A,0)-1,SL,,)</f>
        <v>Email – Contact (*):</v>
      </c>
      <c r="C16" s="104"/>
      <c r="D16" s="354" t="s">
        <v>4658</v>
      </c>
      <c r="E16" s="355"/>
      <c r="F16" s="355"/>
      <c r="G16" s="355"/>
      <c r="H16" s="355"/>
      <c r="I16" s="355"/>
      <c r="J16" s="356"/>
      <c r="K16" s="56"/>
      <c r="L16" s="160"/>
      <c r="M16" s="149"/>
      <c r="N16" s="149"/>
      <c r="O16" s="150"/>
      <c r="Q16" s="12"/>
      <c r="R16" s="12"/>
      <c r="S16" s="12"/>
      <c r="T16" s="12"/>
      <c r="U16" s="12"/>
      <c r="V16" s="12"/>
      <c r="W16" s="12"/>
      <c r="X16" s="12"/>
      <c r="Y16" s="12"/>
      <c r="Z16" s="12"/>
      <c r="AA16" s="12"/>
      <c r="AB16" s="12"/>
      <c r="AC16" s="12"/>
      <c r="AD16" s="12"/>
      <c r="AE16" s="12"/>
      <c r="AF16" s="12"/>
      <c r="AG16" s="12"/>
      <c r="AH16" s="12"/>
    </row>
    <row r="17" spans="1:34" ht="15.75">
      <c r="A17" s="58"/>
      <c r="B17" s="61" t="str">
        <f ca="1">OFFSET(L!$C$1,MATCH("Declaration"&amp;ADDRESS(ROW(),COLUMN(),4),L!$A:$A,0)-1,SL,,)</f>
        <v>Phone – Contact (*):</v>
      </c>
      <c r="C17" s="104"/>
      <c r="D17" s="354" t="s">
        <v>4659</v>
      </c>
      <c r="E17" s="355"/>
      <c r="F17" s="355"/>
      <c r="G17" s="355"/>
      <c r="H17" s="355"/>
      <c r="I17" s="355"/>
      <c r="J17" s="356"/>
      <c r="K17" s="56"/>
      <c r="L17" s="160"/>
      <c r="M17" s="149"/>
      <c r="N17" s="149"/>
      <c r="O17" s="150"/>
      <c r="Q17" s="12"/>
      <c r="R17" s="12"/>
      <c r="S17" s="12"/>
      <c r="T17" s="12"/>
      <c r="U17" s="12"/>
      <c r="V17" s="12"/>
      <c r="W17" s="12"/>
      <c r="X17" s="12"/>
      <c r="Y17" s="12"/>
      <c r="Z17" s="12"/>
      <c r="AA17" s="12"/>
      <c r="AB17" s="12"/>
      <c r="AC17" s="12"/>
      <c r="AD17" s="12"/>
      <c r="AE17" s="12"/>
      <c r="AF17" s="12"/>
      <c r="AG17" s="12"/>
      <c r="AH17" s="12"/>
    </row>
    <row r="18" spans="1:34" ht="22.5">
      <c r="A18" s="58"/>
      <c r="B18" s="61" t="str">
        <f ca="1">OFFSET(L!$C$1,MATCH("Declaration"&amp;ADDRESS(ROW(),COLUMN(),4),L!$A:$A,0)-1,SL,,)</f>
        <v>Authorizer (*):</v>
      </c>
      <c r="C18" s="104"/>
      <c r="D18" s="354" t="s">
        <v>4657</v>
      </c>
      <c r="E18" s="355"/>
      <c r="F18" s="355"/>
      <c r="G18" s="355"/>
      <c r="H18" s="355"/>
      <c r="I18" s="355"/>
      <c r="J18" s="356"/>
      <c r="K18" s="56"/>
      <c r="L18" s="154"/>
      <c r="M18" s="149"/>
      <c r="N18" s="149"/>
      <c r="O18" s="150"/>
      <c r="Q18" s="12"/>
      <c r="R18" s="12"/>
      <c r="S18" s="12"/>
      <c r="T18" s="12"/>
      <c r="U18" s="12"/>
      <c r="V18" s="12"/>
      <c r="W18" s="12"/>
      <c r="X18" s="12"/>
      <c r="Y18" s="12"/>
      <c r="Z18" s="12"/>
      <c r="AA18" s="12"/>
      <c r="AB18" s="12"/>
      <c r="AC18" s="12"/>
      <c r="AD18" s="12"/>
      <c r="AE18" s="12"/>
      <c r="AF18" s="12"/>
      <c r="AG18" s="12"/>
      <c r="AH18" s="12"/>
    </row>
    <row r="19" spans="1:34" ht="22.5">
      <c r="A19" s="58"/>
      <c r="B19" s="61" t="str">
        <f ca="1">OFFSET(L!$C$1,MATCH("Declaration"&amp;ADDRESS(ROW(),COLUMN(),4),L!$A:$A,0)-1,SL,,)</f>
        <v>Title - Authorizer:</v>
      </c>
      <c r="C19" s="104"/>
      <c r="D19" s="354" t="s">
        <v>4660</v>
      </c>
      <c r="E19" s="355"/>
      <c r="F19" s="355"/>
      <c r="G19" s="355"/>
      <c r="H19" s="355"/>
      <c r="I19" s="355"/>
      <c r="J19" s="356"/>
      <c r="K19" s="56"/>
      <c r="L19" s="154"/>
      <c r="M19" s="149"/>
      <c r="N19" s="149"/>
      <c r="O19" s="150"/>
      <c r="P19" s="12"/>
      <c r="Q19" s="12"/>
      <c r="R19" s="12"/>
      <c r="S19" s="12"/>
      <c r="T19" s="12"/>
      <c r="U19" s="12"/>
      <c r="V19" s="12"/>
      <c r="W19" s="12"/>
      <c r="X19" s="12"/>
      <c r="Y19" s="12"/>
      <c r="Z19" s="12"/>
      <c r="AA19" s="12"/>
      <c r="AB19" s="12"/>
      <c r="AC19" s="12"/>
      <c r="AD19" s="12"/>
      <c r="AE19" s="12"/>
      <c r="AF19" s="12"/>
      <c r="AG19" s="12"/>
      <c r="AH19" s="12"/>
    </row>
    <row r="20" spans="1:34" ht="22.5">
      <c r="A20" s="58"/>
      <c r="B20" s="61" t="str">
        <f ca="1">OFFSET(L!$C$1,MATCH("Declaration"&amp;ADDRESS(ROW(),COLUMN(),4),L!$A:$A,0)-1,SL,,)</f>
        <v>Email - Authorizer (*):</v>
      </c>
      <c r="C20" s="104"/>
      <c r="D20" s="360" t="s">
        <v>4658</v>
      </c>
      <c r="E20" s="361"/>
      <c r="F20" s="361"/>
      <c r="G20" s="361"/>
      <c r="H20" s="361"/>
      <c r="I20" s="361"/>
      <c r="J20" s="362"/>
      <c r="K20" s="56"/>
      <c r="L20" s="154"/>
      <c r="M20" s="149"/>
      <c r="N20" s="149"/>
      <c r="O20" s="150"/>
      <c r="P20" s="12"/>
      <c r="Q20" s="12"/>
      <c r="R20" s="12"/>
      <c r="S20" s="12"/>
      <c r="T20" s="12"/>
      <c r="U20" s="12"/>
      <c r="V20" s="12"/>
      <c r="W20" s="12"/>
      <c r="X20" s="12"/>
      <c r="Y20" s="12"/>
      <c r="Z20" s="12"/>
      <c r="AA20" s="12"/>
      <c r="AB20" s="12"/>
      <c r="AC20" s="12"/>
      <c r="AD20" s="12"/>
      <c r="AE20" s="12"/>
      <c r="AF20" s="12"/>
      <c r="AG20" s="12"/>
      <c r="AH20" s="12"/>
    </row>
    <row r="21" spans="1:34" ht="15.75">
      <c r="A21" s="58"/>
      <c r="B21" s="61" t="str">
        <f ca="1">OFFSET(L!$C$1,MATCH("Declaration"&amp;ADDRESS(ROW(),COLUMN(),4),L!$A:$A,0)-1,SL,,)</f>
        <v>Phone - Authorizer (*):</v>
      </c>
      <c r="C21" s="189"/>
      <c r="D21" s="351" t="s">
        <v>4659</v>
      </c>
      <c r="E21" s="352"/>
      <c r="F21" s="352"/>
      <c r="G21" s="352"/>
      <c r="H21" s="352"/>
      <c r="I21" s="352"/>
      <c r="J21" s="353"/>
      <c r="K21" s="56"/>
      <c r="L21" s="160"/>
      <c r="M21" s="151"/>
      <c r="N21" s="149"/>
      <c r="O21" s="150"/>
      <c r="P21" s="12"/>
      <c r="Q21" s="12"/>
      <c r="R21" s="12"/>
      <c r="S21" s="12"/>
      <c r="T21" s="12"/>
      <c r="U21" s="12"/>
      <c r="V21" s="12"/>
      <c r="W21" s="12"/>
      <c r="X21" s="12"/>
      <c r="Y21" s="12"/>
      <c r="Z21" s="12"/>
      <c r="AA21" s="12"/>
      <c r="AB21" s="12"/>
      <c r="AC21" s="12"/>
      <c r="AD21" s="12"/>
      <c r="AE21" s="12"/>
      <c r="AF21" s="12"/>
      <c r="AG21" s="12"/>
      <c r="AH21" s="12"/>
    </row>
    <row r="22" spans="1:34" ht="18">
      <c r="A22" s="58"/>
      <c r="B22" s="61" t="str">
        <f ca="1">OFFSET(L!$C$1,MATCH("Declaration"&amp;ADDRESS(ROW(),COLUMN(),4),L!$A:$A,0)-1,SL,,)</f>
        <v>Effective Date (*):</v>
      </c>
      <c r="C22" s="105"/>
      <c r="D22" s="357">
        <v>42394</v>
      </c>
      <c r="E22" s="358"/>
      <c r="F22" s="190"/>
      <c r="G22" s="191"/>
      <c r="H22" s="191"/>
      <c r="I22" s="191"/>
      <c r="J22" s="191"/>
      <c r="K22" s="56"/>
      <c r="L22" s="158"/>
      <c r="M22" s="149"/>
      <c r="N22" s="149"/>
      <c r="O22" s="150"/>
      <c r="P22" s="12"/>
      <c r="Q22" s="12"/>
      <c r="R22" s="12"/>
      <c r="S22" s="12"/>
      <c r="T22" s="12"/>
      <c r="U22" s="12"/>
      <c r="V22" s="12"/>
      <c r="W22" s="12"/>
      <c r="X22" s="12"/>
      <c r="Y22" s="12"/>
      <c r="Z22" s="12"/>
      <c r="AA22" s="12"/>
      <c r="AB22" s="12"/>
      <c r="AC22" s="12"/>
      <c r="AD22" s="12"/>
      <c r="AE22" s="12"/>
      <c r="AF22" s="12"/>
      <c r="AG22" s="12"/>
      <c r="AH22" s="12"/>
    </row>
    <row r="23" spans="1:34" ht="18">
      <c r="A23" s="62"/>
      <c r="B23" s="106"/>
      <c r="C23" s="20"/>
      <c r="D23" s="387"/>
      <c r="E23" s="387"/>
      <c r="F23" s="14"/>
      <c r="G23" s="175"/>
      <c r="H23" s="175"/>
      <c r="I23" s="175"/>
      <c r="J23" s="175"/>
      <c r="K23" s="56"/>
      <c r="L23" s="155"/>
      <c r="M23" s="149"/>
      <c r="N23" s="149"/>
      <c r="O23" s="150"/>
      <c r="P23" s="23"/>
      <c r="Q23" s="12"/>
      <c r="R23" s="12"/>
      <c r="S23" s="12"/>
      <c r="T23" s="12"/>
      <c r="U23" s="12"/>
      <c r="V23" s="12"/>
      <c r="W23" s="12"/>
      <c r="X23" s="12"/>
      <c r="Y23" s="12"/>
      <c r="Z23" s="12"/>
      <c r="AA23" s="12"/>
      <c r="AB23" s="12"/>
      <c r="AC23" s="12"/>
      <c r="AD23" s="12"/>
      <c r="AE23" s="12"/>
      <c r="AF23" s="12"/>
      <c r="AG23" s="12"/>
      <c r="AH23" s="12"/>
    </row>
    <row r="24" spans="1:34" ht="15.75">
      <c r="A24" s="63"/>
      <c r="B24" s="359" t="str">
        <f ca="1">OFFSET(L!$C$1,MATCH("Declaration"&amp;ADDRESS(ROW(),COLUMN(),4),L!$A:$A,0)-1,SL,,)</f>
        <v>Answer the following questions 1 - 7 based on the declaration scope indicated above</v>
      </c>
      <c r="C24" s="359"/>
      <c r="D24" s="359"/>
      <c r="E24" s="359"/>
      <c r="F24" s="359"/>
      <c r="G24" s="359"/>
      <c r="H24" s="359"/>
      <c r="I24" s="359"/>
      <c r="J24" s="359"/>
      <c r="K24" s="64"/>
      <c r="L24" s="155"/>
      <c r="M24" s="149"/>
      <c r="N24" s="149"/>
      <c r="O24" s="150"/>
      <c r="P24" s="23"/>
      <c r="Q24" s="12"/>
      <c r="R24" s="12"/>
      <c r="S24" s="12"/>
      <c r="T24" s="12"/>
      <c r="U24" s="12"/>
      <c r="V24" s="12"/>
      <c r="W24" s="12"/>
      <c r="X24" s="12"/>
      <c r="Y24" s="12"/>
      <c r="Z24" s="12"/>
      <c r="AA24" s="12"/>
      <c r="AB24" s="12"/>
      <c r="AC24" s="12"/>
      <c r="AD24" s="12"/>
      <c r="AE24" s="12"/>
      <c r="AF24" s="12"/>
      <c r="AG24" s="12"/>
      <c r="AH24" s="12"/>
    </row>
    <row r="25" spans="1:34" ht="45.75">
      <c r="A25" s="62"/>
      <c r="B25" s="65" t="str">
        <f ca="1">OFFSET(L!$C$1,MATCH("Declaration"&amp;ADDRESS(ROW(),COLUMN(),4),L!$A:$A,0)-1,SL,,)</f>
        <v>1) Is the 3TG intentionally added to your product? (*)</v>
      </c>
      <c r="C25" s="20"/>
      <c r="D25" s="345" t="str">
        <f ca="1">OFFSET(L!$C$1,MATCH("Declaration"&amp;ADDRESS(ROW(),COLUMN(),4),L!$A:$A,0)-1,SL,,)</f>
        <v>Answer</v>
      </c>
      <c r="E25" s="345"/>
      <c r="F25" s="21"/>
      <c r="G25" s="65" t="str">
        <f ca="1">OFFSET(L!$C$1,MATCH("Declaration"&amp;ADDRESS(ROW(),COLUMN(),4),L!$A:$A,0)-1,SL,,)</f>
        <v>Comments</v>
      </c>
      <c r="H25" s="65"/>
      <c r="I25" s="65"/>
      <c r="J25" s="110"/>
      <c r="K25" s="56"/>
      <c r="L25" s="155" t="s">
        <v>2582</v>
      </c>
      <c r="M25" s="149"/>
      <c r="N25" s="149"/>
      <c r="O25" s="150"/>
      <c r="P25" s="23"/>
      <c r="Q25" s="12"/>
      <c r="R25" s="12"/>
      <c r="S25" s="12"/>
      <c r="T25" s="12"/>
      <c r="U25" s="12"/>
      <c r="V25" s="12"/>
      <c r="W25" s="12"/>
      <c r="X25" s="12"/>
      <c r="Y25" s="12"/>
      <c r="Z25" s="12"/>
      <c r="AA25" s="12"/>
      <c r="AB25" s="12"/>
      <c r="AC25" s="12"/>
      <c r="AD25" s="12"/>
      <c r="AE25" s="12"/>
      <c r="AF25" s="12"/>
      <c r="AG25" s="12"/>
      <c r="AH25" s="12"/>
    </row>
    <row r="26" spans="1:34" ht="22.5">
      <c r="A26" s="62"/>
      <c r="B26" s="61" t="str">
        <f ca="1">OFFSET(L!$C$1,MATCH("Declaration"&amp;ADDRESS(ROW(),COLUMN(),4),L!$A:$A,0)-1,SL,,)&amp;P26</f>
        <v>Tantalum  (*)</v>
      </c>
      <c r="C26" s="55"/>
      <c r="D26" s="346" t="s">
        <v>998</v>
      </c>
      <c r="E26" s="347"/>
      <c r="F26" s="15"/>
      <c r="G26" s="348"/>
      <c r="H26" s="349"/>
      <c r="I26" s="349"/>
      <c r="J26" s="350"/>
      <c r="K26" s="56"/>
      <c r="L26" s="161"/>
      <c r="M26" s="151"/>
      <c r="N26" s="149"/>
      <c r="O26" s="150"/>
      <c r="P26" s="163" t="s">
        <v>1020</v>
      </c>
      <c r="R26" s="12"/>
      <c r="S26" s="12"/>
      <c r="T26" s="12"/>
      <c r="U26" s="12"/>
      <c r="V26" s="12"/>
      <c r="W26" s="12"/>
      <c r="X26" s="12"/>
      <c r="Y26" s="12"/>
      <c r="Z26" s="12"/>
      <c r="AA26" s="12"/>
      <c r="AB26" s="12"/>
      <c r="AC26" s="12"/>
      <c r="AD26" s="12"/>
      <c r="AE26" s="12"/>
      <c r="AF26" s="12"/>
      <c r="AG26" s="12"/>
      <c r="AH26" s="12"/>
    </row>
    <row r="27" spans="1:34" ht="22.5">
      <c r="A27" s="62"/>
      <c r="B27" s="61" t="str">
        <f ca="1">OFFSET(L!$C$1,MATCH("Declaration"&amp;ADDRESS(ROW(),COLUMN(),4),L!$A:$A,0)-1,SL,,)&amp;P27</f>
        <v>Tin  (*)</v>
      </c>
      <c r="C27" s="55"/>
      <c r="D27" s="346" t="s">
        <v>997</v>
      </c>
      <c r="E27" s="347"/>
      <c r="F27" s="15"/>
      <c r="G27" s="348"/>
      <c r="H27" s="349"/>
      <c r="I27" s="349"/>
      <c r="J27" s="350"/>
      <c r="K27" s="56"/>
      <c r="L27" s="161"/>
      <c r="M27" s="149"/>
      <c r="N27" s="149"/>
      <c r="O27" s="149"/>
      <c r="P27" s="163" t="s">
        <v>1020</v>
      </c>
      <c r="R27" s="12"/>
      <c r="S27" s="12"/>
      <c r="T27" s="12"/>
      <c r="U27" s="12"/>
      <c r="V27" s="12"/>
      <c r="W27" s="12"/>
      <c r="X27" s="12"/>
      <c r="Y27" s="12"/>
      <c r="Z27" s="12"/>
      <c r="AA27" s="12"/>
      <c r="AB27" s="12"/>
      <c r="AC27" s="12"/>
      <c r="AD27" s="12"/>
      <c r="AE27" s="12"/>
      <c r="AF27" s="12"/>
      <c r="AG27" s="12"/>
      <c r="AH27" s="12"/>
    </row>
    <row r="28" spans="1:34" ht="22.5">
      <c r="A28" s="62"/>
      <c r="B28" s="61" t="str">
        <f ca="1">OFFSET(L!$C$1,MATCH("Declaration"&amp;ADDRESS(ROW(),COLUMN(),4),L!$A:$A,0)-1,SL,,)&amp;P28</f>
        <v>Gold  (*)</v>
      </c>
      <c r="C28" s="55"/>
      <c r="D28" s="346" t="s">
        <v>998</v>
      </c>
      <c r="E28" s="347"/>
      <c r="F28" s="15"/>
      <c r="G28" s="348"/>
      <c r="H28" s="349"/>
      <c r="I28" s="349"/>
      <c r="J28" s="350"/>
      <c r="K28" s="56"/>
      <c r="L28" s="161"/>
      <c r="M28" s="149"/>
      <c r="N28" s="149"/>
      <c r="O28" s="149"/>
      <c r="P28" s="163" t="s">
        <v>1020</v>
      </c>
      <c r="R28" s="12"/>
      <c r="S28" s="12"/>
      <c r="T28" s="12"/>
      <c r="U28" s="12"/>
      <c r="V28" s="12"/>
      <c r="W28" s="12"/>
      <c r="X28" s="12"/>
      <c r="Y28" s="12"/>
      <c r="Z28" s="12"/>
      <c r="AA28" s="12"/>
      <c r="AB28" s="12"/>
      <c r="AC28" s="12"/>
      <c r="AD28" s="12"/>
      <c r="AE28" s="12"/>
      <c r="AF28" s="12"/>
      <c r="AG28" s="12"/>
      <c r="AH28" s="12"/>
    </row>
    <row r="29" spans="1:34" ht="22.5">
      <c r="A29" s="62"/>
      <c r="B29" s="61" t="str">
        <f ca="1">OFFSET(L!$C$1,MATCH("Declaration"&amp;ADDRESS(ROW(),COLUMN(),4),L!$A:$A,0)-1,SL,,)&amp;P29</f>
        <v>Tungsten  (*)</v>
      </c>
      <c r="C29" s="55"/>
      <c r="D29" s="346" t="s">
        <v>998</v>
      </c>
      <c r="E29" s="347"/>
      <c r="F29" s="15"/>
      <c r="G29" s="348"/>
      <c r="H29" s="349"/>
      <c r="I29" s="349"/>
      <c r="J29" s="350"/>
      <c r="K29" s="56"/>
      <c r="L29" s="161"/>
      <c r="M29" s="149"/>
      <c r="N29" s="149"/>
      <c r="O29" s="149"/>
      <c r="P29" s="163" t="s">
        <v>1020</v>
      </c>
      <c r="R29" s="12"/>
      <c r="S29" s="12"/>
      <c r="T29" s="12"/>
      <c r="U29" s="12"/>
      <c r="V29" s="12"/>
      <c r="W29" s="12"/>
      <c r="X29" s="12"/>
      <c r="Y29" s="12"/>
      <c r="Z29" s="12"/>
      <c r="AA29" s="12"/>
      <c r="AB29" s="12"/>
      <c r="AC29" s="12"/>
      <c r="AD29" s="12"/>
      <c r="AE29" s="12"/>
      <c r="AF29" s="12"/>
      <c r="AG29" s="12"/>
      <c r="AH29" s="12"/>
    </row>
    <row r="30" spans="1:34" ht="18">
      <c r="A30" s="62"/>
      <c r="B30" s="67"/>
      <c r="C30" s="13"/>
      <c r="D30" s="67"/>
      <c r="E30" s="67"/>
      <c r="F30" s="27"/>
      <c r="G30" s="67"/>
      <c r="H30" s="176"/>
      <c r="I30" s="176"/>
      <c r="J30" s="176"/>
      <c r="K30" s="56"/>
      <c r="L30" s="155"/>
      <c r="M30" s="149"/>
      <c r="N30" s="149"/>
      <c r="O30" s="149"/>
      <c r="R30" s="12"/>
      <c r="S30" s="12"/>
      <c r="T30" s="12"/>
      <c r="U30" s="12"/>
      <c r="V30" s="12"/>
      <c r="W30" s="12"/>
      <c r="X30" s="12"/>
      <c r="Y30" s="12"/>
      <c r="Z30" s="12"/>
      <c r="AA30" s="12"/>
      <c r="AB30" s="12"/>
      <c r="AC30" s="12"/>
      <c r="AD30" s="12"/>
      <c r="AE30" s="12"/>
      <c r="AF30" s="12"/>
      <c r="AG30" s="12"/>
      <c r="AH30" s="12"/>
    </row>
    <row r="31" spans="1:34" ht="50.45" customHeight="1">
      <c r="A31" s="62"/>
      <c r="B31" s="65" t="str">
        <f ca="1">OFFSET(L!$C$1,MATCH("Declaration"&amp;ADDRESS(ROW(),COLUMN(),4),L!$A:$A,0)-1,SL,,)</f>
        <v>2) Is the 3TG necessary to the production of your company’s products and contained in the finished product that your company manufactures or contracts to manufacture?  (*)</v>
      </c>
      <c r="C31" s="13"/>
      <c r="D31" s="344" t="str">
        <f ca="1">D25</f>
        <v>Answer</v>
      </c>
      <c r="E31" s="344"/>
      <c r="F31" s="21"/>
      <c r="G31" s="65" t="str">
        <f ca="1">G25</f>
        <v>Comments</v>
      </c>
      <c r="H31" s="65"/>
      <c r="I31" s="65"/>
      <c r="J31" s="110"/>
      <c r="K31" s="56"/>
      <c r="L31" s="155" t="s">
        <v>2584</v>
      </c>
      <c r="M31" s="149"/>
      <c r="N31" s="149"/>
      <c r="O31" s="150"/>
      <c r="P31" s="12"/>
      <c r="Q31" s="12"/>
      <c r="R31" s="12"/>
      <c r="S31" s="12"/>
      <c r="T31" s="12"/>
      <c r="U31" s="12"/>
      <c r="V31" s="12"/>
      <c r="W31" s="12"/>
      <c r="X31" s="12"/>
      <c r="Y31" s="12"/>
      <c r="Z31" s="12"/>
      <c r="AA31" s="12"/>
      <c r="AB31" s="12"/>
      <c r="AC31" s="12"/>
      <c r="AD31" s="12"/>
      <c r="AE31" s="12"/>
      <c r="AF31" s="12"/>
      <c r="AG31" s="12"/>
      <c r="AH31" s="12"/>
    </row>
    <row r="32" spans="1:34" ht="22.5">
      <c r="A32" s="62"/>
      <c r="B32" s="61" t="str">
        <f ca="1">B26</f>
        <v>Tantalum  (*)</v>
      </c>
      <c r="C32" s="13"/>
      <c r="D32" s="346" t="s">
        <v>998</v>
      </c>
      <c r="E32" s="347"/>
      <c r="F32" s="68"/>
      <c r="G32" s="348"/>
      <c r="H32" s="349"/>
      <c r="I32" s="349"/>
      <c r="J32" s="350"/>
      <c r="K32" s="56"/>
      <c r="L32" s="161"/>
      <c r="M32" s="151"/>
      <c r="N32" s="149"/>
      <c r="O32" s="150"/>
      <c r="Q32" s="12"/>
      <c r="R32" s="12"/>
      <c r="S32" s="12"/>
      <c r="T32" s="12"/>
      <c r="U32" s="12"/>
      <c r="V32" s="12"/>
      <c r="W32" s="12"/>
      <c r="X32" s="12"/>
      <c r="Y32" s="12"/>
      <c r="Z32" s="12"/>
      <c r="AA32" s="12"/>
      <c r="AB32" s="12"/>
      <c r="AC32" s="12"/>
      <c r="AD32" s="12"/>
      <c r="AE32" s="12"/>
      <c r="AF32" s="12"/>
      <c r="AG32" s="12"/>
      <c r="AH32" s="12"/>
    </row>
    <row r="33" spans="1:34" ht="22.5">
      <c r="A33" s="62"/>
      <c r="B33" s="61" t="str">
        <f ca="1">B27</f>
        <v>Tin  (*)</v>
      </c>
      <c r="C33" s="13"/>
      <c r="D33" s="346" t="s">
        <v>997</v>
      </c>
      <c r="E33" s="347"/>
      <c r="F33" s="68"/>
      <c r="G33" s="348"/>
      <c r="H33" s="349"/>
      <c r="I33" s="349"/>
      <c r="J33" s="350"/>
      <c r="K33" s="56"/>
      <c r="L33" s="161"/>
      <c r="M33" s="149"/>
      <c r="N33" s="149"/>
      <c r="O33" s="150"/>
      <c r="Q33" s="12"/>
      <c r="R33" s="12"/>
      <c r="S33" s="12"/>
      <c r="T33" s="12"/>
      <c r="U33" s="12"/>
      <c r="V33" s="12"/>
      <c r="W33" s="12"/>
      <c r="X33" s="12"/>
      <c r="Y33" s="12"/>
      <c r="Z33" s="12"/>
      <c r="AA33" s="12"/>
      <c r="AB33" s="12"/>
      <c r="AC33" s="12"/>
      <c r="AD33" s="12"/>
      <c r="AE33" s="12"/>
      <c r="AF33" s="12"/>
      <c r="AG33" s="12"/>
      <c r="AH33" s="12"/>
    </row>
    <row r="34" spans="1:34" ht="22.5">
      <c r="A34" s="62"/>
      <c r="B34" s="61" t="str">
        <f ca="1">B28</f>
        <v>Gold  (*)</v>
      </c>
      <c r="C34" s="13"/>
      <c r="D34" s="346" t="s">
        <v>998</v>
      </c>
      <c r="E34" s="347"/>
      <c r="F34" s="68"/>
      <c r="G34" s="348"/>
      <c r="H34" s="349"/>
      <c r="I34" s="349"/>
      <c r="J34" s="350"/>
      <c r="K34" s="56"/>
      <c r="L34" s="161"/>
      <c r="M34" s="149"/>
      <c r="N34" s="149"/>
      <c r="O34" s="150"/>
      <c r="Q34" s="12"/>
      <c r="R34" s="12"/>
      <c r="S34" s="12"/>
      <c r="T34" s="12"/>
      <c r="U34" s="12"/>
      <c r="V34" s="12"/>
      <c r="W34" s="12"/>
      <c r="X34" s="12"/>
      <c r="Y34" s="12"/>
      <c r="Z34" s="12"/>
      <c r="AA34" s="12"/>
      <c r="AB34" s="12"/>
      <c r="AC34" s="12"/>
      <c r="AD34" s="12"/>
      <c r="AE34" s="12"/>
      <c r="AF34" s="12"/>
      <c r="AG34" s="12"/>
      <c r="AH34" s="12"/>
    </row>
    <row r="35" spans="1:34" ht="22.5">
      <c r="A35" s="62"/>
      <c r="B35" s="61" t="str">
        <f ca="1">B29</f>
        <v>Tungsten  (*)</v>
      </c>
      <c r="C35" s="13"/>
      <c r="D35" s="346" t="s">
        <v>998</v>
      </c>
      <c r="E35" s="347"/>
      <c r="F35" s="68"/>
      <c r="G35" s="348"/>
      <c r="H35" s="349"/>
      <c r="I35" s="349"/>
      <c r="J35" s="350"/>
      <c r="K35" s="56"/>
      <c r="L35" s="161"/>
      <c r="M35" s="149"/>
      <c r="N35" s="149"/>
      <c r="O35" s="150"/>
      <c r="Q35" s="12"/>
      <c r="R35" s="12"/>
      <c r="S35" s="12"/>
      <c r="T35" s="12"/>
      <c r="U35" s="12"/>
      <c r="V35" s="12"/>
      <c r="W35" s="12"/>
      <c r="X35" s="12"/>
      <c r="Y35" s="12"/>
      <c r="Z35" s="12"/>
      <c r="AA35" s="12"/>
      <c r="AB35" s="12"/>
      <c r="AC35" s="12"/>
      <c r="AD35" s="12"/>
      <c r="AE35" s="12"/>
      <c r="AF35" s="12"/>
      <c r="AG35" s="12"/>
      <c r="AH35" s="12"/>
    </row>
    <row r="36" spans="1:34" ht="18">
      <c r="A36" s="62"/>
      <c r="B36" s="27"/>
      <c r="C36" s="13"/>
      <c r="D36" s="27"/>
      <c r="E36" s="27"/>
      <c r="F36" s="111"/>
      <c r="G36" s="27"/>
      <c r="H36" s="176"/>
      <c r="I36" s="176"/>
      <c r="J36" s="176"/>
      <c r="K36" s="56"/>
      <c r="L36" s="155"/>
      <c r="M36" s="149"/>
      <c r="N36" s="149"/>
      <c r="O36" s="150"/>
      <c r="P36" s="12"/>
      <c r="Q36" s="12"/>
      <c r="R36" s="12"/>
      <c r="S36" s="12"/>
      <c r="T36" s="12"/>
      <c r="U36" s="12"/>
      <c r="V36" s="12"/>
      <c r="W36" s="12"/>
      <c r="X36" s="12"/>
      <c r="Y36" s="12"/>
      <c r="Z36" s="12"/>
      <c r="AA36" s="12"/>
      <c r="AB36" s="12"/>
      <c r="AC36" s="12"/>
      <c r="AD36" s="12"/>
      <c r="AE36" s="12"/>
      <c r="AF36" s="12"/>
      <c r="AG36" s="12"/>
      <c r="AH36" s="12"/>
    </row>
    <row r="37" spans="1:34" ht="43.5" customHeight="1">
      <c r="A37" s="62"/>
      <c r="B37" s="65" t="str">
        <f ca="1">OFFSET(L!$C$1,MATCH("Declaration"&amp;ADDRESS(ROW(),COLUMN(),4),L!$A:$A,0)-1,SL,,)&amp;Q$37</f>
        <v>3) Do any of the smelters in your supply chain source the 3TG from the covered countries?  (*)</v>
      </c>
      <c r="C37" s="13"/>
      <c r="D37" s="344" t="str">
        <f ca="1">D25</f>
        <v>Answer</v>
      </c>
      <c r="E37" s="344"/>
      <c r="F37" s="21"/>
      <c r="G37" s="65" t="str">
        <f ca="1">G25</f>
        <v>Comments</v>
      </c>
      <c r="H37" s="386"/>
      <c r="I37" s="386"/>
      <c r="J37" s="386"/>
      <c r="K37" s="56"/>
      <c r="L37" s="155" t="s">
        <v>2584</v>
      </c>
      <c r="M37" s="149"/>
      <c r="N37" s="149"/>
      <c r="O37" s="150"/>
      <c r="P37" s="66">
        <f ca="1">COUNTIF(D$25:D$35,"No")</f>
        <v>6</v>
      </c>
      <c r="Q37" s="66" t="str">
        <f ca="1">IF(P37=8,""," (*)")</f>
        <v xml:space="preserve"> (*)</v>
      </c>
      <c r="R37" s="12"/>
      <c r="S37" s="12"/>
      <c r="T37" s="12"/>
      <c r="U37" s="12"/>
      <c r="V37" s="12"/>
      <c r="W37" s="12"/>
      <c r="X37" s="12"/>
      <c r="Y37" s="12"/>
      <c r="Z37" s="12"/>
      <c r="AA37" s="12"/>
      <c r="AB37" s="12"/>
      <c r="AC37" s="12"/>
      <c r="AD37" s="12"/>
      <c r="AE37" s="12"/>
      <c r="AF37" s="12"/>
      <c r="AG37" s="12"/>
      <c r="AH37" s="12"/>
    </row>
    <row r="38" spans="1:34" ht="22.5">
      <c r="A38" s="62"/>
      <c r="B38" s="61" t="str">
        <f ca="1">OFFSET(L!$C$1,MATCH("Declaration"&amp;ADDRESS(ROW(),COLUMN(),4),L!$A:$A,0)-1,SL,,)&amp;P38</f>
        <v xml:space="preserve">Tantalum  </v>
      </c>
      <c r="C38" s="13"/>
      <c r="D38" s="346"/>
      <c r="E38" s="347"/>
      <c r="F38" s="68"/>
      <c r="G38" s="348"/>
      <c r="H38" s="349"/>
      <c r="I38" s="349"/>
      <c r="J38" s="350"/>
      <c r="K38" s="56"/>
      <c r="L38" s="161"/>
      <c r="M38" s="151"/>
      <c r="N38" s="149"/>
      <c r="O38" s="150"/>
      <c r="P38" s="163" t="str">
        <f>IF(AND(D26="No",D32="No"),"","(*)")</f>
        <v/>
      </c>
      <c r="Q38" s="12"/>
      <c r="R38" s="12"/>
      <c r="S38" s="12"/>
      <c r="T38" s="12"/>
      <c r="U38" s="12"/>
      <c r="V38" s="12"/>
      <c r="W38" s="12"/>
      <c r="X38" s="12"/>
      <c r="Y38" s="12"/>
      <c r="Z38" s="12"/>
      <c r="AA38" s="12"/>
      <c r="AB38" s="12"/>
      <c r="AC38" s="12"/>
      <c r="AD38" s="12"/>
      <c r="AE38" s="12"/>
      <c r="AF38" s="12"/>
      <c r="AG38" s="12"/>
      <c r="AH38" s="12"/>
    </row>
    <row r="39" spans="1:34" ht="22.5">
      <c r="A39" s="62"/>
      <c r="B39" s="61" t="str">
        <f ca="1">OFFSET(L!$C$1,MATCH("Declaration"&amp;ADDRESS(ROW(),COLUMN(),4),L!$A:$A,0)-1,SL,,)&amp;P39</f>
        <v>Tin  (*)</v>
      </c>
      <c r="C39" s="13"/>
      <c r="D39" s="346" t="s">
        <v>998</v>
      </c>
      <c r="E39" s="347"/>
      <c r="F39" s="68"/>
      <c r="G39" s="348"/>
      <c r="H39" s="349"/>
      <c r="I39" s="349"/>
      <c r="J39" s="350"/>
      <c r="K39" s="56"/>
      <c r="L39" s="161"/>
      <c r="M39" s="149"/>
      <c r="N39" s="149"/>
      <c r="O39" s="150"/>
      <c r="P39" s="163" t="str">
        <f>IF(AND(D27="No",D33="No"),"","(*)")</f>
        <v>(*)</v>
      </c>
      <c r="Q39" s="12"/>
      <c r="R39" s="12"/>
      <c r="S39" s="12"/>
      <c r="T39" s="12"/>
      <c r="U39" s="12"/>
      <c r="V39" s="12"/>
      <c r="W39" s="12"/>
      <c r="X39" s="12"/>
      <c r="Y39" s="12"/>
      <c r="Z39" s="12"/>
      <c r="AA39" s="12"/>
      <c r="AB39" s="12"/>
      <c r="AC39" s="12"/>
      <c r="AD39" s="12"/>
      <c r="AE39" s="12"/>
      <c r="AF39" s="12"/>
      <c r="AG39" s="12"/>
      <c r="AH39" s="12"/>
    </row>
    <row r="40" spans="1:34" ht="22.5">
      <c r="A40" s="62"/>
      <c r="B40" s="61" t="str">
        <f ca="1">OFFSET(L!$C$1,MATCH("Declaration"&amp;ADDRESS(ROW(),COLUMN(),4),L!$A:$A,0)-1,SL,,)&amp;P40</f>
        <v xml:space="preserve">Gold  </v>
      </c>
      <c r="C40" s="13"/>
      <c r="D40" s="346"/>
      <c r="E40" s="347"/>
      <c r="F40" s="68"/>
      <c r="G40" s="348"/>
      <c r="H40" s="349"/>
      <c r="I40" s="349"/>
      <c r="J40" s="350"/>
      <c r="K40" s="56"/>
      <c r="L40" s="161"/>
      <c r="M40" s="149"/>
      <c r="N40" s="149"/>
      <c r="O40" s="150"/>
      <c r="P40" s="163" t="str">
        <f>IF(AND(D28="No",D34="No"),"","(*)")</f>
        <v/>
      </c>
      <c r="Q40" s="12"/>
      <c r="R40" s="12"/>
      <c r="S40" s="12"/>
      <c r="T40" s="12"/>
      <c r="U40" s="12"/>
      <c r="V40" s="12"/>
      <c r="W40" s="12"/>
      <c r="X40" s="12"/>
      <c r="Y40" s="12"/>
      <c r="Z40" s="12"/>
      <c r="AA40" s="12"/>
      <c r="AB40" s="12"/>
      <c r="AC40" s="12"/>
      <c r="AD40" s="12"/>
      <c r="AE40" s="12"/>
      <c r="AF40" s="12"/>
      <c r="AG40" s="12"/>
      <c r="AH40" s="12"/>
    </row>
    <row r="41" spans="1:34" ht="22.5">
      <c r="A41" s="62"/>
      <c r="B41" s="61" t="str">
        <f ca="1">OFFSET(L!$C$1,MATCH("Declaration"&amp;ADDRESS(ROW(),COLUMN(),4),L!$A:$A,0)-1,SL,,)&amp;P41</f>
        <v xml:space="preserve">Tungsten  </v>
      </c>
      <c r="C41" s="13"/>
      <c r="D41" s="346"/>
      <c r="E41" s="347"/>
      <c r="F41" s="68"/>
      <c r="G41" s="348"/>
      <c r="H41" s="349"/>
      <c r="I41" s="349"/>
      <c r="J41" s="350"/>
      <c r="K41" s="56"/>
      <c r="L41" s="161"/>
      <c r="M41" s="149"/>
      <c r="N41" s="149"/>
      <c r="O41" s="150"/>
      <c r="P41" s="163" t="str">
        <f>IF(AND(D29="No",D35="No"),"","(*)")</f>
        <v/>
      </c>
      <c r="Q41" s="12"/>
      <c r="R41" s="12"/>
      <c r="S41" s="12"/>
      <c r="T41" s="12"/>
      <c r="U41" s="12"/>
      <c r="V41" s="12"/>
      <c r="W41" s="12"/>
      <c r="X41" s="12"/>
      <c r="Y41" s="12"/>
      <c r="Z41" s="12"/>
      <c r="AA41" s="12"/>
      <c r="AB41" s="12"/>
      <c r="AC41" s="12"/>
      <c r="AD41" s="12"/>
      <c r="AE41" s="12"/>
      <c r="AF41" s="12"/>
      <c r="AG41" s="12"/>
      <c r="AH41" s="12"/>
    </row>
    <row r="42" spans="1:34" ht="18">
      <c r="A42" s="62"/>
      <c r="B42" s="27"/>
      <c r="C42" s="13"/>
      <c r="D42" s="27"/>
      <c r="E42" s="27"/>
      <c r="F42" s="111"/>
      <c r="G42" s="27"/>
      <c r="H42" s="176"/>
      <c r="I42" s="176"/>
      <c r="J42" s="176"/>
      <c r="K42" s="56"/>
      <c r="L42" s="155"/>
      <c r="M42" s="149"/>
      <c r="N42" s="149"/>
      <c r="O42" s="150"/>
      <c r="Q42" s="12"/>
      <c r="R42" s="12"/>
      <c r="S42" s="12"/>
      <c r="T42" s="12"/>
      <c r="U42" s="12"/>
      <c r="V42" s="12"/>
      <c r="W42" s="12"/>
      <c r="X42" s="12"/>
      <c r="Y42" s="12"/>
      <c r="Z42" s="12"/>
      <c r="AA42" s="12"/>
      <c r="AB42" s="12"/>
      <c r="AC42" s="12"/>
      <c r="AD42" s="12"/>
      <c r="AE42" s="12"/>
      <c r="AF42" s="12"/>
      <c r="AG42" s="12"/>
      <c r="AH42" s="12"/>
    </row>
    <row r="43" spans="1:34" ht="48.6" customHeight="1">
      <c r="A43" s="62"/>
      <c r="B43" s="65" t="str">
        <f ca="1">OFFSET(L!$C$1,MATCH("Declaration"&amp;ADDRESS(ROW(),COLUMN(),4),L!$A:$A,0)-1,SL,,)&amp;Q$37</f>
        <v>4) Does 100 percent of the 3TG (necessary to the functionality or production of your products) originate from recycled or scrap sources?  (*)</v>
      </c>
      <c r="C43" s="13"/>
      <c r="D43" s="344" t="str">
        <f ca="1">D25</f>
        <v>Answer</v>
      </c>
      <c r="E43" s="344"/>
      <c r="F43" s="21"/>
      <c r="G43" s="65" t="str">
        <f ca="1">G25</f>
        <v>Comments</v>
      </c>
      <c r="H43" s="65"/>
      <c r="I43" s="65"/>
      <c r="J43" s="110"/>
      <c r="K43" s="56"/>
      <c r="L43" s="155" t="s">
        <v>2583</v>
      </c>
      <c r="M43" s="149"/>
      <c r="N43" s="149"/>
      <c r="O43" s="150"/>
      <c r="P43" s="12"/>
      <c r="Q43" s="12"/>
      <c r="R43" s="12"/>
      <c r="S43" s="12"/>
      <c r="T43" s="12"/>
      <c r="U43" s="12"/>
      <c r="V43" s="12"/>
      <c r="W43" s="12"/>
      <c r="X43" s="12"/>
      <c r="Y43" s="12"/>
      <c r="Z43" s="12"/>
      <c r="AA43" s="12"/>
      <c r="AB43" s="12"/>
      <c r="AC43" s="12"/>
      <c r="AD43" s="12"/>
      <c r="AE43" s="12"/>
      <c r="AF43" s="12"/>
      <c r="AG43" s="12"/>
      <c r="AH43" s="12"/>
    </row>
    <row r="44" spans="1:34" ht="22.5">
      <c r="A44" s="62"/>
      <c r="B44" s="61" t="str">
        <f ca="1">B38</f>
        <v xml:space="preserve">Tantalum  </v>
      </c>
      <c r="C44" s="13"/>
      <c r="D44" s="346"/>
      <c r="E44" s="347"/>
      <c r="F44" s="68"/>
      <c r="G44" s="348"/>
      <c r="H44" s="349"/>
      <c r="I44" s="349"/>
      <c r="J44" s="350"/>
      <c r="K44" s="56"/>
      <c r="L44" s="161"/>
      <c r="M44" s="151"/>
      <c r="N44" s="149"/>
      <c r="O44" s="150"/>
      <c r="P44" s="12"/>
      <c r="Q44" s="12"/>
      <c r="R44" s="12"/>
      <c r="S44" s="12"/>
      <c r="T44" s="12"/>
      <c r="U44" s="12"/>
      <c r="V44" s="12"/>
      <c r="W44" s="12"/>
      <c r="X44" s="12"/>
      <c r="Y44" s="12"/>
      <c r="Z44" s="12"/>
      <c r="AA44" s="12"/>
      <c r="AB44" s="12"/>
      <c r="AC44" s="12"/>
      <c r="AD44" s="12"/>
      <c r="AE44" s="12"/>
      <c r="AF44" s="12"/>
      <c r="AG44" s="12"/>
      <c r="AH44" s="12"/>
    </row>
    <row r="45" spans="1:34" ht="22.5">
      <c r="A45" s="62"/>
      <c r="B45" s="61" t="str">
        <f ca="1">B39</f>
        <v>Tin  (*)</v>
      </c>
      <c r="C45" s="13"/>
      <c r="D45" s="346" t="s">
        <v>998</v>
      </c>
      <c r="E45" s="347"/>
      <c r="F45" s="68"/>
      <c r="G45" s="348"/>
      <c r="H45" s="349"/>
      <c r="I45" s="349"/>
      <c r="J45" s="350"/>
      <c r="K45" s="56"/>
      <c r="L45" s="161"/>
      <c r="M45" s="149"/>
      <c r="N45" s="149"/>
      <c r="O45" s="150"/>
      <c r="P45" s="12"/>
      <c r="Q45" s="12"/>
      <c r="R45" s="12"/>
      <c r="S45" s="12"/>
      <c r="T45" s="12"/>
      <c r="U45" s="12"/>
      <c r="V45" s="12"/>
      <c r="W45" s="12"/>
      <c r="X45" s="12"/>
      <c r="Y45" s="12"/>
      <c r="Z45" s="12"/>
      <c r="AA45" s="12"/>
      <c r="AB45" s="12"/>
      <c r="AC45" s="12"/>
      <c r="AD45" s="12"/>
      <c r="AE45" s="12"/>
      <c r="AF45" s="12"/>
      <c r="AG45" s="12"/>
      <c r="AH45" s="12"/>
    </row>
    <row r="46" spans="1:34" ht="22.5">
      <c r="A46" s="62"/>
      <c r="B46" s="61" t="str">
        <f ca="1">B40</f>
        <v xml:space="preserve">Gold  </v>
      </c>
      <c r="C46" s="13"/>
      <c r="D46" s="346"/>
      <c r="E46" s="347"/>
      <c r="F46" s="68"/>
      <c r="G46" s="348"/>
      <c r="H46" s="349"/>
      <c r="I46" s="349"/>
      <c r="J46" s="350"/>
      <c r="K46" s="56"/>
      <c r="L46" s="161"/>
      <c r="M46" s="149"/>
      <c r="N46" s="149"/>
      <c r="O46" s="150"/>
      <c r="P46" s="12"/>
      <c r="Q46" s="12"/>
      <c r="R46" s="12"/>
      <c r="S46" s="12"/>
      <c r="T46" s="12"/>
      <c r="U46" s="12"/>
      <c r="V46" s="12"/>
      <c r="W46" s="12"/>
      <c r="X46" s="12"/>
      <c r="Y46" s="12"/>
      <c r="Z46" s="12"/>
      <c r="AA46" s="12"/>
      <c r="AB46" s="12"/>
      <c r="AC46" s="12"/>
      <c r="AD46" s="12"/>
      <c r="AE46" s="12"/>
      <c r="AF46" s="12"/>
      <c r="AG46" s="12"/>
      <c r="AH46" s="12"/>
    </row>
    <row r="47" spans="1:34" ht="22.5">
      <c r="A47" s="62"/>
      <c r="B47" s="61" t="str">
        <f ca="1">B41</f>
        <v xml:space="preserve">Tungsten  </v>
      </c>
      <c r="C47" s="13"/>
      <c r="D47" s="346"/>
      <c r="E47" s="347"/>
      <c r="F47" s="68"/>
      <c r="G47" s="348"/>
      <c r="H47" s="349"/>
      <c r="I47" s="349"/>
      <c r="J47" s="350"/>
      <c r="K47" s="56"/>
      <c r="L47" s="161"/>
      <c r="M47" s="149"/>
      <c r="N47" s="149"/>
      <c r="O47" s="150"/>
      <c r="P47" s="12"/>
      <c r="Q47" s="12"/>
      <c r="R47" s="12"/>
      <c r="S47" s="12"/>
      <c r="T47" s="12"/>
      <c r="U47" s="12"/>
      <c r="V47" s="12"/>
      <c r="W47" s="12"/>
      <c r="X47" s="12"/>
      <c r="Y47" s="12"/>
      <c r="Z47" s="12"/>
      <c r="AA47" s="12"/>
      <c r="AB47" s="12"/>
      <c r="AC47" s="12"/>
      <c r="AD47" s="12"/>
      <c r="AE47" s="12"/>
      <c r="AF47" s="12"/>
      <c r="AG47" s="12"/>
      <c r="AH47" s="12"/>
    </row>
    <row r="48" spans="1:34" ht="18">
      <c r="A48" s="62"/>
      <c r="B48" s="27"/>
      <c r="C48" s="13"/>
      <c r="D48" s="27"/>
      <c r="E48" s="27"/>
      <c r="F48" s="111"/>
      <c r="G48" s="27"/>
      <c r="H48" s="176"/>
      <c r="I48" s="176"/>
      <c r="J48" s="176"/>
      <c r="K48" s="56"/>
      <c r="L48" s="155"/>
      <c r="M48" s="149"/>
      <c r="N48" s="149"/>
      <c r="O48" s="150"/>
      <c r="P48" s="12"/>
      <c r="Q48" s="12"/>
      <c r="R48" s="12"/>
      <c r="S48" s="12"/>
      <c r="T48" s="12"/>
      <c r="U48" s="12"/>
      <c r="V48" s="12"/>
      <c r="W48" s="12"/>
      <c r="X48" s="12"/>
      <c r="Y48" s="12"/>
      <c r="Z48" s="12"/>
      <c r="AA48" s="12"/>
      <c r="AB48" s="12"/>
      <c r="AC48" s="12"/>
      <c r="AD48" s="12"/>
      <c r="AE48" s="12"/>
      <c r="AF48" s="12"/>
      <c r="AG48" s="12"/>
      <c r="AH48" s="12"/>
    </row>
    <row r="49" spans="1:34" ht="53.45" customHeight="1">
      <c r="A49" s="62"/>
      <c r="B49" s="186" t="str">
        <f ca="1">OFFSET(L!$C$1,MATCH("Declaration"&amp;ADDRESS(ROW(),COLUMN(),4),L!$A:$A,0)-1,SL,,)&amp;Q$37</f>
        <v>5) Have you received data/information for each 3TG from all relevant suppliers? (*)</v>
      </c>
      <c r="C49" s="13"/>
      <c r="D49" s="344" t="str">
        <f ca="1">D25</f>
        <v>Answer</v>
      </c>
      <c r="E49" s="344"/>
      <c r="F49" s="21"/>
      <c r="G49" s="65" t="str">
        <f ca="1">G25</f>
        <v>Comments</v>
      </c>
      <c r="H49" s="177"/>
      <c r="I49" s="177"/>
      <c r="J49" s="177"/>
      <c r="K49" s="56"/>
      <c r="L49" s="155" t="s">
        <v>2584</v>
      </c>
      <c r="M49" s="149"/>
      <c r="N49" s="149"/>
      <c r="O49" s="150"/>
      <c r="P49" s="12"/>
      <c r="Q49" s="12"/>
      <c r="R49" s="12"/>
      <c r="S49" s="12"/>
      <c r="T49" s="12"/>
      <c r="U49" s="12"/>
      <c r="V49" s="12"/>
      <c r="W49" s="12"/>
      <c r="X49" s="12"/>
      <c r="Y49" s="12"/>
      <c r="Z49" s="12"/>
      <c r="AA49" s="12"/>
      <c r="AB49" s="12"/>
      <c r="AC49" s="12"/>
      <c r="AD49" s="12"/>
      <c r="AE49" s="12"/>
      <c r="AF49" s="12"/>
      <c r="AG49" s="12"/>
      <c r="AH49" s="12"/>
    </row>
    <row r="50" spans="1:34" ht="22.5">
      <c r="A50" s="62"/>
      <c r="B50" s="61" t="str">
        <f ca="1">B38</f>
        <v xml:space="preserve">Tantalum  </v>
      </c>
      <c r="C50" s="55"/>
      <c r="D50" s="346"/>
      <c r="E50" s="347"/>
      <c r="F50" s="68"/>
      <c r="G50" s="348"/>
      <c r="H50" s="349"/>
      <c r="I50" s="349"/>
      <c r="J50" s="350"/>
      <c r="K50" s="56"/>
      <c r="L50" s="161"/>
      <c r="M50" s="151"/>
      <c r="N50" s="149"/>
      <c r="O50" s="150"/>
      <c r="P50" s="12"/>
      <c r="Q50" s="12"/>
      <c r="R50" s="12"/>
      <c r="S50" s="12"/>
      <c r="T50" s="12"/>
      <c r="U50" s="12"/>
      <c r="V50" s="12"/>
      <c r="W50" s="12"/>
      <c r="X50" s="12"/>
      <c r="Y50" s="12"/>
      <c r="Z50" s="12"/>
      <c r="AA50" s="12"/>
      <c r="AB50" s="12"/>
      <c r="AC50" s="12"/>
      <c r="AD50" s="12"/>
      <c r="AE50" s="12"/>
      <c r="AF50" s="12"/>
      <c r="AG50" s="12"/>
      <c r="AH50" s="12"/>
    </row>
    <row r="51" spans="1:34" ht="22.5">
      <c r="A51" s="62"/>
      <c r="B51" s="61" t="str">
        <f ca="1">B39</f>
        <v>Tin  (*)</v>
      </c>
      <c r="C51" s="55"/>
      <c r="D51" s="346" t="s">
        <v>1000</v>
      </c>
      <c r="E51" s="347"/>
      <c r="F51" s="68"/>
      <c r="G51" s="348"/>
      <c r="H51" s="349"/>
      <c r="I51" s="349"/>
      <c r="J51" s="350"/>
      <c r="K51" s="56"/>
      <c r="L51" s="161"/>
      <c r="M51" s="149"/>
      <c r="N51" s="149"/>
      <c r="O51" s="150"/>
      <c r="P51" s="12"/>
      <c r="Q51" s="12"/>
      <c r="R51" s="12"/>
      <c r="S51" s="12"/>
      <c r="T51" s="12"/>
      <c r="U51" s="12"/>
      <c r="V51" s="12"/>
      <c r="W51" s="12"/>
      <c r="X51" s="12"/>
      <c r="Y51" s="12"/>
      <c r="Z51" s="12"/>
      <c r="AA51" s="12"/>
      <c r="AB51" s="12"/>
      <c r="AC51" s="12"/>
      <c r="AD51" s="12"/>
      <c r="AE51" s="12"/>
      <c r="AF51" s="12"/>
      <c r="AG51" s="12"/>
      <c r="AH51" s="12"/>
    </row>
    <row r="52" spans="1:34" ht="22.5">
      <c r="A52" s="62"/>
      <c r="B52" s="61" t="str">
        <f ca="1">B40</f>
        <v xml:space="preserve">Gold  </v>
      </c>
      <c r="C52" s="55"/>
      <c r="D52" s="346"/>
      <c r="E52" s="347"/>
      <c r="F52" s="68"/>
      <c r="G52" s="348"/>
      <c r="H52" s="349"/>
      <c r="I52" s="349"/>
      <c r="J52" s="350"/>
      <c r="K52" s="56"/>
      <c r="L52" s="161"/>
      <c r="M52" s="149"/>
      <c r="N52" s="149"/>
      <c r="O52" s="150"/>
      <c r="P52" s="12"/>
      <c r="Q52" s="12"/>
      <c r="R52" s="12"/>
      <c r="S52" s="12"/>
      <c r="T52" s="12"/>
      <c r="U52" s="12"/>
      <c r="V52" s="12"/>
      <c r="W52" s="12"/>
      <c r="X52" s="12"/>
      <c r="Y52" s="12"/>
      <c r="Z52" s="12"/>
      <c r="AA52" s="12"/>
      <c r="AB52" s="12"/>
      <c r="AC52" s="12"/>
      <c r="AD52" s="12"/>
      <c r="AE52" s="12"/>
      <c r="AF52" s="12"/>
      <c r="AG52" s="12"/>
      <c r="AH52" s="12"/>
    </row>
    <row r="53" spans="1:34" ht="22.5">
      <c r="A53" s="62"/>
      <c r="B53" s="61" t="str">
        <f ca="1">B41</f>
        <v xml:space="preserve">Tungsten  </v>
      </c>
      <c r="C53" s="55"/>
      <c r="D53" s="346"/>
      <c r="E53" s="347"/>
      <c r="F53" s="68"/>
      <c r="G53" s="348"/>
      <c r="H53" s="349"/>
      <c r="I53" s="349"/>
      <c r="J53" s="350"/>
      <c r="K53" s="56"/>
      <c r="L53" s="161"/>
      <c r="M53" s="149"/>
      <c r="N53" s="149"/>
      <c r="O53" s="150"/>
      <c r="P53" s="12"/>
      <c r="Q53" s="12"/>
      <c r="R53" s="12"/>
      <c r="S53" s="12"/>
      <c r="T53" s="12"/>
      <c r="U53" s="12"/>
      <c r="V53" s="12"/>
      <c r="W53" s="12"/>
      <c r="X53" s="12"/>
      <c r="Y53" s="12"/>
      <c r="Z53" s="12"/>
      <c r="AA53" s="12"/>
      <c r="AB53" s="12"/>
      <c r="AC53" s="12"/>
      <c r="AD53" s="12"/>
      <c r="AE53" s="12"/>
      <c r="AF53" s="12"/>
      <c r="AG53" s="12"/>
      <c r="AH53" s="12"/>
    </row>
    <row r="54" spans="1:34" ht="15.75">
      <c r="A54" s="62"/>
      <c r="B54" s="67"/>
      <c r="C54" s="13"/>
      <c r="D54" s="112"/>
      <c r="E54" s="112"/>
      <c r="F54" s="111"/>
      <c r="G54" s="113"/>
      <c r="H54" s="113"/>
      <c r="I54" s="113"/>
      <c r="J54" s="113"/>
      <c r="K54" s="56"/>
      <c r="L54" s="155"/>
      <c r="M54" s="156"/>
      <c r="N54" s="149"/>
      <c r="O54" s="150"/>
      <c r="P54" s="12"/>
      <c r="Q54" s="12"/>
      <c r="R54" s="12"/>
      <c r="S54" s="12"/>
      <c r="T54" s="12"/>
      <c r="U54" s="12"/>
      <c r="V54" s="12"/>
      <c r="W54" s="12"/>
      <c r="X54" s="12"/>
      <c r="Y54" s="12"/>
      <c r="Z54" s="12"/>
      <c r="AA54" s="12"/>
      <c r="AB54" s="12"/>
      <c r="AC54" s="12"/>
      <c r="AD54" s="12"/>
      <c r="AE54" s="12"/>
      <c r="AF54" s="12"/>
      <c r="AG54" s="12"/>
      <c r="AH54" s="12"/>
    </row>
    <row r="55" spans="1:34" ht="45.75">
      <c r="A55" s="62"/>
      <c r="B55" s="186" t="str">
        <f ca="1">OFFSET(L!$C$1,MATCH("Declaration"&amp;ADDRESS(ROW(),COLUMN(),4),L!$A:$A,0)-1,SL,,)&amp;Q$37</f>
        <v>6) Have you identified all of the smelters supplying the 3TG to your supply chain?  (*)</v>
      </c>
      <c r="C55" s="13"/>
      <c r="D55" s="344" t="str">
        <f ca="1">D25</f>
        <v>Answer</v>
      </c>
      <c r="E55" s="344"/>
      <c r="F55" s="21"/>
      <c r="G55" s="65" t="str">
        <f ca="1">G25</f>
        <v>Comments</v>
      </c>
      <c r="H55" s="363"/>
      <c r="I55" s="363"/>
      <c r="J55" s="363"/>
      <c r="K55" s="56"/>
      <c r="L55" s="155" t="s">
        <v>2582</v>
      </c>
      <c r="M55" s="156"/>
      <c r="N55" s="149"/>
      <c r="O55" s="150"/>
      <c r="P55" s="12"/>
      <c r="Q55" s="12"/>
      <c r="R55" s="12"/>
      <c r="S55" s="12"/>
      <c r="T55" s="12"/>
      <c r="U55" s="12"/>
      <c r="V55" s="12"/>
      <c r="W55" s="12"/>
      <c r="X55" s="12"/>
      <c r="Y55" s="12"/>
      <c r="Z55" s="12"/>
      <c r="AA55" s="12"/>
      <c r="AB55" s="12"/>
      <c r="AC55" s="12"/>
      <c r="AD55" s="12"/>
      <c r="AE55" s="12"/>
      <c r="AF55" s="12"/>
      <c r="AG55" s="12"/>
      <c r="AH55" s="12"/>
    </row>
    <row r="56" spans="1:34" ht="22.5">
      <c r="A56" s="62"/>
      <c r="B56" s="61" t="str">
        <f ca="1">B38</f>
        <v xml:space="preserve">Tantalum  </v>
      </c>
      <c r="C56" s="13"/>
      <c r="D56" s="346"/>
      <c r="E56" s="347"/>
      <c r="F56" s="68"/>
      <c r="G56" s="348"/>
      <c r="H56" s="349"/>
      <c r="I56" s="349"/>
      <c r="J56" s="350"/>
      <c r="K56" s="56"/>
      <c r="L56" s="161"/>
      <c r="M56" s="151"/>
      <c r="N56" s="149"/>
      <c r="O56" s="150"/>
      <c r="P56" s="12"/>
      <c r="Q56" s="12"/>
      <c r="R56" s="12"/>
      <c r="S56" s="12"/>
      <c r="T56" s="12"/>
      <c r="U56" s="12"/>
      <c r="V56" s="12"/>
      <c r="W56" s="12"/>
      <c r="X56" s="12"/>
      <c r="Y56" s="12"/>
      <c r="Z56" s="12"/>
      <c r="AA56" s="12"/>
      <c r="AB56" s="12"/>
      <c r="AC56" s="12"/>
      <c r="AD56" s="12"/>
      <c r="AE56" s="12"/>
      <c r="AF56" s="12"/>
      <c r="AG56" s="12"/>
      <c r="AH56" s="12"/>
    </row>
    <row r="57" spans="1:34" ht="22.5">
      <c r="A57" s="62"/>
      <c r="B57" s="61" t="str">
        <f ca="1">B39</f>
        <v>Tin  (*)</v>
      </c>
      <c r="C57" s="13"/>
      <c r="D57" s="346" t="s">
        <v>997</v>
      </c>
      <c r="E57" s="347"/>
      <c r="F57" s="68"/>
      <c r="G57" s="348"/>
      <c r="H57" s="349"/>
      <c r="I57" s="349"/>
      <c r="J57" s="350"/>
      <c r="K57" s="56"/>
      <c r="L57" s="161"/>
      <c r="M57" s="149"/>
      <c r="N57" s="149"/>
      <c r="O57" s="150"/>
      <c r="P57" s="12"/>
      <c r="Q57" s="12"/>
      <c r="R57" s="12"/>
      <c r="S57" s="12"/>
      <c r="T57" s="12"/>
      <c r="U57" s="12"/>
      <c r="V57" s="12"/>
      <c r="W57" s="12"/>
      <c r="X57" s="12"/>
      <c r="Y57" s="12"/>
      <c r="Z57" s="12"/>
      <c r="AA57" s="12"/>
      <c r="AB57" s="12"/>
      <c r="AC57" s="12"/>
      <c r="AD57" s="12"/>
      <c r="AE57" s="12"/>
      <c r="AF57" s="12"/>
      <c r="AG57" s="12"/>
      <c r="AH57" s="12"/>
    </row>
    <row r="58" spans="1:34" ht="22.5">
      <c r="A58" s="62"/>
      <c r="B58" s="61" t="str">
        <f ca="1">B40</f>
        <v xml:space="preserve">Gold  </v>
      </c>
      <c r="C58" s="13"/>
      <c r="D58" s="346"/>
      <c r="E58" s="347"/>
      <c r="F58" s="68"/>
      <c r="G58" s="348"/>
      <c r="H58" s="349"/>
      <c r="I58" s="349"/>
      <c r="J58" s="350"/>
      <c r="K58" s="56"/>
      <c r="L58" s="161"/>
      <c r="M58" s="149"/>
      <c r="N58" s="149"/>
      <c r="O58" s="150"/>
      <c r="P58" s="12"/>
      <c r="Q58" s="12"/>
      <c r="R58" s="12"/>
      <c r="S58" s="12"/>
      <c r="T58" s="12"/>
      <c r="U58" s="12"/>
      <c r="V58" s="12"/>
      <c r="W58" s="12"/>
      <c r="X58" s="12"/>
      <c r="Y58" s="12"/>
      <c r="Z58" s="12"/>
      <c r="AA58" s="12"/>
      <c r="AB58" s="12"/>
      <c r="AC58" s="12"/>
      <c r="AD58" s="12"/>
      <c r="AE58" s="12"/>
      <c r="AF58" s="12"/>
      <c r="AG58" s="12"/>
      <c r="AH58" s="12"/>
    </row>
    <row r="59" spans="1:34" ht="22.5">
      <c r="A59" s="62"/>
      <c r="B59" s="61" t="str">
        <f ca="1">B41</f>
        <v xml:space="preserve">Tungsten  </v>
      </c>
      <c r="C59" s="13"/>
      <c r="D59" s="346"/>
      <c r="E59" s="347"/>
      <c r="F59" s="68"/>
      <c r="G59" s="348"/>
      <c r="H59" s="349"/>
      <c r="I59" s="349"/>
      <c r="J59" s="350"/>
      <c r="K59" s="56"/>
      <c r="L59" s="161"/>
      <c r="M59" s="149"/>
      <c r="N59" s="149"/>
      <c r="O59" s="150"/>
      <c r="P59" s="12"/>
      <c r="Q59" s="12"/>
      <c r="R59" s="12"/>
      <c r="S59" s="12"/>
      <c r="T59" s="12"/>
      <c r="U59" s="12"/>
      <c r="V59" s="12"/>
      <c r="W59" s="12"/>
      <c r="X59" s="12"/>
      <c r="Y59" s="12"/>
      <c r="Z59" s="12"/>
      <c r="AA59" s="12"/>
      <c r="AB59" s="12"/>
      <c r="AC59" s="12"/>
      <c r="AD59" s="12"/>
      <c r="AE59" s="12"/>
      <c r="AF59" s="12"/>
      <c r="AG59" s="12"/>
      <c r="AH59" s="12"/>
    </row>
    <row r="60" spans="1:34" ht="15.75">
      <c r="A60" s="62"/>
      <c r="B60" s="27"/>
      <c r="C60" s="13"/>
      <c r="D60" s="114"/>
      <c r="E60" s="114"/>
      <c r="F60" s="111"/>
      <c r="G60" s="115"/>
      <c r="H60" s="115"/>
      <c r="I60" s="115"/>
      <c r="J60" s="115"/>
      <c r="K60" s="56"/>
      <c r="L60" s="155"/>
      <c r="M60" s="156"/>
      <c r="N60" s="149"/>
      <c r="O60" s="150"/>
      <c r="P60" s="12"/>
      <c r="Q60" s="12"/>
      <c r="R60" s="12"/>
      <c r="S60" s="12"/>
      <c r="T60" s="12"/>
      <c r="U60" s="12"/>
      <c r="V60" s="12"/>
      <c r="W60" s="12"/>
      <c r="X60" s="12"/>
      <c r="Y60" s="12"/>
      <c r="Z60" s="12"/>
      <c r="AA60" s="12"/>
      <c r="AB60" s="12"/>
      <c r="AC60" s="12"/>
      <c r="AD60" s="12"/>
      <c r="AE60" s="12"/>
      <c r="AF60" s="12"/>
      <c r="AG60" s="12"/>
      <c r="AH60" s="12"/>
    </row>
    <row r="61" spans="1:34" ht="45.75">
      <c r="A61" s="62"/>
      <c r="B61" s="65" t="str">
        <f ca="1">OFFSET(L!$C$1,MATCH("Declaration"&amp;ADDRESS(ROW(),COLUMN(),4),L!$A:$A,0)-1,SL,,)&amp;Q$37</f>
        <v>7) Has all applicable smelter information received by your company been reported in this declaration?  (*)</v>
      </c>
      <c r="C61" s="13"/>
      <c r="D61" s="344" t="str">
        <f ca="1">D25</f>
        <v>Answer</v>
      </c>
      <c r="E61" s="344"/>
      <c r="F61" s="21"/>
      <c r="G61" s="65" t="str">
        <f ca="1">G25</f>
        <v>Comments</v>
      </c>
      <c r="H61" s="363" t="str">
        <f>IF(Q69="(*)","Click here to enter smelter names","")</f>
        <v/>
      </c>
      <c r="I61" s="363"/>
      <c r="J61" s="363"/>
      <c r="K61" s="56"/>
      <c r="L61" s="155" t="s">
        <v>2582</v>
      </c>
      <c r="M61" s="156"/>
      <c r="N61" s="149"/>
      <c r="O61" s="150"/>
      <c r="P61" s="12"/>
      <c r="Q61" s="12"/>
      <c r="R61" s="12"/>
      <c r="S61" s="12"/>
      <c r="T61" s="12"/>
      <c r="U61" s="12"/>
      <c r="V61" s="12"/>
      <c r="W61" s="12"/>
      <c r="X61" s="12"/>
      <c r="Y61" s="12"/>
      <c r="Z61" s="12"/>
      <c r="AA61" s="12"/>
      <c r="AB61" s="12"/>
      <c r="AC61" s="12"/>
      <c r="AD61" s="12"/>
      <c r="AE61" s="12"/>
      <c r="AF61" s="12"/>
      <c r="AG61" s="12"/>
      <c r="AH61" s="12"/>
    </row>
    <row r="62" spans="1:34" ht="22.5">
      <c r="A62" s="62"/>
      <c r="B62" s="61" t="str">
        <f ca="1">B38</f>
        <v xml:space="preserve">Tantalum  </v>
      </c>
      <c r="C62" s="55"/>
      <c r="D62" s="346"/>
      <c r="E62" s="347"/>
      <c r="F62" s="69"/>
      <c r="G62" s="348"/>
      <c r="H62" s="349"/>
      <c r="I62" s="349"/>
      <c r="J62" s="350"/>
      <c r="K62" s="56"/>
      <c r="L62" s="161"/>
      <c r="M62" s="151"/>
      <c r="N62" s="149"/>
      <c r="O62" s="150"/>
      <c r="P62" s="12"/>
      <c r="Q62" s="12"/>
      <c r="R62" s="12"/>
      <c r="S62" s="12"/>
      <c r="T62" s="12"/>
      <c r="U62" s="12"/>
      <c r="V62" s="12"/>
      <c r="W62" s="12"/>
      <c r="X62" s="12"/>
      <c r="Y62" s="12"/>
      <c r="Z62" s="12"/>
      <c r="AA62" s="12"/>
      <c r="AB62" s="12"/>
      <c r="AC62" s="12"/>
      <c r="AD62" s="12"/>
      <c r="AE62" s="12"/>
      <c r="AF62" s="12"/>
      <c r="AG62" s="12"/>
      <c r="AH62" s="12"/>
    </row>
    <row r="63" spans="1:34" ht="22.5">
      <c r="A63" s="62"/>
      <c r="B63" s="61" t="str">
        <f ca="1">B39</f>
        <v>Tin  (*)</v>
      </c>
      <c r="C63" s="55"/>
      <c r="D63" s="346" t="s">
        <v>997</v>
      </c>
      <c r="E63" s="347"/>
      <c r="F63" s="69"/>
      <c r="G63" s="348"/>
      <c r="H63" s="349"/>
      <c r="I63" s="349"/>
      <c r="J63" s="350"/>
      <c r="K63" s="56"/>
      <c r="L63" s="161"/>
      <c r="M63" s="149"/>
      <c r="N63" s="149"/>
      <c r="O63" s="150"/>
      <c r="P63" s="12"/>
      <c r="Q63" s="12"/>
      <c r="R63" s="12"/>
      <c r="S63" s="12"/>
      <c r="T63" s="12"/>
      <c r="U63" s="12"/>
      <c r="V63" s="12"/>
      <c r="W63" s="12"/>
      <c r="X63" s="12"/>
      <c r="Y63" s="12"/>
      <c r="Z63" s="12"/>
      <c r="AA63" s="12"/>
      <c r="AB63" s="12"/>
      <c r="AC63" s="12"/>
      <c r="AD63" s="12"/>
      <c r="AE63" s="12"/>
      <c r="AF63" s="12"/>
      <c r="AG63" s="12"/>
      <c r="AH63" s="12"/>
    </row>
    <row r="64" spans="1:34" ht="22.5">
      <c r="A64" s="62"/>
      <c r="B64" s="61" t="str">
        <f ca="1">B40</f>
        <v xml:space="preserve">Gold  </v>
      </c>
      <c r="C64" s="55"/>
      <c r="D64" s="346"/>
      <c r="E64" s="347"/>
      <c r="F64" s="69"/>
      <c r="G64" s="348"/>
      <c r="H64" s="349"/>
      <c r="I64" s="349"/>
      <c r="J64" s="350"/>
      <c r="K64" s="56"/>
      <c r="L64" s="161"/>
      <c r="M64" s="149"/>
      <c r="N64" s="149"/>
      <c r="O64" s="150"/>
      <c r="P64" s="12"/>
      <c r="Q64" s="12"/>
      <c r="R64" s="12"/>
      <c r="S64" s="12"/>
      <c r="T64" s="12"/>
      <c r="U64" s="12"/>
      <c r="V64" s="12"/>
      <c r="W64" s="12"/>
      <c r="X64" s="12"/>
      <c r="Y64" s="12"/>
      <c r="Z64" s="12"/>
      <c r="AA64" s="12"/>
      <c r="AB64" s="12"/>
      <c r="AC64" s="12"/>
      <c r="AD64" s="12"/>
      <c r="AE64" s="12"/>
      <c r="AF64" s="12"/>
      <c r="AG64" s="12"/>
      <c r="AH64" s="12"/>
    </row>
    <row r="65" spans="1:34" ht="22.5">
      <c r="A65" s="58"/>
      <c r="B65" s="61" t="str">
        <f ca="1">B41</f>
        <v xml:space="preserve">Tungsten  </v>
      </c>
      <c r="C65" s="70"/>
      <c r="D65" s="346"/>
      <c r="E65" s="347"/>
      <c r="F65" s="71"/>
      <c r="G65" s="348"/>
      <c r="H65" s="349"/>
      <c r="I65" s="349"/>
      <c r="J65" s="350"/>
      <c r="K65" s="59"/>
      <c r="L65" s="162"/>
      <c r="M65" s="149"/>
      <c r="N65" s="149"/>
      <c r="O65" s="150"/>
      <c r="P65" s="12"/>
      <c r="Q65" s="12"/>
      <c r="R65" s="12"/>
      <c r="S65" s="12"/>
      <c r="T65" s="12"/>
      <c r="U65" s="12"/>
      <c r="V65" s="12"/>
      <c r="W65" s="12"/>
      <c r="X65" s="12"/>
      <c r="Y65" s="12"/>
      <c r="Z65" s="12"/>
      <c r="AA65" s="12"/>
      <c r="AB65" s="12"/>
      <c r="AC65" s="12"/>
      <c r="AD65" s="12"/>
      <c r="AE65" s="12"/>
      <c r="AF65" s="12"/>
      <c r="AG65" s="12"/>
      <c r="AH65" s="12"/>
    </row>
    <row r="66" spans="1:34" ht="15">
      <c r="A66" s="62"/>
      <c r="B66" s="20"/>
      <c r="C66" s="20"/>
      <c r="D66" s="20"/>
      <c r="E66" s="20"/>
      <c r="F66" s="20"/>
      <c r="G66" s="107"/>
      <c r="H66" s="107"/>
      <c r="I66" s="107"/>
      <c r="J66" s="107"/>
      <c r="K66" s="56"/>
      <c r="L66" s="158"/>
      <c r="M66" s="149"/>
      <c r="N66" s="149"/>
      <c r="O66" s="150"/>
      <c r="P66" s="12"/>
      <c r="Q66" s="12"/>
      <c r="R66" s="12"/>
      <c r="S66" s="12"/>
      <c r="T66" s="12"/>
      <c r="U66" s="12"/>
      <c r="V66" s="12"/>
      <c r="W66" s="12"/>
      <c r="X66" s="12"/>
      <c r="Y66" s="12"/>
      <c r="Z66" s="12"/>
      <c r="AA66" s="12"/>
      <c r="AB66" s="12"/>
      <c r="AC66" s="12"/>
      <c r="AD66" s="12"/>
      <c r="AE66" s="12"/>
      <c r="AF66" s="12"/>
      <c r="AG66" s="12"/>
      <c r="AH66" s="12"/>
    </row>
    <row r="67" spans="1:34" ht="15">
      <c r="A67" s="62"/>
      <c r="B67" s="388" t="str">
        <f ca="1">OFFSET(L!$C$1,MATCH("Declaration"&amp;ADDRESS(ROW(),COLUMN(),4),L!$A:$A,0)-1,SL,,)</f>
        <v>Answer the Following Questions at a Company Level</v>
      </c>
      <c r="C67" s="388"/>
      <c r="D67" s="388"/>
      <c r="E67" s="388"/>
      <c r="F67" s="388"/>
      <c r="G67" s="388"/>
      <c r="H67" s="388"/>
      <c r="I67" s="388"/>
      <c r="J67" s="388"/>
      <c r="K67" s="56"/>
      <c r="L67" s="158"/>
      <c r="M67" s="149"/>
      <c r="N67" s="149"/>
      <c r="O67" s="150"/>
      <c r="P67" s="12"/>
      <c r="Q67" s="12"/>
      <c r="R67" s="12"/>
      <c r="S67" s="12"/>
      <c r="T67" s="12"/>
      <c r="U67" s="12"/>
      <c r="V67" s="12"/>
      <c r="W67" s="12"/>
      <c r="X67" s="12"/>
      <c r="Y67" s="12"/>
      <c r="Z67" s="12"/>
      <c r="AA67" s="12"/>
      <c r="AB67" s="12"/>
      <c r="AC67" s="12"/>
      <c r="AD67" s="12"/>
      <c r="AE67" s="12"/>
      <c r="AF67" s="12"/>
      <c r="AG67" s="12"/>
      <c r="AH67" s="12"/>
    </row>
    <row r="68" spans="1:34" ht="15.75">
      <c r="A68" s="72"/>
      <c r="B68" s="73" t="str">
        <f ca="1">OFFSET(L!$C$1,MATCH("Declaration"&amp;ADDRESS(ROW(),COLUMN(),4),L!$A:$A,0)-1,SL,,)</f>
        <v>Question</v>
      </c>
      <c r="C68" s="108"/>
      <c r="D68" s="345" t="str">
        <f ca="1">D25</f>
        <v>Answer</v>
      </c>
      <c r="E68" s="345"/>
      <c r="F68" s="74"/>
      <c r="G68" s="345" t="str">
        <f ca="1">G25</f>
        <v>Comments</v>
      </c>
      <c r="H68" s="345" t="e">
        <f>HLOOKUP(SL,LT,$O68,0)</f>
        <v>#NAME?</v>
      </c>
      <c r="I68" s="345" t="e">
        <f>HLOOKUP(SL,LT,$O68,0)</f>
        <v>#NAME?</v>
      </c>
      <c r="J68" s="109"/>
      <c r="K68" s="76"/>
      <c r="L68" s="157"/>
      <c r="M68" s="156"/>
      <c r="N68" s="149"/>
      <c r="O68" s="150"/>
      <c r="P68" s="12"/>
      <c r="Q68" s="12"/>
      <c r="R68" s="12"/>
      <c r="S68" s="12"/>
      <c r="T68" s="12"/>
      <c r="U68" s="12"/>
      <c r="V68" s="12"/>
      <c r="W68" s="12"/>
      <c r="X68" s="12"/>
      <c r="Y68" s="12"/>
      <c r="Z68" s="12"/>
      <c r="AA68" s="12"/>
      <c r="AB68" s="12"/>
      <c r="AC68" s="12"/>
      <c r="AD68" s="12"/>
      <c r="AE68" s="12"/>
      <c r="AF68" s="12"/>
      <c r="AG68" s="12"/>
      <c r="AH68" s="12"/>
    </row>
    <row r="69" spans="1:34" ht="30">
      <c r="A69" s="62"/>
      <c r="B69" s="77" t="str">
        <f ca="1">OFFSET(L!$C$1,MATCH("Declaration"&amp;ADDRESS(ROW(),COLUMN(),4),L!$A:$A,0)-1,SL,,)&amp;$Q$37</f>
        <v>A. Do you have a policy in place that addresses conflict minerals sourcing? (*)</v>
      </c>
      <c r="C69" s="78"/>
      <c r="D69" s="346" t="s">
        <v>997</v>
      </c>
      <c r="E69" s="347"/>
      <c r="F69" s="78"/>
      <c r="G69" s="348"/>
      <c r="H69" s="349"/>
      <c r="I69" s="349"/>
      <c r="J69" s="350"/>
      <c r="K69" s="56"/>
      <c r="L69" s="157" t="s">
        <v>2583</v>
      </c>
      <c r="M69" s="156"/>
      <c r="N69" s="149"/>
      <c r="O69" s="150"/>
      <c r="P69" s="12"/>
      <c r="Q69" s="12"/>
      <c r="R69" s="12"/>
      <c r="S69" s="12"/>
      <c r="T69" s="12"/>
      <c r="U69" s="12"/>
      <c r="V69" s="12"/>
      <c r="W69" s="12"/>
      <c r="X69" s="12"/>
      <c r="Y69" s="12"/>
      <c r="Z69" s="12"/>
      <c r="AA69" s="12"/>
      <c r="AB69" s="12"/>
      <c r="AC69" s="12"/>
      <c r="AD69" s="12"/>
      <c r="AE69" s="12"/>
      <c r="AF69" s="12"/>
      <c r="AG69" s="12"/>
      <c r="AH69" s="12"/>
    </row>
    <row r="70" spans="1:34" ht="15.75">
      <c r="A70" s="62"/>
      <c r="B70" s="79"/>
      <c r="C70" s="15"/>
      <c r="D70" s="1"/>
      <c r="E70" s="1"/>
      <c r="F70" s="15"/>
      <c r="G70" s="393"/>
      <c r="H70" s="393"/>
      <c r="I70" s="393"/>
      <c r="J70" s="393"/>
      <c r="K70" s="56"/>
      <c r="L70" s="157"/>
      <c r="M70" s="156"/>
      <c r="N70" s="149"/>
      <c r="O70" s="150"/>
      <c r="P70" s="12"/>
      <c r="Q70" s="12"/>
      <c r="R70" s="12"/>
      <c r="S70" s="12"/>
      <c r="T70" s="12"/>
      <c r="U70" s="12"/>
      <c r="V70" s="12"/>
      <c r="W70" s="12"/>
      <c r="X70" s="12"/>
      <c r="Y70" s="12"/>
      <c r="Z70" s="12"/>
      <c r="AA70" s="12"/>
      <c r="AB70" s="12"/>
      <c r="AC70" s="12"/>
      <c r="AD70" s="12"/>
      <c r="AE70" s="12"/>
      <c r="AF70" s="12"/>
      <c r="AG70" s="12"/>
      <c r="AH70" s="12"/>
    </row>
    <row r="71" spans="1:34" ht="49.15" customHeight="1">
      <c r="A71" s="62"/>
      <c r="B71" s="77" t="str">
        <f ca="1">OFFSET(L!$C$1,MATCH("Declaration"&amp;ADDRESS(ROW(),COLUMN(),4),L!$A:$A,0)-1,SL,,)&amp;$Q$37</f>
        <v>B. Is your conflict minerals sourcing policy publicly available on your website? (Note – If yes, the user shall specify the URL in the comment field.) (*)</v>
      </c>
      <c r="C71" s="78"/>
      <c r="D71" s="346" t="s">
        <v>998</v>
      </c>
      <c r="E71" s="347"/>
      <c r="F71" s="78"/>
      <c r="G71" s="389"/>
      <c r="H71" s="390"/>
      <c r="I71" s="390"/>
      <c r="J71" s="391"/>
      <c r="K71" s="56"/>
      <c r="L71" s="157" t="s">
        <v>2584</v>
      </c>
      <c r="M71" s="156"/>
      <c r="N71" s="149"/>
      <c r="O71" s="150"/>
      <c r="P71" s="12"/>
      <c r="Q71" s="12"/>
      <c r="R71" s="12"/>
      <c r="S71" s="12"/>
      <c r="T71" s="12"/>
      <c r="U71" s="12"/>
      <c r="V71" s="12"/>
      <c r="W71" s="12"/>
      <c r="X71" s="12"/>
      <c r="Y71" s="12"/>
      <c r="Z71" s="12"/>
      <c r="AA71" s="12"/>
      <c r="AB71" s="12"/>
      <c r="AC71" s="12"/>
      <c r="AD71" s="12"/>
      <c r="AE71" s="12"/>
      <c r="AF71" s="12"/>
      <c r="AG71" s="12"/>
      <c r="AH71" s="12"/>
    </row>
    <row r="72" spans="1:34" ht="15.75">
      <c r="A72" s="62"/>
      <c r="B72" s="79"/>
      <c r="C72" s="15"/>
      <c r="D72" s="1"/>
      <c r="E72" s="1"/>
      <c r="F72" s="15"/>
      <c r="G72" s="75"/>
      <c r="H72" s="75"/>
      <c r="I72" s="75"/>
      <c r="J72" s="75"/>
      <c r="K72" s="56"/>
      <c r="L72" s="157"/>
      <c r="M72" s="156"/>
      <c r="N72" s="149"/>
      <c r="O72" s="150"/>
      <c r="P72" s="12"/>
      <c r="Q72" s="12"/>
      <c r="R72" s="12"/>
      <c r="S72" s="12"/>
      <c r="T72" s="12"/>
      <c r="U72" s="12"/>
      <c r="V72" s="12"/>
      <c r="W72" s="12"/>
      <c r="X72" s="12"/>
      <c r="Y72" s="12"/>
      <c r="Z72" s="12"/>
      <c r="AA72" s="12"/>
      <c r="AB72" s="12"/>
      <c r="AC72" s="12"/>
      <c r="AD72" s="12"/>
      <c r="AE72" s="12"/>
      <c r="AF72" s="12"/>
      <c r="AG72" s="12"/>
      <c r="AH72" s="12"/>
    </row>
    <row r="73" spans="1:34" ht="36.75" customHeight="1">
      <c r="A73" s="62"/>
      <c r="B73" s="77" t="str">
        <f ca="1">OFFSET(L!$C$1,MATCH("Declaration"&amp;ADDRESS(ROW(),COLUMN(),4),L!$A:$A,0)-1,SL,,)&amp;$Q$37</f>
        <v>C. Do you require your direct suppliers to be DRC conflict-free? (*)</v>
      </c>
      <c r="C73" s="78"/>
      <c r="D73" s="346" t="s">
        <v>997</v>
      </c>
      <c r="E73" s="347"/>
      <c r="F73" s="78"/>
      <c r="G73" s="348"/>
      <c r="H73" s="349"/>
      <c r="I73" s="349"/>
      <c r="J73" s="350"/>
      <c r="K73" s="56"/>
      <c r="L73" s="157" t="s">
        <v>2584</v>
      </c>
      <c r="M73" s="156"/>
      <c r="N73" s="149"/>
      <c r="O73" s="150"/>
      <c r="P73" s="12"/>
      <c r="Q73" s="12"/>
      <c r="R73" s="12"/>
      <c r="S73" s="12"/>
      <c r="T73" s="12"/>
      <c r="U73" s="12"/>
      <c r="V73" s="12"/>
      <c r="W73" s="12"/>
      <c r="X73" s="12"/>
      <c r="Y73" s="12"/>
      <c r="Z73" s="12"/>
      <c r="AA73" s="12"/>
      <c r="AB73" s="12"/>
      <c r="AC73" s="12"/>
      <c r="AD73" s="12"/>
      <c r="AE73" s="12"/>
      <c r="AF73" s="12"/>
      <c r="AG73" s="12"/>
      <c r="AH73" s="12"/>
    </row>
    <row r="74" spans="1:34" ht="15.75">
      <c r="A74" s="62"/>
      <c r="B74" s="79"/>
      <c r="C74" s="15"/>
      <c r="D74" s="1"/>
      <c r="E74" s="1"/>
      <c r="F74" s="15"/>
      <c r="G74" s="75"/>
      <c r="H74" s="75"/>
      <c r="I74" s="75"/>
      <c r="J74" s="75"/>
      <c r="K74" s="56"/>
      <c r="L74" s="157"/>
      <c r="M74" s="156"/>
      <c r="N74" s="149"/>
      <c r="O74" s="150"/>
      <c r="P74" s="12"/>
      <c r="Q74" s="12"/>
      <c r="R74" s="12"/>
      <c r="S74" s="12"/>
      <c r="T74" s="12"/>
      <c r="U74" s="12"/>
      <c r="V74" s="12"/>
      <c r="W74" s="12"/>
      <c r="X74" s="12"/>
      <c r="Y74" s="12"/>
      <c r="Z74" s="12"/>
      <c r="AA74" s="12"/>
      <c r="AB74" s="12"/>
      <c r="AC74" s="12"/>
      <c r="AD74" s="12"/>
      <c r="AE74" s="12"/>
      <c r="AF74" s="12"/>
      <c r="AG74" s="12"/>
      <c r="AH74" s="12"/>
    </row>
    <row r="75" spans="1:34" ht="48" customHeight="1">
      <c r="A75" s="62"/>
      <c r="B75" s="77" t="str">
        <f ca="1">OFFSET(L!$C$1,MATCH("Declaration"&amp;ADDRESS(ROW(),COLUMN(),4),L!$A:$A,0)-1,SL,,)&amp;$Q$37</f>
        <v>D. Do you require your direct suppliers to source the 3TG from smelters whose due diligence practices have been validated by an independent third party audit program? (*)</v>
      </c>
      <c r="C75" s="78"/>
      <c r="D75" s="346" t="s">
        <v>997</v>
      </c>
      <c r="E75" s="347"/>
      <c r="F75" s="78"/>
      <c r="G75" s="348"/>
      <c r="H75" s="349"/>
      <c r="I75" s="349"/>
      <c r="J75" s="350"/>
      <c r="K75" s="56"/>
      <c r="L75" s="157" t="s">
        <v>2665</v>
      </c>
      <c r="M75" s="156"/>
      <c r="N75" s="149"/>
      <c r="O75" s="150"/>
      <c r="P75" s="12"/>
      <c r="Q75" s="12"/>
      <c r="R75" s="12"/>
      <c r="S75" s="12"/>
      <c r="T75" s="12"/>
      <c r="U75" s="12"/>
      <c r="V75" s="12"/>
      <c r="W75" s="12"/>
      <c r="X75" s="12"/>
      <c r="Y75" s="12"/>
      <c r="Z75" s="12"/>
      <c r="AA75" s="12"/>
      <c r="AB75" s="12"/>
      <c r="AC75" s="12"/>
      <c r="AD75" s="12"/>
      <c r="AE75" s="12"/>
      <c r="AF75" s="12"/>
      <c r="AG75" s="12"/>
      <c r="AH75" s="12"/>
    </row>
    <row r="76" spans="1:34" ht="15.75">
      <c r="A76" s="62"/>
      <c r="B76" s="80"/>
      <c r="C76" s="15"/>
      <c r="D76" s="81"/>
      <c r="E76" s="81"/>
      <c r="F76" s="15"/>
      <c r="G76" s="75"/>
      <c r="H76" s="75"/>
      <c r="I76" s="75"/>
      <c r="J76" s="75"/>
      <c r="K76" s="56"/>
      <c r="L76" s="157"/>
      <c r="M76" s="156"/>
      <c r="N76" s="149"/>
      <c r="O76" s="150"/>
      <c r="P76" s="12"/>
      <c r="Q76" s="12"/>
      <c r="R76" s="12"/>
      <c r="S76" s="12"/>
      <c r="T76" s="12"/>
      <c r="U76" s="12"/>
      <c r="V76" s="12"/>
      <c r="W76" s="12"/>
      <c r="X76" s="12"/>
      <c r="Y76" s="12"/>
      <c r="Z76" s="12"/>
      <c r="AA76" s="12"/>
      <c r="AB76" s="12"/>
      <c r="AC76" s="12"/>
      <c r="AD76" s="12"/>
      <c r="AE76" s="12"/>
      <c r="AF76" s="12"/>
      <c r="AG76" s="12"/>
      <c r="AH76" s="12"/>
    </row>
    <row r="77" spans="1:34" ht="35.25" customHeight="1">
      <c r="A77" s="62"/>
      <c r="B77" s="77" t="str">
        <f ca="1">OFFSET(L!$C$1,MATCH("Declaration"&amp;ADDRESS(ROW(),COLUMN(),4),L!$A:$A,0)-1,SL,,)&amp;$Q$37</f>
        <v>E. Have you implemented due diligence measures for conflict-free sourcing? (*)</v>
      </c>
      <c r="C77" s="78"/>
      <c r="D77" s="346" t="s">
        <v>997</v>
      </c>
      <c r="E77" s="347"/>
      <c r="F77" s="78"/>
      <c r="G77" s="348"/>
      <c r="H77" s="349"/>
      <c r="I77" s="349"/>
      <c r="J77" s="350"/>
      <c r="K77" s="56"/>
      <c r="L77" s="157" t="s">
        <v>2584</v>
      </c>
      <c r="M77" s="156"/>
      <c r="N77" s="149"/>
      <c r="O77" s="150"/>
      <c r="P77" s="12"/>
      <c r="Q77" s="12"/>
      <c r="R77" s="12"/>
      <c r="S77" s="12"/>
      <c r="T77" s="12"/>
      <c r="U77" s="12"/>
      <c r="V77" s="12"/>
      <c r="W77" s="12"/>
      <c r="X77" s="12"/>
      <c r="Y77" s="12"/>
      <c r="Z77" s="12"/>
      <c r="AA77" s="12"/>
      <c r="AB77" s="12"/>
      <c r="AC77" s="12"/>
      <c r="AD77" s="12"/>
      <c r="AE77" s="12"/>
      <c r="AF77" s="12"/>
      <c r="AG77" s="12"/>
      <c r="AH77" s="12"/>
    </row>
    <row r="78" spans="1:34" ht="15.75">
      <c r="A78" s="62"/>
      <c r="B78" s="79"/>
      <c r="C78" s="15"/>
      <c r="D78" s="1"/>
      <c r="E78" s="1"/>
      <c r="F78" s="15"/>
      <c r="G78" s="75"/>
      <c r="H78" s="75"/>
      <c r="I78" s="75"/>
      <c r="J78" s="75"/>
      <c r="K78" s="56"/>
      <c r="L78" s="157"/>
      <c r="M78" s="156"/>
      <c r="N78" s="149"/>
      <c r="O78" s="150"/>
      <c r="P78" s="12"/>
      <c r="Q78" s="12"/>
      <c r="R78" s="12"/>
      <c r="S78" s="12"/>
      <c r="T78" s="12"/>
      <c r="U78" s="12"/>
      <c r="V78" s="12"/>
      <c r="W78" s="12"/>
      <c r="X78" s="12"/>
      <c r="Y78" s="12"/>
      <c r="Z78" s="12"/>
      <c r="AA78" s="12"/>
      <c r="AB78" s="12"/>
      <c r="AC78" s="12"/>
      <c r="AD78" s="12"/>
      <c r="AE78" s="12"/>
      <c r="AF78" s="12"/>
      <c r="AG78" s="12"/>
      <c r="AH78" s="12"/>
    </row>
    <row r="79" spans="1:34" ht="49.5" customHeight="1">
      <c r="A79" s="62"/>
      <c r="B79" s="77" t="str">
        <f ca="1">OFFSET(L!$C$1,MATCH("Declaration"&amp;ADDRESS(ROW(),COLUMN(),4),L!$A:$A,0)-1,SL,,)&amp;$Q$37</f>
        <v>F. Do you collect conflict minerals due diligence information from your suppliers which is in conformance with the IPC-1755 Conflict Minerals Data Exchange standard [e.g., the CFSI Conflict Minerals Reporting Template]? (*)</v>
      </c>
      <c r="C79" s="78"/>
      <c r="D79" s="346" t="s">
        <v>997</v>
      </c>
      <c r="E79" s="347"/>
      <c r="F79" s="78"/>
      <c r="G79" s="348"/>
      <c r="H79" s="349"/>
      <c r="I79" s="349"/>
      <c r="J79" s="350"/>
      <c r="K79" s="56"/>
      <c r="L79" s="157" t="s">
        <v>2584</v>
      </c>
      <c r="M79" s="156"/>
      <c r="N79" s="149"/>
      <c r="O79" s="150"/>
      <c r="P79" s="12"/>
      <c r="Q79" s="12"/>
      <c r="R79" s="12"/>
      <c r="S79" s="12"/>
      <c r="T79" s="12"/>
      <c r="U79" s="12"/>
      <c r="V79" s="12"/>
      <c r="W79" s="12"/>
      <c r="X79" s="12"/>
      <c r="Y79" s="12"/>
      <c r="Z79" s="12"/>
      <c r="AA79" s="12"/>
      <c r="AB79" s="12"/>
      <c r="AC79" s="12"/>
      <c r="AD79" s="12"/>
      <c r="AE79" s="12"/>
      <c r="AF79" s="12"/>
      <c r="AG79" s="12"/>
      <c r="AH79" s="12"/>
    </row>
    <row r="80" spans="1:34" ht="15.75">
      <c r="A80" s="62"/>
      <c r="B80" s="82"/>
      <c r="C80" s="15"/>
      <c r="D80" s="1"/>
      <c r="E80" s="1"/>
      <c r="F80" s="16"/>
      <c r="G80" s="393"/>
      <c r="H80" s="393"/>
      <c r="I80" s="393"/>
      <c r="J80" s="393"/>
      <c r="K80" s="56"/>
      <c r="L80" s="157"/>
      <c r="M80" s="156"/>
      <c r="N80" s="149"/>
      <c r="O80" s="150"/>
      <c r="P80" s="12"/>
      <c r="Q80" s="12"/>
      <c r="R80" s="12"/>
      <c r="S80" s="12"/>
      <c r="T80" s="12"/>
      <c r="U80" s="12"/>
      <c r="V80" s="12"/>
      <c r="W80" s="12"/>
      <c r="X80" s="12"/>
      <c r="Y80" s="12"/>
      <c r="Z80" s="12"/>
      <c r="AA80" s="12"/>
      <c r="AB80" s="12"/>
      <c r="AC80" s="12"/>
      <c r="AD80" s="12"/>
      <c r="AE80" s="12"/>
      <c r="AF80" s="12"/>
      <c r="AG80" s="12"/>
      <c r="AH80" s="12"/>
    </row>
    <row r="81" spans="1:34" ht="30">
      <c r="A81" s="62"/>
      <c r="B81" s="77" t="str">
        <f ca="1">OFFSET(L!$C$1,MATCH("Declaration"&amp;ADDRESS(ROW(),COLUMN(),4),L!$A:$A,0)-1,SL,,)&amp;$Q$37</f>
        <v>G. Do you request smelter names from your suppliers? (*)</v>
      </c>
      <c r="C81" s="78"/>
      <c r="D81" s="346" t="s">
        <v>997</v>
      </c>
      <c r="E81" s="347"/>
      <c r="F81" s="78"/>
      <c r="G81" s="348"/>
      <c r="H81" s="349"/>
      <c r="I81" s="349"/>
      <c r="J81" s="350"/>
      <c r="K81" s="56"/>
      <c r="L81" s="157" t="s">
        <v>2584</v>
      </c>
      <c r="M81" s="156"/>
      <c r="N81" s="149"/>
      <c r="O81" s="150"/>
      <c r="P81" s="12"/>
      <c r="Q81" s="12"/>
      <c r="R81" s="12"/>
      <c r="S81" s="12"/>
      <c r="T81" s="12"/>
      <c r="U81" s="12"/>
      <c r="V81" s="12"/>
      <c r="W81" s="12"/>
      <c r="X81" s="12"/>
      <c r="Y81" s="12"/>
      <c r="Z81" s="12"/>
      <c r="AA81" s="12"/>
      <c r="AB81" s="12"/>
      <c r="AC81" s="12"/>
      <c r="AD81" s="12"/>
      <c r="AE81" s="12"/>
      <c r="AF81" s="12"/>
      <c r="AG81" s="12"/>
      <c r="AH81" s="12"/>
    </row>
    <row r="82" spans="1:34" ht="15.75">
      <c r="A82" s="62"/>
      <c r="B82" s="82"/>
      <c r="C82" s="15"/>
      <c r="D82" s="1"/>
      <c r="E82" s="1"/>
      <c r="F82" s="16"/>
      <c r="G82" s="393"/>
      <c r="H82" s="393"/>
      <c r="I82" s="393"/>
      <c r="J82" s="393"/>
      <c r="K82" s="56"/>
      <c r="L82" s="157"/>
      <c r="M82" s="156"/>
      <c r="N82" s="149"/>
      <c r="O82" s="150"/>
      <c r="P82" s="12"/>
      <c r="Q82" s="12"/>
      <c r="R82" s="12"/>
      <c r="S82" s="12"/>
      <c r="T82" s="12"/>
      <c r="U82" s="12"/>
      <c r="V82" s="12"/>
      <c r="W82" s="12"/>
      <c r="X82" s="12"/>
      <c r="Y82" s="12"/>
      <c r="Z82" s="12"/>
      <c r="AA82" s="12"/>
      <c r="AB82" s="12"/>
      <c r="AC82" s="12"/>
      <c r="AD82" s="12"/>
      <c r="AE82" s="12"/>
      <c r="AF82" s="12"/>
      <c r="AG82" s="12"/>
      <c r="AH82" s="12"/>
    </row>
    <row r="83" spans="1:34" ht="37.15" customHeight="1">
      <c r="A83" s="62"/>
      <c r="B83" s="77" t="str">
        <f ca="1">OFFSET(L!$C$1,MATCH("Declaration"&amp;ADDRESS(ROW(),COLUMN(),4),L!$A:$A,0)-1,SL,,)&amp;$Q$37</f>
        <v>H. Do you review due diligence information received from your suppliers against your company’s expectations? (*)</v>
      </c>
      <c r="C83" s="78"/>
      <c r="D83" s="346" t="s">
        <v>997</v>
      </c>
      <c r="E83" s="347"/>
      <c r="F83" s="78"/>
      <c r="G83" s="348"/>
      <c r="H83" s="349"/>
      <c r="I83" s="349"/>
      <c r="J83" s="350"/>
      <c r="K83" s="56"/>
      <c r="L83" s="157" t="s">
        <v>2582</v>
      </c>
      <c r="M83" s="156"/>
      <c r="N83" s="149"/>
      <c r="O83" s="150"/>
      <c r="P83" s="12"/>
      <c r="Q83" s="12"/>
      <c r="R83" s="12"/>
      <c r="S83" s="12"/>
      <c r="T83" s="12"/>
      <c r="U83" s="12"/>
      <c r="V83" s="12"/>
      <c r="W83" s="12"/>
      <c r="X83" s="12"/>
      <c r="Y83" s="12"/>
      <c r="Z83" s="12"/>
      <c r="AA83" s="12"/>
      <c r="AB83" s="12"/>
      <c r="AC83" s="12"/>
      <c r="AD83" s="12"/>
      <c r="AE83" s="12"/>
      <c r="AF83" s="12"/>
      <c r="AG83" s="12"/>
      <c r="AH83" s="12"/>
    </row>
    <row r="84" spans="1:34" ht="15.75">
      <c r="A84" s="62"/>
      <c r="B84" s="79"/>
      <c r="C84" s="15"/>
      <c r="D84" s="1"/>
      <c r="E84" s="1"/>
      <c r="F84" s="16"/>
      <c r="G84" s="396"/>
      <c r="H84" s="396"/>
      <c r="I84" s="396"/>
      <c r="J84" s="396"/>
      <c r="K84" s="56"/>
      <c r="L84" s="157"/>
      <c r="M84" s="156"/>
      <c r="N84" s="149"/>
      <c r="O84" s="150"/>
      <c r="P84" s="12"/>
      <c r="Q84" s="12"/>
      <c r="R84" s="12"/>
      <c r="S84" s="12"/>
      <c r="T84" s="12"/>
      <c r="U84" s="12"/>
      <c r="V84" s="12"/>
      <c r="W84" s="12"/>
      <c r="X84" s="12"/>
      <c r="Y84" s="12"/>
      <c r="Z84" s="12"/>
      <c r="AA84" s="12"/>
      <c r="AB84" s="12"/>
      <c r="AC84" s="12"/>
      <c r="AD84" s="12"/>
      <c r="AE84" s="12"/>
      <c r="AF84" s="12"/>
      <c r="AG84" s="12"/>
      <c r="AH84" s="12"/>
    </row>
    <row r="85" spans="1:34" ht="30">
      <c r="A85" s="62"/>
      <c r="B85" s="77" t="str">
        <f ca="1">OFFSET(L!$C$1,MATCH("Declaration"&amp;ADDRESS(ROW(),COLUMN(),4),L!$A:$A,0)-1,SL,,)&amp;$Q$37</f>
        <v>I. Does your review process include corrective action management? (*)</v>
      </c>
      <c r="C85" s="78"/>
      <c r="D85" s="346" t="s">
        <v>997</v>
      </c>
      <c r="E85" s="347"/>
      <c r="F85" s="78"/>
      <c r="G85" s="348"/>
      <c r="H85" s="349"/>
      <c r="I85" s="349"/>
      <c r="J85" s="350"/>
      <c r="K85" s="56"/>
      <c r="L85" s="157" t="s">
        <v>2584</v>
      </c>
      <c r="M85" s="156"/>
      <c r="N85" s="149"/>
      <c r="O85" s="150"/>
      <c r="P85" s="12"/>
      <c r="Q85" s="12"/>
      <c r="R85" s="12"/>
      <c r="S85" s="12"/>
      <c r="T85" s="12"/>
      <c r="U85" s="12"/>
      <c r="V85" s="12"/>
      <c r="W85" s="12"/>
      <c r="X85" s="12"/>
      <c r="Y85" s="12"/>
      <c r="Z85" s="12"/>
      <c r="AA85" s="12"/>
      <c r="AB85" s="12"/>
      <c r="AC85" s="12"/>
      <c r="AD85" s="12"/>
      <c r="AE85" s="12"/>
      <c r="AF85" s="12"/>
      <c r="AG85" s="12"/>
      <c r="AH85" s="12"/>
    </row>
    <row r="86" spans="1:34" ht="15">
      <c r="A86" s="62"/>
      <c r="B86" s="83"/>
      <c r="C86" s="13"/>
      <c r="D86" s="84"/>
      <c r="E86" s="84"/>
      <c r="F86" s="13"/>
      <c r="G86" s="85"/>
      <c r="H86" s="85"/>
      <c r="I86" s="85"/>
      <c r="J86" s="85"/>
      <c r="K86" s="56"/>
      <c r="L86" s="157"/>
      <c r="M86" s="156"/>
      <c r="N86" s="149"/>
      <c r="O86" s="150"/>
      <c r="P86" s="12"/>
      <c r="Q86" s="12"/>
      <c r="R86" s="12"/>
      <c r="S86" s="12"/>
      <c r="T86" s="12"/>
      <c r="U86" s="12"/>
      <c r="V86" s="12"/>
      <c r="W86" s="12"/>
      <c r="X86" s="12"/>
      <c r="Y86" s="12"/>
      <c r="Z86" s="12"/>
      <c r="AA86" s="12"/>
      <c r="AB86" s="12"/>
      <c r="AC86" s="12"/>
      <c r="AD86" s="12"/>
      <c r="AE86" s="12"/>
      <c r="AF86" s="12"/>
      <c r="AG86" s="12"/>
      <c r="AH86" s="12"/>
    </row>
    <row r="87" spans="1:34" ht="30">
      <c r="A87" s="62"/>
      <c r="B87" s="77" t="str">
        <f ca="1">OFFSET(L!$C$1,MATCH("Declaration"&amp;ADDRESS(ROW(),COLUMN(),4),L!$A:$A,0)-1,SL,,)&amp;$Q$37</f>
        <v>J. Are you subject to the SEC Conflict Minerals rule? (*)</v>
      </c>
      <c r="C87" s="78"/>
      <c r="D87" s="346" t="s">
        <v>998</v>
      </c>
      <c r="E87" s="347"/>
      <c r="F87" s="78"/>
      <c r="G87" s="348"/>
      <c r="H87" s="349"/>
      <c r="I87" s="349"/>
      <c r="J87" s="350"/>
      <c r="K87" s="56"/>
      <c r="L87" s="158" t="s">
        <v>2584</v>
      </c>
      <c r="M87" s="149"/>
      <c r="N87" s="149"/>
      <c r="O87" s="150"/>
      <c r="P87" s="12"/>
      <c r="Q87" s="12"/>
      <c r="R87" s="12"/>
      <c r="S87" s="12"/>
      <c r="T87" s="12"/>
      <c r="U87" s="12"/>
      <c r="V87" s="12"/>
      <c r="W87" s="12"/>
      <c r="X87" s="12"/>
      <c r="Y87" s="12"/>
      <c r="Z87" s="12"/>
      <c r="AA87" s="12"/>
      <c r="AB87" s="12"/>
      <c r="AC87" s="12"/>
      <c r="AD87" s="12"/>
      <c r="AE87" s="12"/>
      <c r="AF87" s="12"/>
      <c r="AG87" s="12"/>
      <c r="AH87" s="12"/>
    </row>
    <row r="88" spans="1:34" ht="15">
      <c r="A88" s="62"/>
      <c r="B88" s="392" t="str">
        <f ca="1">IF(OR($D$8="",$I$3=""),"","Click here to check required fields completion")</f>
        <v/>
      </c>
      <c r="C88" s="392"/>
      <c r="D88" s="392"/>
      <c r="E88" s="392"/>
      <c r="F88" s="392"/>
      <c r="G88" s="392"/>
      <c r="H88" s="392"/>
      <c r="I88" s="392"/>
      <c r="J88" s="392"/>
      <c r="K88" s="56"/>
      <c r="L88" s="158"/>
      <c r="M88" s="149"/>
      <c r="N88" s="149"/>
      <c r="O88" s="150"/>
      <c r="P88" s="12"/>
      <c r="Q88" s="12"/>
      <c r="R88" s="12"/>
      <c r="S88" s="12"/>
      <c r="T88" s="12"/>
      <c r="U88" s="12"/>
      <c r="V88" s="12"/>
      <c r="W88" s="12"/>
      <c r="X88" s="12"/>
      <c r="Y88" s="12"/>
      <c r="Z88" s="12"/>
      <c r="AA88" s="12"/>
      <c r="AB88" s="12"/>
      <c r="AC88" s="12"/>
      <c r="AD88" s="12"/>
      <c r="AE88" s="12"/>
      <c r="AF88" s="12"/>
      <c r="AG88" s="12"/>
      <c r="AH88" s="12"/>
    </row>
    <row r="89" spans="1:34" ht="15.75" thickBot="1">
      <c r="A89" s="394" t="str">
        <f ca="1">OFFSET(L!$C$1,MATCH("General"&amp;"Cpy",L!$A:$A,0)-1,SL,,)</f>
        <v>© 2015 Conflict-Free Sourcing Initiative. All rights reserved.</v>
      </c>
      <c r="B89" s="395"/>
      <c r="C89" s="395"/>
      <c r="D89" s="395"/>
      <c r="E89" s="395"/>
      <c r="F89" s="395"/>
      <c r="G89" s="395"/>
      <c r="H89" s="395"/>
      <c r="I89" s="395"/>
      <c r="J89" s="395"/>
      <c r="K89" s="86"/>
      <c r="L89" s="158"/>
      <c r="M89" s="149"/>
      <c r="N89" s="149"/>
      <c r="O89" s="150"/>
      <c r="P89" s="12"/>
      <c r="Q89" s="12"/>
      <c r="R89" s="12"/>
      <c r="S89" s="12"/>
      <c r="T89" s="12"/>
      <c r="U89" s="12"/>
      <c r="V89" s="12"/>
      <c r="W89" s="12"/>
      <c r="X89" s="12"/>
      <c r="Y89" s="12"/>
      <c r="Z89" s="12"/>
      <c r="AA89" s="12"/>
      <c r="AB89" s="12"/>
      <c r="AC89" s="12"/>
      <c r="AD89" s="12"/>
      <c r="AE89" s="12"/>
      <c r="AF89" s="12"/>
      <c r="AG89" s="12"/>
      <c r="AH89" s="12"/>
    </row>
    <row r="90" spans="1:34" ht="15.75" thickTop="1">
      <c r="A90" s="149"/>
      <c r="B90" s="132"/>
      <c r="L90" s="148"/>
      <c r="M90" s="149"/>
      <c r="N90" s="149"/>
      <c r="O90" s="150"/>
      <c r="P90" s="12"/>
      <c r="Q90" s="12"/>
      <c r="R90" s="12"/>
      <c r="S90" s="12"/>
      <c r="T90" s="12"/>
      <c r="U90" s="12"/>
      <c r="V90" s="12"/>
      <c r="W90" s="12"/>
      <c r="X90" s="12"/>
      <c r="Y90" s="12"/>
      <c r="Z90" s="12"/>
      <c r="AA90" s="12"/>
      <c r="AB90" s="12"/>
      <c r="AC90" s="12"/>
      <c r="AD90" s="12"/>
      <c r="AE90" s="12"/>
      <c r="AF90" s="12"/>
      <c r="AG90" s="12"/>
      <c r="AH90" s="12"/>
    </row>
    <row r="91" spans="1:34">
      <c r="A91" s="132"/>
      <c r="B91" s="132"/>
    </row>
    <row r="93" spans="1:34" hidden="1"/>
    <row r="94" spans="1:34" hidden="1">
      <c r="D94" s="165" t="s">
        <v>997</v>
      </c>
    </row>
    <row r="95" spans="1:34" hidden="1">
      <c r="D95" s="165" t="s">
        <v>998</v>
      </c>
    </row>
    <row r="96" spans="1:34" hidden="1">
      <c r="D96" s="165" t="s">
        <v>999</v>
      </c>
    </row>
    <row r="97" spans="4:4" hidden="1">
      <c r="D97" s="165" t="s">
        <v>1000</v>
      </c>
    </row>
    <row r="98" spans="4:4" hidden="1">
      <c r="D98" s="165" t="s">
        <v>1001</v>
      </c>
    </row>
    <row r="99" spans="4:4" hidden="1">
      <c r="D99" s="165" t="s">
        <v>1002</v>
      </c>
    </row>
    <row r="100" spans="4:4" hidden="1">
      <c r="D100" s="165" t="s">
        <v>1003</v>
      </c>
    </row>
    <row r="101" spans="4:4" hidden="1">
      <c r="D101" s="165" t="s">
        <v>1005</v>
      </c>
    </row>
    <row r="102" spans="4:4" hidden="1">
      <c r="D102" s="165" t="s">
        <v>1004</v>
      </c>
    </row>
    <row r="103" spans="4:4" hidden="1"/>
  </sheetData>
  <sheetProtection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A89:J89"/>
    <mergeCell ref="G79:J79"/>
    <mergeCell ref="D52:E52"/>
    <mergeCell ref="G59:J59"/>
    <mergeCell ref="H55:J55"/>
    <mergeCell ref="G64:J64"/>
    <mergeCell ref="D65:E65"/>
    <mergeCell ref="G69:J69"/>
    <mergeCell ref="D64:E64"/>
    <mergeCell ref="D69:E69"/>
    <mergeCell ref="D87:E87"/>
    <mergeCell ref="G70:J70"/>
    <mergeCell ref="G84:J84"/>
    <mergeCell ref="D77:E77"/>
    <mergeCell ref="G85:J85"/>
    <mergeCell ref="D73:E73"/>
    <mergeCell ref="G80:J80"/>
    <mergeCell ref="G77:J77"/>
    <mergeCell ref="G73:J73"/>
    <mergeCell ref="B88:J88"/>
    <mergeCell ref="G87:J87"/>
    <mergeCell ref="D75:E75"/>
    <mergeCell ref="D83:E83"/>
    <mergeCell ref="D79:E79"/>
    <mergeCell ref="D85:E85"/>
    <mergeCell ref="G82:J82"/>
    <mergeCell ref="G81:J81"/>
    <mergeCell ref="G83:J83"/>
    <mergeCell ref="D81:E81"/>
    <mergeCell ref="G62:J62"/>
    <mergeCell ref="G75:J75"/>
    <mergeCell ref="H37:J37"/>
    <mergeCell ref="D12:J12"/>
    <mergeCell ref="D19:J19"/>
    <mergeCell ref="D23:E23"/>
    <mergeCell ref="G65:J65"/>
    <mergeCell ref="G63:J63"/>
    <mergeCell ref="B67:J67"/>
    <mergeCell ref="D63:E63"/>
    <mergeCell ref="D62:E62"/>
    <mergeCell ref="G71:J71"/>
    <mergeCell ref="D71:E71"/>
    <mergeCell ref="G68:I68"/>
    <mergeCell ref="D68:E68"/>
    <mergeCell ref="D9:G9"/>
    <mergeCell ref="B7:J7"/>
    <mergeCell ref="D29:E29"/>
    <mergeCell ref="G26:J26"/>
    <mergeCell ref="G28:J28"/>
    <mergeCell ref="B10:B11"/>
    <mergeCell ref="A1:K1"/>
    <mergeCell ref="D2:J2"/>
    <mergeCell ref="D8:J8"/>
    <mergeCell ref="D18:J18"/>
    <mergeCell ref="B4:H4"/>
    <mergeCell ref="D10:J10"/>
    <mergeCell ref="D14:J14"/>
    <mergeCell ref="D13:J13"/>
    <mergeCell ref="F3:H3"/>
    <mergeCell ref="I4:J4"/>
    <mergeCell ref="D11:J11"/>
    <mergeCell ref="B6:J6"/>
    <mergeCell ref="H61:J61"/>
    <mergeCell ref="G56:J56"/>
    <mergeCell ref="D59:E59"/>
    <mergeCell ref="D58:E58"/>
    <mergeCell ref="D57:E57"/>
    <mergeCell ref="G57:J57"/>
    <mergeCell ref="G58:J58"/>
    <mergeCell ref="D56:E56"/>
    <mergeCell ref="D61:E61"/>
    <mergeCell ref="G39:J39"/>
    <mergeCell ref="G32:J32"/>
    <mergeCell ref="G29:J29"/>
    <mergeCell ref="D28:E28"/>
    <mergeCell ref="G35:J35"/>
    <mergeCell ref="G47:J47"/>
    <mergeCell ref="D53:E53"/>
    <mergeCell ref="D50:E50"/>
    <mergeCell ref="G50:J50"/>
    <mergeCell ref="D51:E51"/>
    <mergeCell ref="D47:E47"/>
    <mergeCell ref="G51:J51"/>
    <mergeCell ref="G52:J52"/>
    <mergeCell ref="G53:J53"/>
    <mergeCell ref="G46:J46"/>
    <mergeCell ref="G41:J41"/>
    <mergeCell ref="D40:E40"/>
    <mergeCell ref="D41:E41"/>
    <mergeCell ref="G44:J44"/>
    <mergeCell ref="D45:E45"/>
    <mergeCell ref="G45:J45"/>
    <mergeCell ref="G40:J40"/>
    <mergeCell ref="D44:E44"/>
    <mergeCell ref="G33:J33"/>
    <mergeCell ref="G27:J27"/>
    <mergeCell ref="D21:J21"/>
    <mergeCell ref="D26:E26"/>
    <mergeCell ref="D27:E27"/>
    <mergeCell ref="D15:J15"/>
    <mergeCell ref="D22:E22"/>
    <mergeCell ref="B24:J24"/>
    <mergeCell ref="D17:J17"/>
    <mergeCell ref="G38:J38"/>
    <mergeCell ref="D16:J16"/>
    <mergeCell ref="D20:J20"/>
    <mergeCell ref="D38:E38"/>
    <mergeCell ref="D34:E34"/>
    <mergeCell ref="D33:E33"/>
    <mergeCell ref="G34:J34"/>
    <mergeCell ref="D31:E31"/>
    <mergeCell ref="D25:E25"/>
    <mergeCell ref="D37:E37"/>
    <mergeCell ref="D43:E43"/>
    <mergeCell ref="D49:E49"/>
    <mergeCell ref="D55:E55"/>
    <mergeCell ref="D32:E32"/>
    <mergeCell ref="D46:E46"/>
    <mergeCell ref="D35:E35"/>
    <mergeCell ref="D39:E39"/>
  </mergeCells>
  <phoneticPr fontId="4" type="noConversion"/>
  <conditionalFormatting sqref="D69:E69 D71:E71 D73:E73 D75:E75 D87:E87 D79:E79 D81:E81 D83:E83 D85:E85 D77">
    <cfRule type="expression" dxfId="58" priority="30" stopIfTrue="1">
      <formula>AND($D$26="No",$D$27="No",$D$28="No",$D$29="No")</formula>
    </cfRule>
    <cfRule type="expression" dxfId="57" priority="31" stopIfTrue="1">
      <formula>IF(D69="",TRUE)</formula>
    </cfRule>
  </conditionalFormatting>
  <conditionalFormatting sqref="G71:J71">
    <cfRule type="expression" dxfId="56" priority="2" stopIfTrue="1">
      <formula>IF(AND($D$71="Yes",$G$71=""),TRUE)</formula>
    </cfRule>
  </conditionalFormatting>
  <conditionalFormatting sqref="D26:E26">
    <cfRule type="expression" dxfId="55" priority="82" stopIfTrue="1">
      <formula>IF($D$26="",TRUE)</formula>
    </cfRule>
  </conditionalFormatting>
  <conditionalFormatting sqref="D38:E38 D44:E44 D50:E50 D56:E56 D62:E62">
    <cfRule type="expression" dxfId="54" priority="87" stopIfTrue="1">
      <formula>$P$38=""</formula>
    </cfRule>
    <cfRule type="expression" dxfId="53" priority="88" stopIfTrue="1">
      <formula>D38=""</formula>
    </cfRule>
  </conditionalFormatting>
  <conditionalFormatting sqref="D27:E27">
    <cfRule type="expression" dxfId="52" priority="89" stopIfTrue="1">
      <formula>IF($D$27="",TRUE)</formula>
    </cfRule>
  </conditionalFormatting>
  <conditionalFormatting sqref="D28:E28">
    <cfRule type="expression" dxfId="51" priority="90" stopIfTrue="1">
      <formula>IF($D$28="",TRUE)</formula>
    </cfRule>
  </conditionalFormatting>
  <conditionalFormatting sqref="D29:E29">
    <cfRule type="expression" dxfId="50" priority="91" stopIfTrue="1">
      <formula>IF($D$29="",TRUE)</formula>
    </cfRule>
  </conditionalFormatting>
  <conditionalFormatting sqref="D32:E32">
    <cfRule type="expression" dxfId="49" priority="92" stopIfTrue="1">
      <formula>IF($D$32="",TRUE)</formula>
    </cfRule>
  </conditionalFormatting>
  <conditionalFormatting sqref="D33:E33">
    <cfRule type="expression" dxfId="48" priority="93" stopIfTrue="1">
      <formula>IF($D$33="",TRUE)</formula>
    </cfRule>
  </conditionalFormatting>
  <conditionalFormatting sqref="D34:E34">
    <cfRule type="expression" dxfId="47" priority="94" stopIfTrue="1">
      <formula>IF($D$34="",TRUE)</formula>
    </cfRule>
  </conditionalFormatting>
  <conditionalFormatting sqref="D35:E35">
    <cfRule type="expression" dxfId="46" priority="95" stopIfTrue="1">
      <formula>IF($D$35="",TRUE)</formula>
    </cfRule>
  </conditionalFormatting>
  <conditionalFormatting sqref="D8:J8">
    <cfRule type="expression" dxfId="45" priority="96" stopIfTrue="1">
      <formula>IF($D$8="",TRUE)</formula>
    </cfRule>
  </conditionalFormatting>
  <conditionalFormatting sqref="D9:G9">
    <cfRule type="expression" dxfId="44" priority="97" stopIfTrue="1">
      <formula>IF($D$9="",TRUE)</formula>
    </cfRule>
  </conditionalFormatting>
  <conditionalFormatting sqref="D15:J15">
    <cfRule type="expression" dxfId="43" priority="98" stopIfTrue="1">
      <formula>IF($D$15="",TRUE)</formula>
    </cfRule>
  </conditionalFormatting>
  <conditionalFormatting sqref="D16:J16">
    <cfRule type="expression" dxfId="42" priority="99" stopIfTrue="1">
      <formula>IF($D$16="",TRUE)</formula>
    </cfRule>
  </conditionalFormatting>
  <conditionalFormatting sqref="D17:J17">
    <cfRule type="expression" dxfId="41" priority="100" stopIfTrue="1">
      <formula>IF($D$17="",TRUE)</formula>
    </cfRule>
  </conditionalFormatting>
  <conditionalFormatting sqref="D18:J18">
    <cfRule type="expression" dxfId="40" priority="101" stopIfTrue="1">
      <formula>IF($D$18="",TRUE)</formula>
    </cfRule>
  </conditionalFormatting>
  <conditionalFormatting sqref="D20:J20">
    <cfRule type="expression" dxfId="39" priority="102" stopIfTrue="1">
      <formula>IF($D$20="",TRUE)</formula>
    </cfRule>
  </conditionalFormatting>
  <conditionalFormatting sqref="D21:J21">
    <cfRule type="expression" dxfId="38" priority="103" stopIfTrue="1">
      <formula>IF($D$21="",TRUE)</formula>
    </cfRule>
  </conditionalFormatting>
  <conditionalFormatting sqref="D22:E22">
    <cfRule type="expression" dxfId="37" priority="104" stopIfTrue="1">
      <formula>IF($D$22="",TRUE)</formula>
    </cfRule>
  </conditionalFormatting>
  <conditionalFormatting sqref="D39:E39 D45:E45 D51:E51 D57:E57 D63:E63">
    <cfRule type="expression" dxfId="36" priority="105" stopIfTrue="1">
      <formula>$P$39=""</formula>
    </cfRule>
    <cfRule type="expression" dxfId="35" priority="106" stopIfTrue="1">
      <formula>D39=""</formula>
    </cfRule>
  </conditionalFormatting>
  <conditionalFormatting sqref="D40:E40 D46:E46 D52:E52 D58:E58 D64:E64">
    <cfRule type="expression" dxfId="34" priority="107" stopIfTrue="1">
      <formula>$P$40=""</formula>
    </cfRule>
    <cfRule type="expression" dxfId="33" priority="108" stopIfTrue="1">
      <formula>D40=""</formula>
    </cfRule>
  </conditionalFormatting>
  <conditionalFormatting sqref="D41:E41 D47:E47 D53:E53 D59:E59 D65:E65">
    <cfRule type="expression" dxfId="32" priority="109" stopIfTrue="1">
      <formula>$P$41=""</formula>
    </cfRule>
    <cfRule type="expression" dxfId="31" priority="110" stopIfTrue="1">
      <formula>D41=""</formula>
    </cfRule>
  </conditionalFormatting>
  <conditionalFormatting sqref="D10:J10">
    <cfRule type="expression" dxfId="30" priority="1" stopIfTrue="1">
      <formula>IF($D$9=$Q$9,TRUE)</formula>
    </cfRule>
    <cfRule type="expression" dxfId="29" priority="111" stopIfTrue="1">
      <formula>IF(AND($D$10="",$D$9=$R$9),TRUE)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D62:E65">
      <formula1>$D$94:$D$95</formula1>
    </dataValidation>
    <dataValidation type="list" allowBlank="1" showInputMessage="1" showErrorMessage="1" sqref="D38:E41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 ref="D11:J11" location="'Product List'!B6" display="'Product List'!B6"/>
  </hyperlinks>
  <pageMargins left="0.70866141732283505" right="0.70866141732283505" top="0.74803149606299202" bottom="0.74803149606299202" header="0.31496062992126" footer="0.31496062992126"/>
  <pageSetup scale="41" fitToHeight="0" orientation="portrait" r:id="rId2"/>
  <rowBreaks count="1" manualBreakCount="1">
    <brk id="60" max="11"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fitToPage="1"/>
  </sheetPr>
  <dimension ref="A1:W2508"/>
  <sheetViews>
    <sheetView showGridLines="0" showZeros="0" zoomScale="90" zoomScaleNormal="90" workbookViewId="0">
      <pane ySplit="4" topLeftCell="A5" activePane="bottomLeft" state="frozen"/>
      <selection pane="bottomLeft" activeCell="B5" sqref="B5"/>
    </sheetView>
  </sheetViews>
  <sheetFormatPr defaultColWidth="8.75" defaultRowHeight="12.75"/>
  <cols>
    <col min="1" max="1" width="2.5" style="238" customWidth="1" collapsed="1"/>
    <col min="2" max="2" width="13.375" style="238" customWidth="1" collapsed="1"/>
    <col min="3" max="4" width="40.5" style="238" customWidth="1" collapsed="1"/>
    <col min="5" max="5" width="25.75" style="238" customWidth="1" collapsed="1"/>
    <col min="6" max="6" width="14.625" style="238" customWidth="1" collapsed="1"/>
    <col min="7" max="7" width="15.625" style="238" customWidth="1" collapsed="1"/>
    <col min="8" max="8" width="25.125" style="238" customWidth="1" collapsed="1"/>
    <col min="9" max="9" width="24.25" style="238" customWidth="1" collapsed="1"/>
    <col min="10" max="10" width="18.375" style="238" customWidth="1" collapsed="1"/>
    <col min="11" max="11" width="27.375" style="238" customWidth="1" collapsed="1"/>
    <col min="12" max="12" width="20.625" style="238" customWidth="1" collapsed="1"/>
    <col min="13" max="13" width="35.125" style="238" customWidth="1" collapsed="1"/>
    <col min="14" max="14" width="42.125" style="238" customWidth="1" collapsed="1"/>
    <col min="15" max="15" width="32.125" style="238" customWidth="1" collapsed="1"/>
    <col min="16" max="16" width="22.875" style="238" customWidth="1" collapsed="1"/>
    <col min="17" max="17" width="43.5" style="238" customWidth="1" collapsed="1"/>
    <col min="18" max="18" width="8.75" style="149" collapsed="1"/>
    <col min="19" max="19" width="6.125" style="149" hidden="1" customWidth="1" collapsed="1"/>
    <col min="20" max="20" width="8.625" style="149" hidden="1" customWidth="1" collapsed="1"/>
    <col min="21" max="21" width="8.75" style="149" hidden="1" customWidth="1" collapsed="1"/>
    <col min="22" max="23" width="4.375" style="149" hidden="1" customWidth="1" collapsed="1"/>
    <col min="24" max="31" width="4.375" style="238" customWidth="1" collapsed="1"/>
    <col min="32" max="16384" width="8.75" style="238" collapsed="1"/>
  </cols>
  <sheetData>
    <row r="1" spans="1:23" s="22" customFormat="1" ht="13.5" thickTop="1">
      <c r="A1" s="277"/>
      <c r="B1" s="268"/>
      <c r="C1" s="268"/>
      <c r="D1" s="268"/>
      <c r="E1" s="268"/>
      <c r="F1" s="268"/>
      <c r="G1" s="268"/>
      <c r="H1" s="268"/>
      <c r="I1" s="268"/>
      <c r="J1" s="268"/>
      <c r="K1" s="268"/>
      <c r="L1" s="268"/>
      <c r="M1" s="268"/>
      <c r="N1" s="268"/>
      <c r="O1" s="268"/>
      <c r="P1" s="268"/>
      <c r="Q1" s="269"/>
      <c r="R1" s="278"/>
      <c r="S1" s="279"/>
      <c r="T1" s="280"/>
      <c r="U1" s="278"/>
      <c r="V1" s="278"/>
      <c r="W1" s="278"/>
    </row>
    <row r="2" spans="1:23" s="22" customFormat="1" ht="75" customHeight="1">
      <c r="A2" s="281"/>
      <c r="B2" s="399" t="str">
        <f ca="1">OFFSET(L!$C$1,MATCH("Smelter List"&amp;ADDRESS(ROW(),COLUMN(),4),L!$A:$A,0)-1,SL,,)</f>
        <v>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v>
      </c>
      <c r="C2" s="399"/>
      <c r="D2" s="399"/>
      <c r="E2" s="120"/>
      <c r="F2" s="120"/>
      <c r="G2" s="120"/>
      <c r="H2" s="120"/>
      <c r="I2" s="121"/>
      <c r="J2" s="397" t="str">
        <f ca="1">OFFSET(L!$C$1,MATCH("Smelter List"&amp;ADDRESS(ROW(),COLUMN(),4),L!$A:$A,0)-1,SL,,)</f>
        <v>Link to "CFSP Compliant Smelter List"</v>
      </c>
      <c r="K2" s="398"/>
      <c r="L2" s="398"/>
      <c r="M2" s="398"/>
      <c r="N2" s="398"/>
      <c r="O2" s="398"/>
      <c r="P2" s="178"/>
      <c r="Q2" s="167"/>
      <c r="R2" s="278"/>
      <c r="S2" s="278"/>
      <c r="T2" s="279"/>
      <c r="U2" s="278"/>
      <c r="V2" s="278"/>
      <c r="W2" s="278"/>
    </row>
    <row r="3" spans="1:23" s="22" customFormat="1" ht="102" customHeight="1">
      <c r="A3" s="282"/>
      <c r="B3" s="400"/>
      <c r="C3" s="400"/>
      <c r="D3" s="400"/>
      <c r="E3" s="187" t="str">
        <f ca="1">OFFSET(L!$C$1,MATCH("General"&amp;"Cpy",L!$A:$A,0)-1,SL,,)</f>
        <v>© 2015 Conflict-Free Sourcing Initiative. All rights reserved.</v>
      </c>
      <c r="F3" s="122"/>
      <c r="G3" s="122"/>
      <c r="H3" s="122"/>
      <c r="I3" s="123"/>
      <c r="J3" s="179"/>
      <c r="K3" s="180"/>
      <c r="L3" s="168"/>
      <c r="M3" s="181"/>
      <c r="N3" s="181"/>
      <c r="O3" s="131"/>
      <c r="P3" s="131"/>
      <c r="Q3" s="198" t="s">
        <v>4647</v>
      </c>
      <c r="R3" s="278"/>
      <c r="S3" s="278"/>
      <c r="T3" s="283" t="s">
        <v>2431</v>
      </c>
      <c r="U3" s="283" t="s">
        <v>2430</v>
      </c>
      <c r="V3" s="283" t="s">
        <v>2432</v>
      </c>
      <c r="W3" s="283" t="s">
        <v>2429</v>
      </c>
    </row>
    <row r="4" spans="1:23" s="286" customFormat="1" ht="76.150000000000006" customHeight="1">
      <c r="A4" s="230"/>
      <c r="B4" s="230" t="str">
        <f ca="1">OFFSET(L!$C$1,MATCH("Smelter List"&amp;ADDRESS(ROW(),COLUMN(),4),L!$A:$A,0)-1,SL,,)</f>
        <v>Metal (*)</v>
      </c>
      <c r="C4" s="230" t="str">
        <f ca="1">OFFSET(L!$C$1,MATCH("Smelter List"&amp;ADDRESS(ROW(),COLUMN(),4),L!$A:$A,0)-1,SL,,)</f>
        <v>Smelter Reference List (*)</v>
      </c>
      <c r="D4" s="230" t="str">
        <f ca="1">OFFSET(L!$C$1,MATCH("Smelter List"&amp;ADDRESS(ROW(),COLUMN(),4),L!$A:$A,0)-1,SL,,)</f>
        <v>Smelter Name (*)</v>
      </c>
      <c r="E4" s="230" t="str">
        <f ca="1">OFFSET(L!$C$1,MATCH("Smelter List"&amp;ADDRESS(ROW(),COLUMN(),4),L!$A:$A,0)-1,SL,,)</f>
        <v>Smelter Country (*)</v>
      </c>
      <c r="F4" s="230" t="str">
        <f ca="1">OFFSET(L!$C$1,MATCH("Smelter List"&amp;ADDRESS(ROW(),COLUMN(),4),L!$A:$A,0)-1,SL,,)</f>
        <v>Smelter Identification</v>
      </c>
      <c r="G4" s="230" t="str">
        <f ca="1">OFFSET(L!$C$1,MATCH("Smelter List"&amp;ADDRESS(ROW(),COLUMN(),4),L!$A:$A,0)-1,SL,,)</f>
        <v>Source of Smelter Identification Number</v>
      </c>
      <c r="H4" s="233" t="str">
        <f ca="1">OFFSET(L!$C$1,MATCH("Smelter List"&amp;ADDRESS(ROW(),COLUMN(),4),L!$A:$A,0)-1,SL,,)</f>
        <v xml:space="preserve">Smelter Street </v>
      </c>
      <c r="I4" s="233" t="str">
        <f ca="1">OFFSET(L!$C$1,MATCH("Smelter List"&amp;ADDRESS(ROW(),COLUMN(),4),L!$A:$A,0)-1,SL,,)</f>
        <v>Smelter City</v>
      </c>
      <c r="J4" s="233" t="str">
        <f ca="1">OFFSET(L!$C$1,MATCH("Smelter List"&amp;ADDRESS(ROW(),COLUMN(),4),L!$A:$A,0)-1,SL,,)</f>
        <v>Smelter Facility Location: State / Province</v>
      </c>
      <c r="K4" s="233" t="str">
        <f ca="1">OFFSET(L!$C$1,MATCH("Smelter List"&amp;ADDRESS(ROW(),COLUMN(),4),L!$A:$A,0)-1,SL,,)</f>
        <v>Smelter Contact Name</v>
      </c>
      <c r="L4" s="233" t="str">
        <f ca="1">OFFSET(L!$C$1,MATCH("Smelter List"&amp;ADDRESS(ROW(),COLUMN(),4),L!$A:$A,0)-1,SL,,)</f>
        <v>Smelter Contact Email</v>
      </c>
      <c r="M4" s="233" t="str">
        <f ca="1">OFFSET(L!$C$1,MATCH("Smelter List"&amp;ADDRESS(ROW(),COLUMN(),4),L!$A:$A,0)-1,SL,,)</f>
        <v>Proposed next steps</v>
      </c>
      <c r="N4" s="233" t="str">
        <f ca="1">OFFSET(L!$C$1,MATCH("Smelter List"&amp;ADDRESS(ROW(),COLUMN(),4),L!$A:$A,0)-1,SL,,)</f>
        <v>Name of Mine(s) or if recycled or scrap sourced, enter "recycled" or "scrap"</v>
      </c>
      <c r="O4" s="233" t="str">
        <f ca="1">OFFSET(L!$C$1,MATCH("Smelter List"&amp;ADDRESS(ROW(),COLUMN(),4),L!$A:$A,0)-1,SL,,)</f>
        <v>Location (Country) of Mine(s) or if recycled or scrap sourced, enter "recycled" or "scrap"</v>
      </c>
      <c r="P4" s="233" t="str">
        <f ca="1">OFFSET(L!$C$1,MATCH("Smelter List"&amp;ADDRESS(ROW(),COLUMN(),4),L!$A:$A,0)-1,SL,,)</f>
        <v>Does 100% of the smelter’s feedstock originate from recycled or scrap sources?</v>
      </c>
      <c r="Q4" s="234" t="str">
        <f ca="1">OFFSET(L!$C$1,MATCH("Smelter List"&amp;ADDRESS(ROW(),COLUMN(),4),L!$A:$A,0)-1,SL,,)</f>
        <v>Comments</v>
      </c>
      <c r="R4" s="284"/>
      <c r="S4" s="285"/>
      <c r="T4" s="285" t="s">
        <v>2687</v>
      </c>
      <c r="U4" s="285" t="s">
        <v>1934</v>
      </c>
      <c r="V4" s="285"/>
      <c r="W4" s="285"/>
    </row>
    <row r="5" spans="1:23" s="267" customFormat="1" ht="20.25">
      <c r="A5" s="264"/>
      <c r="B5" s="273" t="s">
        <v>2430</v>
      </c>
      <c r="C5" s="273" t="s">
        <v>2054</v>
      </c>
      <c r="D5" s="166" t="str">
        <f ca="1">IF(ISERROR($S5),"",OFFSET('Smelter Reference List'!$C$4,$S5-4,0)&amp;"")</f>
        <v>Thaisarco</v>
      </c>
      <c r="E5" s="166" t="str">
        <f ca="1">IF(ISERROR($S5),"",OFFSET('Smelter Reference List'!$D$4,$S5-4,0)&amp;"")</f>
        <v>THAILAND</v>
      </c>
      <c r="F5" s="166" t="str">
        <f ca="1">IF(ISERROR($S5),"",OFFSET('Smelter Reference List'!$E$4,$S5-4,0))</f>
        <v>CID001898</v>
      </c>
      <c r="G5" s="166" t="str">
        <f ca="1">IF(C5=$U$4,"Enter smelter details", IF(ISERROR($S5),"",OFFSET('Smelter Reference List'!$F$4,$S5-4,0)))</f>
        <v>CFSI</v>
      </c>
      <c r="H5" s="290" t="s">
        <v>4661</v>
      </c>
      <c r="I5" s="291" t="s">
        <v>4661</v>
      </c>
      <c r="J5" s="291" t="s">
        <v>4661</v>
      </c>
      <c r="K5" s="292"/>
      <c r="L5" s="292"/>
      <c r="M5" s="292"/>
      <c r="N5" s="292"/>
      <c r="O5" s="292"/>
      <c r="P5" s="292"/>
      <c r="Q5" s="293"/>
      <c r="R5" s="274"/>
      <c r="S5" s="275">
        <f>IF(OR(C5="",C5=T$4),NA(),MATCH($B5&amp;$C5,'Smelter Reference List'!$J:$J,0))</f>
        <v>429</v>
      </c>
      <c r="T5" s="276"/>
      <c r="U5" s="276"/>
      <c r="V5" s="276"/>
      <c r="W5" s="276"/>
    </row>
    <row r="6" spans="1:23" s="267" customFormat="1" ht="20.25">
      <c r="A6" s="265"/>
      <c r="B6" s="273" t="s">
        <v>2430</v>
      </c>
      <c r="C6" s="273" t="s">
        <v>1572</v>
      </c>
      <c r="D6" s="166" t="str">
        <f ca="1">IF(ISERROR($S6),"",OFFSET('Smelter Reference List'!$C$4,$S6-4,0)&amp;"")</f>
        <v>Malaysia Smelting Corporation (MSC)</v>
      </c>
      <c r="E6" s="166" t="str">
        <f ca="1">IF(ISERROR($S6),"",OFFSET('Smelter Reference List'!$D$4,$S6-4,0)&amp;"")</f>
        <v>MALAYSIA</v>
      </c>
      <c r="F6" s="166" t="str">
        <f ca="1">IF(ISERROR($S6),"",OFFSET('Smelter Reference List'!$E$4,$S6-4,0))</f>
        <v>CID001105</v>
      </c>
      <c r="G6" s="166" t="str">
        <f ca="1">IF(C6=$U$4,"Enter smelter details", IF(ISERROR($S6),"",OFFSET('Smelter Reference List'!$F$4,$S6-4,0)))</f>
        <v>CFSI</v>
      </c>
      <c r="H6" s="290" t="s">
        <v>4661</v>
      </c>
      <c r="I6" s="291" t="s">
        <v>3686</v>
      </c>
      <c r="J6" s="291" t="s">
        <v>3687</v>
      </c>
      <c r="K6" s="288"/>
      <c r="L6" s="288"/>
      <c r="M6" s="288"/>
      <c r="N6" s="288"/>
      <c r="O6" s="288"/>
      <c r="P6" s="288"/>
      <c r="Q6" s="289"/>
      <c r="R6" s="274"/>
      <c r="S6" s="275">
        <f>IF(OR(C6="",C6=T$4),NA(),MATCH($B6&amp;$C6,'Smelter Reference List'!$J:$J,0))</f>
        <v>361</v>
      </c>
      <c r="T6" s="276"/>
      <c r="U6" s="276"/>
      <c r="V6" s="276"/>
      <c r="W6" s="276"/>
    </row>
    <row r="7" spans="1:23" s="267" customFormat="1" ht="20.25">
      <c r="A7" s="265"/>
      <c r="B7" s="273"/>
      <c r="C7" s="273"/>
      <c r="D7" s="166" t="str">
        <f ca="1">IF(ISERROR($S7),"",OFFSET('Smelter Reference List'!$C$4,$S7-4,0)&amp;"")</f>
        <v/>
      </c>
      <c r="E7" s="166" t="str">
        <f ca="1">IF(ISERROR($S7),"",OFFSET('Smelter Reference List'!$D$4,$S7-4,0)&amp;"")</f>
        <v/>
      </c>
      <c r="F7" s="166" t="str">
        <f ca="1">IF(ISERROR($S7),"",OFFSET('Smelter Reference List'!$E$4,$S7-4,0))</f>
        <v/>
      </c>
      <c r="G7" s="166" t="str">
        <f ca="1">IF(C7=$U$4,"Enter smelter details", IF(ISERROR($S7),"",OFFSET('Smelter Reference List'!$F$4,$S7-4,0)))</f>
        <v/>
      </c>
      <c r="H7" s="290" t="str">
        <f ca="1">IF(ISERROR($S7),"",OFFSET('Smelter Reference List'!$G$4,$S7-4,0))</f>
        <v/>
      </c>
      <c r="I7" s="291" t="str">
        <f ca="1">IF(ISERROR($S7),"",OFFSET('Smelter Reference List'!$H$4,$S7-4,0))</f>
        <v/>
      </c>
      <c r="J7" s="291" t="str">
        <f ca="1">IF(ISERROR($S7),"",OFFSET('Smelter Reference List'!$I$4,$S7-4,0))</f>
        <v/>
      </c>
      <c r="K7" s="288"/>
      <c r="L7" s="288"/>
      <c r="M7" s="288"/>
      <c r="N7" s="288"/>
      <c r="O7" s="288"/>
      <c r="P7" s="288"/>
      <c r="Q7" s="289"/>
      <c r="R7" s="274"/>
      <c r="S7" s="275" t="e">
        <f>IF(OR(C7="",C7=T$4),NA(),MATCH($B7&amp;$C7,'Smelter Reference List'!$J:$J,0))</f>
        <v>#N/A</v>
      </c>
      <c r="T7" s="276"/>
      <c r="U7" s="276"/>
      <c r="V7" s="276"/>
      <c r="W7" s="276"/>
    </row>
    <row r="8" spans="1:23" s="267" customFormat="1" ht="20.25">
      <c r="A8" s="265"/>
      <c r="B8" s="273"/>
      <c r="C8" s="273"/>
      <c r="D8" s="166" t="str">
        <f ca="1">IF(ISERROR($S8),"",OFFSET('Smelter Reference List'!$C$4,$S8-4,0)&amp;"")</f>
        <v/>
      </c>
      <c r="E8" s="166" t="str">
        <f ca="1">IF(ISERROR($S8),"",OFFSET('Smelter Reference List'!$D$4,$S8-4,0)&amp;"")</f>
        <v/>
      </c>
      <c r="F8" s="166" t="str">
        <f ca="1">IF(ISERROR($S8),"",OFFSET('Smelter Reference List'!$E$4,$S8-4,0))</f>
        <v/>
      </c>
      <c r="G8" s="166" t="str">
        <f ca="1">IF(C8=$U$4,"Enter smelter details", IF(ISERROR($S8),"",OFFSET('Smelter Reference List'!$F$4,$S8-4,0)))</f>
        <v/>
      </c>
      <c r="H8" s="290" t="str">
        <f ca="1">IF(ISERROR($S8),"",OFFSET('Smelter Reference List'!$G$4,$S8-4,0))</f>
        <v/>
      </c>
      <c r="I8" s="291" t="str">
        <f ca="1">IF(ISERROR($S8),"",OFFSET('Smelter Reference List'!$H$4,$S8-4,0))</f>
        <v/>
      </c>
      <c r="J8" s="291" t="str">
        <f ca="1">IF(ISERROR($S8),"",OFFSET('Smelter Reference List'!$I$4,$S8-4,0))</f>
        <v/>
      </c>
      <c r="K8" s="288"/>
      <c r="L8" s="288"/>
      <c r="M8" s="288"/>
      <c r="N8" s="288"/>
      <c r="O8" s="288"/>
      <c r="P8" s="288"/>
      <c r="Q8" s="289"/>
      <c r="R8" s="274"/>
      <c r="S8" s="275" t="e">
        <f>IF(OR(C8="",C8=T$4),NA(),MATCH($B8&amp;$C8,'Smelter Reference List'!$J:$J,0))</f>
        <v>#N/A</v>
      </c>
      <c r="T8" s="276"/>
      <c r="U8" s="276"/>
      <c r="V8" s="276"/>
      <c r="W8" s="276"/>
    </row>
    <row r="9" spans="1:23" s="267" customFormat="1" ht="20.25">
      <c r="A9" s="265"/>
      <c r="B9" s="273"/>
      <c r="C9" s="273"/>
      <c r="D9" s="166" t="str">
        <f ca="1">IF(ISERROR($S9),"",OFFSET('Smelter Reference List'!$C$4,$S9-4,0)&amp;"")</f>
        <v/>
      </c>
      <c r="E9" s="166" t="str">
        <f ca="1">IF(ISERROR($S9),"",OFFSET('Smelter Reference List'!$D$4,$S9-4,0)&amp;"")</f>
        <v/>
      </c>
      <c r="F9" s="166" t="str">
        <f ca="1">IF(ISERROR($S9),"",OFFSET('Smelter Reference List'!$E$4,$S9-4,0))</f>
        <v/>
      </c>
      <c r="G9" s="166" t="str">
        <f ca="1">IF(C9=$U$4,"Enter smelter details", IF(ISERROR($S9),"",OFFSET('Smelter Reference List'!$F$4,$S9-4,0)))</f>
        <v/>
      </c>
      <c r="H9" s="290" t="str">
        <f ca="1">IF(ISERROR($S9),"",OFFSET('Smelter Reference List'!$G$4,$S9-4,0))</f>
        <v/>
      </c>
      <c r="I9" s="291" t="str">
        <f ca="1">IF(ISERROR($S9),"",OFFSET('Smelter Reference List'!$H$4,$S9-4,0))</f>
        <v/>
      </c>
      <c r="J9" s="291" t="str">
        <f ca="1">IF(ISERROR($S9),"",OFFSET('Smelter Reference List'!$I$4,$S9-4,0))</f>
        <v/>
      </c>
      <c r="K9" s="288"/>
      <c r="L9" s="288"/>
      <c r="M9" s="288"/>
      <c r="N9" s="288"/>
      <c r="O9" s="288"/>
      <c r="P9" s="288"/>
      <c r="Q9" s="289"/>
      <c r="R9" s="274"/>
      <c r="S9" s="275" t="e">
        <f>IF(OR(C9="",C9=T$4),NA(),MATCH($B9&amp;$C9,'Smelter Reference List'!$J:$J,0))</f>
        <v>#N/A</v>
      </c>
      <c r="T9" s="276"/>
      <c r="U9" s="276"/>
      <c r="V9" s="276"/>
      <c r="W9" s="276"/>
    </row>
    <row r="10" spans="1:23" s="267" customFormat="1" ht="20.25">
      <c r="A10" s="265"/>
      <c r="B10" s="273"/>
      <c r="C10" s="273"/>
      <c r="D10" s="166" t="str">
        <f ca="1">IF(ISERROR($S10),"",OFFSET('Smelter Reference List'!$C$4,$S10-4,0)&amp;"")</f>
        <v/>
      </c>
      <c r="E10" s="166" t="str">
        <f ca="1">IF(ISERROR($S10),"",OFFSET('Smelter Reference List'!$D$4,$S10-4,0)&amp;"")</f>
        <v/>
      </c>
      <c r="F10" s="166" t="str">
        <f ca="1">IF(ISERROR($S10),"",OFFSET('Smelter Reference List'!$E$4,$S10-4,0))</f>
        <v/>
      </c>
      <c r="G10" s="166" t="str">
        <f ca="1">IF(C10=$U$4,"Enter smelter details", IF(ISERROR($S10),"",OFFSET('Smelter Reference List'!$F$4,$S10-4,0)))</f>
        <v/>
      </c>
      <c r="H10" s="290" t="str">
        <f ca="1">IF(ISERROR($S10),"",OFFSET('Smelter Reference List'!$G$4,$S10-4,0))</f>
        <v/>
      </c>
      <c r="I10" s="291" t="str">
        <f ca="1">IF(ISERROR($S10),"",OFFSET('Smelter Reference List'!$H$4,$S10-4,0))</f>
        <v/>
      </c>
      <c r="J10" s="291" t="str">
        <f ca="1">IF(ISERROR($S10),"",OFFSET('Smelter Reference List'!$I$4,$S10-4,0))</f>
        <v/>
      </c>
      <c r="K10" s="288"/>
      <c r="L10" s="288"/>
      <c r="M10" s="288"/>
      <c r="N10" s="288"/>
      <c r="O10" s="288"/>
      <c r="P10" s="288"/>
      <c r="Q10" s="289"/>
      <c r="R10" s="274"/>
      <c r="S10" s="275" t="e">
        <f>IF(OR(C10="",C10=T$4),NA(),MATCH($B10&amp;$C10,'Smelter Reference List'!$J:$J,0))</f>
        <v>#N/A</v>
      </c>
      <c r="T10" s="276"/>
      <c r="U10" s="276"/>
      <c r="V10" s="276"/>
      <c r="W10" s="276"/>
    </row>
    <row r="11" spans="1:23" s="267" customFormat="1" ht="20.25">
      <c r="A11" s="265"/>
      <c r="B11" s="273"/>
      <c r="C11" s="273"/>
      <c r="D11" s="166" t="str">
        <f ca="1">IF(ISERROR($S11),"",OFFSET('Smelter Reference List'!$C$4,$S11-4,0)&amp;"")</f>
        <v/>
      </c>
      <c r="E11" s="166" t="str">
        <f ca="1">IF(ISERROR($S11),"",OFFSET('Smelter Reference List'!$D$4,$S11-4,0)&amp;"")</f>
        <v/>
      </c>
      <c r="F11" s="166" t="str">
        <f ca="1">IF(ISERROR($S11),"",OFFSET('Smelter Reference List'!$E$4,$S11-4,0))</f>
        <v/>
      </c>
      <c r="G11" s="166" t="str">
        <f ca="1">IF(C11=$U$4,"Enter smelter details", IF(ISERROR($S11),"",OFFSET('Smelter Reference List'!$F$4,$S11-4,0)))</f>
        <v/>
      </c>
      <c r="H11" s="290" t="str">
        <f ca="1">IF(ISERROR($S11),"",OFFSET('Smelter Reference List'!$G$4,$S11-4,0))</f>
        <v/>
      </c>
      <c r="I11" s="291" t="str">
        <f ca="1">IF(ISERROR($S11),"",OFFSET('Smelter Reference List'!$H$4,$S11-4,0))</f>
        <v/>
      </c>
      <c r="J11" s="291" t="str">
        <f ca="1">IF(ISERROR($S11),"",OFFSET('Smelter Reference List'!$I$4,$S11-4,0))</f>
        <v/>
      </c>
      <c r="K11" s="288"/>
      <c r="L11" s="288"/>
      <c r="M11" s="288"/>
      <c r="N11" s="288"/>
      <c r="O11" s="288"/>
      <c r="P11" s="288"/>
      <c r="Q11" s="289"/>
      <c r="R11" s="274"/>
      <c r="S11" s="275" t="e">
        <f>IF(OR(C11="",C11=T$4),NA(),MATCH($B11&amp;$C11,'Smelter Reference List'!$J:$J,0))</f>
        <v>#N/A</v>
      </c>
      <c r="T11" s="276"/>
      <c r="U11" s="276"/>
      <c r="V11" s="276"/>
      <c r="W11" s="276"/>
    </row>
    <row r="12" spans="1:23" s="267" customFormat="1" ht="20.25">
      <c r="A12" s="265"/>
      <c r="B12" s="273"/>
      <c r="C12" s="273"/>
      <c r="D12" s="166" t="str">
        <f ca="1">IF(ISERROR($S12),"",OFFSET('Smelter Reference List'!$C$4,$S12-4,0)&amp;"")</f>
        <v/>
      </c>
      <c r="E12" s="166" t="str">
        <f ca="1">IF(ISERROR($S12),"",OFFSET('Smelter Reference List'!$D$4,$S12-4,0)&amp;"")</f>
        <v/>
      </c>
      <c r="F12" s="166" t="str">
        <f ca="1">IF(ISERROR($S12),"",OFFSET('Smelter Reference List'!$E$4,$S12-4,0))</f>
        <v/>
      </c>
      <c r="G12" s="166" t="str">
        <f ca="1">IF(C12=$U$4,"Enter smelter details", IF(ISERROR($S12),"",OFFSET('Smelter Reference List'!$F$4,$S12-4,0)))</f>
        <v/>
      </c>
      <c r="H12" s="290" t="str">
        <f ca="1">IF(ISERROR($S12),"",OFFSET('Smelter Reference List'!$G$4,$S12-4,0))</f>
        <v/>
      </c>
      <c r="I12" s="291" t="str">
        <f ca="1">IF(ISERROR($S12),"",OFFSET('Smelter Reference List'!$H$4,$S12-4,0))</f>
        <v/>
      </c>
      <c r="J12" s="291" t="str">
        <f ca="1">IF(ISERROR($S12),"",OFFSET('Smelter Reference List'!$I$4,$S12-4,0))</f>
        <v/>
      </c>
      <c r="K12" s="288"/>
      <c r="L12" s="288"/>
      <c r="M12" s="288"/>
      <c r="N12" s="288"/>
      <c r="O12" s="288"/>
      <c r="P12" s="288"/>
      <c r="Q12" s="289"/>
      <c r="R12" s="274"/>
      <c r="S12" s="275" t="e">
        <f>IF(OR(C12="",C12=T$4),NA(),MATCH($B12&amp;$C12,'Smelter Reference List'!$J:$J,0))</f>
        <v>#N/A</v>
      </c>
      <c r="T12" s="276"/>
      <c r="U12" s="276"/>
      <c r="V12" s="276"/>
      <c r="W12" s="276"/>
    </row>
    <row r="13" spans="1:23" s="267" customFormat="1" ht="20.25">
      <c r="A13" s="265"/>
      <c r="B13" s="273"/>
      <c r="C13" s="273"/>
      <c r="D13" s="166" t="str">
        <f ca="1">IF(ISERROR($S13),"",OFFSET('Smelter Reference List'!$C$4,$S13-4,0)&amp;"")</f>
        <v/>
      </c>
      <c r="E13" s="166" t="str">
        <f ca="1">IF(ISERROR($S13),"",OFFSET('Smelter Reference List'!$D$4,$S13-4,0)&amp;"")</f>
        <v/>
      </c>
      <c r="F13" s="166" t="str">
        <f ca="1">IF(ISERROR($S13),"",OFFSET('Smelter Reference List'!$E$4,$S13-4,0))</f>
        <v/>
      </c>
      <c r="G13" s="166" t="str">
        <f ca="1">IF(C13=$U$4,"Enter smelter details", IF(ISERROR($S13),"",OFFSET('Smelter Reference List'!$F$4,$S13-4,0)))</f>
        <v/>
      </c>
      <c r="H13" s="290" t="str">
        <f ca="1">IF(ISERROR($S13),"",OFFSET('Smelter Reference List'!$G$4,$S13-4,0))</f>
        <v/>
      </c>
      <c r="I13" s="291" t="str">
        <f ca="1">IF(ISERROR($S13),"",OFFSET('Smelter Reference List'!$H$4,$S13-4,0))</f>
        <v/>
      </c>
      <c r="J13" s="291" t="str">
        <f ca="1">IF(ISERROR($S13),"",OFFSET('Smelter Reference List'!$I$4,$S13-4,0))</f>
        <v/>
      </c>
      <c r="K13" s="288"/>
      <c r="L13" s="288"/>
      <c r="M13" s="288"/>
      <c r="N13" s="288"/>
      <c r="O13" s="288"/>
      <c r="P13" s="288"/>
      <c r="Q13" s="289"/>
      <c r="R13" s="274"/>
      <c r="S13" s="275" t="e">
        <f>IF(OR(C13="",C13=T$4),NA(),MATCH($B13&amp;$C13,'Smelter Reference List'!$J:$J,0))</f>
        <v>#N/A</v>
      </c>
      <c r="T13" s="276"/>
      <c r="U13" s="276"/>
      <c r="V13" s="276"/>
      <c r="W13" s="276"/>
    </row>
    <row r="14" spans="1:23" s="267" customFormat="1" ht="20.25">
      <c r="A14" s="265"/>
      <c r="B14" s="273"/>
      <c r="C14" s="273"/>
      <c r="D14" s="166" t="str">
        <f ca="1">IF(ISERROR($S14),"",OFFSET('Smelter Reference List'!$C$4,$S14-4,0)&amp;"")</f>
        <v/>
      </c>
      <c r="E14" s="166" t="str">
        <f ca="1">IF(ISERROR($S14),"",OFFSET('Smelter Reference List'!$D$4,$S14-4,0)&amp;"")</f>
        <v/>
      </c>
      <c r="F14" s="166" t="str">
        <f ca="1">IF(ISERROR($S14),"",OFFSET('Smelter Reference List'!$E$4,$S14-4,0))</f>
        <v/>
      </c>
      <c r="G14" s="166" t="str">
        <f ca="1">IF(C14=$U$4,"Enter smelter details", IF(ISERROR($S14),"",OFFSET('Smelter Reference List'!$F$4,$S14-4,0)))</f>
        <v/>
      </c>
      <c r="H14" s="290" t="str">
        <f ca="1">IF(ISERROR($S14),"",OFFSET('Smelter Reference List'!$G$4,$S14-4,0))</f>
        <v/>
      </c>
      <c r="I14" s="291" t="str">
        <f ca="1">IF(ISERROR($S14),"",OFFSET('Smelter Reference List'!$H$4,$S14-4,0))</f>
        <v/>
      </c>
      <c r="J14" s="291" t="str">
        <f ca="1">IF(ISERROR($S14),"",OFFSET('Smelter Reference List'!$I$4,$S14-4,0))</f>
        <v/>
      </c>
      <c r="K14" s="288"/>
      <c r="L14" s="288"/>
      <c r="M14" s="288"/>
      <c r="N14" s="288"/>
      <c r="O14" s="288"/>
      <c r="P14" s="288"/>
      <c r="Q14" s="289"/>
      <c r="R14" s="274"/>
      <c r="S14" s="275" t="e">
        <f>IF(OR(C14="",C14=T$4),NA(),MATCH($B14&amp;$C14,'Smelter Reference List'!$J:$J,0))</f>
        <v>#N/A</v>
      </c>
      <c r="T14" s="276"/>
      <c r="U14" s="276"/>
      <c r="V14" s="276"/>
      <c r="W14" s="276"/>
    </row>
    <row r="15" spans="1:23" s="267" customFormat="1" ht="20.25">
      <c r="A15" s="265"/>
      <c r="B15" s="273"/>
      <c r="C15" s="273"/>
      <c r="D15" s="166" t="str">
        <f ca="1">IF(ISERROR($S15),"",OFFSET('Smelter Reference List'!$C$4,$S15-4,0)&amp;"")</f>
        <v/>
      </c>
      <c r="E15" s="166" t="str">
        <f ca="1">IF(ISERROR($S15),"",OFFSET('Smelter Reference List'!$D$4,$S15-4,0)&amp;"")</f>
        <v/>
      </c>
      <c r="F15" s="166" t="str">
        <f ca="1">IF(ISERROR($S15),"",OFFSET('Smelter Reference List'!$E$4,$S15-4,0))</f>
        <v/>
      </c>
      <c r="G15" s="166" t="str">
        <f ca="1">IF(C15=$U$4,"Enter smelter details", IF(ISERROR($S15),"",OFFSET('Smelter Reference List'!$F$4,$S15-4,0)))</f>
        <v/>
      </c>
      <c r="H15" s="290" t="str">
        <f ca="1">IF(ISERROR($S15),"",OFFSET('Smelter Reference List'!$G$4,$S15-4,0))</f>
        <v/>
      </c>
      <c r="I15" s="291" t="str">
        <f ca="1">IF(ISERROR($S15),"",OFFSET('Smelter Reference List'!$H$4,$S15-4,0))</f>
        <v/>
      </c>
      <c r="J15" s="291" t="str">
        <f ca="1">IF(ISERROR($S15),"",OFFSET('Smelter Reference List'!$I$4,$S15-4,0))</f>
        <v/>
      </c>
      <c r="K15" s="288"/>
      <c r="L15" s="288"/>
      <c r="M15" s="288"/>
      <c r="N15" s="288"/>
      <c r="O15" s="288"/>
      <c r="P15" s="288"/>
      <c r="Q15" s="289"/>
      <c r="R15" s="274"/>
      <c r="S15" s="275" t="e">
        <f>IF(OR(C15="",C15=T$4),NA(),MATCH($B15&amp;$C15,'Smelter Reference List'!$J:$J,0))</f>
        <v>#N/A</v>
      </c>
      <c r="T15" s="276"/>
      <c r="U15" s="276"/>
      <c r="V15" s="276"/>
      <c r="W15" s="276"/>
    </row>
    <row r="16" spans="1:23" s="267" customFormat="1" ht="20.25">
      <c r="A16" s="265"/>
      <c r="B16" s="273"/>
      <c r="C16" s="273"/>
      <c r="D16" s="166" t="str">
        <f ca="1">IF(ISERROR($S16),"",OFFSET('Smelter Reference List'!$C$4,$S16-4,0)&amp;"")</f>
        <v/>
      </c>
      <c r="E16" s="166" t="str">
        <f ca="1">IF(ISERROR($S16),"",OFFSET('Smelter Reference List'!$D$4,$S16-4,0)&amp;"")</f>
        <v/>
      </c>
      <c r="F16" s="166" t="str">
        <f ca="1">IF(ISERROR($S16),"",OFFSET('Smelter Reference List'!$E$4,$S16-4,0))</f>
        <v/>
      </c>
      <c r="G16" s="166" t="str">
        <f ca="1">IF(C16=$U$4,"Enter smelter details", IF(ISERROR($S16),"",OFFSET('Smelter Reference List'!$F$4,$S16-4,0)))</f>
        <v/>
      </c>
      <c r="H16" s="290" t="str">
        <f ca="1">IF(ISERROR($S16),"",OFFSET('Smelter Reference List'!$G$4,$S16-4,0))</f>
        <v/>
      </c>
      <c r="I16" s="291" t="str">
        <f ca="1">IF(ISERROR($S16),"",OFFSET('Smelter Reference List'!$H$4,$S16-4,0))</f>
        <v/>
      </c>
      <c r="J16" s="291" t="str">
        <f ca="1">IF(ISERROR($S16),"",OFFSET('Smelter Reference List'!$I$4,$S16-4,0))</f>
        <v/>
      </c>
      <c r="K16" s="288"/>
      <c r="L16" s="288"/>
      <c r="M16" s="288"/>
      <c r="N16" s="288"/>
      <c r="O16" s="288"/>
      <c r="P16" s="288"/>
      <c r="Q16" s="289"/>
      <c r="R16" s="274"/>
      <c r="S16" s="275" t="e">
        <f>IF(OR(C16="",C16=T$4),NA(),MATCH($B16&amp;$C16,'Smelter Reference List'!$J:$J,0))</f>
        <v>#N/A</v>
      </c>
      <c r="T16" s="276"/>
      <c r="U16" s="276"/>
      <c r="V16" s="276"/>
      <c r="W16" s="276"/>
    </row>
    <row r="17" spans="1:23" s="267" customFormat="1" ht="20.25">
      <c r="A17" s="265"/>
      <c r="B17" s="273"/>
      <c r="C17" s="273"/>
      <c r="D17" s="166" t="str">
        <f ca="1">IF(ISERROR($S17),"",OFFSET('Smelter Reference List'!$C$4,$S17-4,0)&amp;"")</f>
        <v/>
      </c>
      <c r="E17" s="166" t="str">
        <f ca="1">IF(ISERROR($S17),"",OFFSET('Smelter Reference List'!$D$4,$S17-4,0)&amp;"")</f>
        <v/>
      </c>
      <c r="F17" s="166" t="str">
        <f ca="1">IF(ISERROR($S17),"",OFFSET('Smelter Reference List'!$E$4,$S17-4,0))</f>
        <v/>
      </c>
      <c r="G17" s="166" t="str">
        <f ca="1">IF(C17=$U$4,"Enter smelter details", IF(ISERROR($S17),"",OFFSET('Smelter Reference List'!$F$4,$S17-4,0)))</f>
        <v/>
      </c>
      <c r="H17" s="290" t="str">
        <f ca="1">IF(ISERROR($S17),"",OFFSET('Smelter Reference List'!$G$4,$S17-4,0))</f>
        <v/>
      </c>
      <c r="I17" s="291" t="str">
        <f ca="1">IF(ISERROR($S17),"",OFFSET('Smelter Reference List'!$H$4,$S17-4,0))</f>
        <v/>
      </c>
      <c r="J17" s="291" t="str">
        <f ca="1">IF(ISERROR($S17),"",OFFSET('Smelter Reference List'!$I$4,$S17-4,0))</f>
        <v/>
      </c>
      <c r="K17" s="288"/>
      <c r="L17" s="288"/>
      <c r="M17" s="288"/>
      <c r="N17" s="288"/>
      <c r="O17" s="288"/>
      <c r="P17" s="288"/>
      <c r="Q17" s="289"/>
      <c r="R17" s="274"/>
      <c r="S17" s="275" t="e">
        <f>IF(OR(C17="",C17=T$4),NA(),MATCH($B17&amp;$C17,'Smelter Reference List'!$J:$J,0))</f>
        <v>#N/A</v>
      </c>
      <c r="T17" s="276"/>
      <c r="U17" s="276"/>
      <c r="V17" s="276"/>
      <c r="W17" s="276"/>
    </row>
    <row r="18" spans="1:23" s="267" customFormat="1" ht="20.25">
      <c r="A18" s="265"/>
      <c r="B18" s="273"/>
      <c r="C18" s="273"/>
      <c r="D18" s="166" t="str">
        <f ca="1">IF(ISERROR($S18),"",OFFSET('Smelter Reference List'!$C$4,$S18-4,0)&amp;"")</f>
        <v/>
      </c>
      <c r="E18" s="166" t="str">
        <f ca="1">IF(ISERROR($S18),"",OFFSET('Smelter Reference List'!$D$4,$S18-4,0)&amp;"")</f>
        <v/>
      </c>
      <c r="F18" s="166" t="str">
        <f ca="1">IF(ISERROR($S18),"",OFFSET('Smelter Reference List'!$E$4,$S18-4,0))</f>
        <v/>
      </c>
      <c r="G18" s="166" t="str">
        <f ca="1">IF(C18=$U$4,"Enter smelter details", IF(ISERROR($S18),"",OFFSET('Smelter Reference List'!$F$4,$S18-4,0)))</f>
        <v/>
      </c>
      <c r="H18" s="290" t="str">
        <f ca="1">IF(ISERROR($S18),"",OFFSET('Smelter Reference List'!$G$4,$S18-4,0))</f>
        <v/>
      </c>
      <c r="I18" s="291" t="str">
        <f ca="1">IF(ISERROR($S18),"",OFFSET('Smelter Reference List'!$H$4,$S18-4,0))</f>
        <v/>
      </c>
      <c r="J18" s="291" t="str">
        <f ca="1">IF(ISERROR($S18),"",OFFSET('Smelter Reference List'!$I$4,$S18-4,0))</f>
        <v/>
      </c>
      <c r="K18" s="288"/>
      <c r="L18" s="288"/>
      <c r="M18" s="288"/>
      <c r="N18" s="288"/>
      <c r="O18" s="288"/>
      <c r="P18" s="288"/>
      <c r="Q18" s="289"/>
      <c r="R18" s="274"/>
      <c r="S18" s="275" t="e">
        <f>IF(OR(C18="",C18=T$4),NA(),MATCH($B18&amp;$C18,'Smelter Reference List'!$J:$J,0))</f>
        <v>#N/A</v>
      </c>
      <c r="T18" s="276"/>
      <c r="U18" s="276"/>
      <c r="V18" s="276"/>
      <c r="W18" s="276"/>
    </row>
    <row r="19" spans="1:23" s="267" customFormat="1" ht="20.25">
      <c r="A19" s="265"/>
      <c r="B19" s="273"/>
      <c r="C19" s="273"/>
      <c r="D19" s="166" t="str">
        <f ca="1">IF(ISERROR($S19),"",OFFSET('Smelter Reference List'!$C$4,$S19-4,0)&amp;"")</f>
        <v/>
      </c>
      <c r="E19" s="166" t="str">
        <f ca="1">IF(ISERROR($S19),"",OFFSET('Smelter Reference List'!$D$4,$S19-4,0)&amp;"")</f>
        <v/>
      </c>
      <c r="F19" s="166" t="str">
        <f ca="1">IF(ISERROR($S19),"",OFFSET('Smelter Reference List'!$E$4,$S19-4,0))</f>
        <v/>
      </c>
      <c r="G19" s="166" t="str">
        <f ca="1">IF(C19=$U$4,"Enter smelter details", IF(ISERROR($S19),"",OFFSET('Smelter Reference List'!$F$4,$S19-4,0)))</f>
        <v/>
      </c>
      <c r="H19" s="290" t="str">
        <f ca="1">IF(ISERROR($S19),"",OFFSET('Smelter Reference List'!$G$4,$S19-4,0))</f>
        <v/>
      </c>
      <c r="I19" s="291" t="str">
        <f ca="1">IF(ISERROR($S19),"",OFFSET('Smelter Reference List'!$H$4,$S19-4,0))</f>
        <v/>
      </c>
      <c r="J19" s="291" t="str">
        <f ca="1">IF(ISERROR($S19),"",OFFSET('Smelter Reference List'!$I$4,$S19-4,0))</f>
        <v/>
      </c>
      <c r="K19" s="288"/>
      <c r="L19" s="288"/>
      <c r="M19" s="288"/>
      <c r="N19" s="288"/>
      <c r="O19" s="288"/>
      <c r="P19" s="288"/>
      <c r="Q19" s="289"/>
      <c r="R19" s="274"/>
      <c r="S19" s="275" t="e">
        <f>IF(OR(C19="",C19=T$4),NA(),MATCH($B19&amp;$C19,'Smelter Reference List'!$J:$J,0))</f>
        <v>#N/A</v>
      </c>
      <c r="T19" s="276"/>
      <c r="U19" s="276"/>
      <c r="V19" s="276"/>
      <c r="W19" s="276"/>
    </row>
    <row r="20" spans="1:23" s="267" customFormat="1" ht="20.25">
      <c r="A20" s="265"/>
      <c r="B20" s="273"/>
      <c r="C20" s="273"/>
      <c r="D20" s="166" t="str">
        <f ca="1">IF(ISERROR($S20),"",OFFSET('Smelter Reference List'!$C$4,$S20-4,0)&amp;"")</f>
        <v/>
      </c>
      <c r="E20" s="166" t="str">
        <f ca="1">IF(ISERROR($S20),"",OFFSET('Smelter Reference List'!$D$4,$S20-4,0)&amp;"")</f>
        <v/>
      </c>
      <c r="F20" s="166" t="str">
        <f ca="1">IF(ISERROR($S20),"",OFFSET('Smelter Reference List'!$E$4,$S20-4,0))</f>
        <v/>
      </c>
      <c r="G20" s="166" t="str">
        <f ca="1">IF(C20=$U$4,"Enter smelter details", IF(ISERROR($S20),"",OFFSET('Smelter Reference List'!$F$4,$S20-4,0)))</f>
        <v/>
      </c>
      <c r="H20" s="290" t="str">
        <f ca="1">IF(ISERROR($S20),"",OFFSET('Smelter Reference List'!$G$4,$S20-4,0))</f>
        <v/>
      </c>
      <c r="I20" s="291" t="str">
        <f ca="1">IF(ISERROR($S20),"",OFFSET('Smelter Reference List'!$H$4,$S20-4,0))</f>
        <v/>
      </c>
      <c r="J20" s="291" t="str">
        <f ca="1">IF(ISERROR($S20),"",OFFSET('Smelter Reference List'!$I$4,$S20-4,0))</f>
        <v/>
      </c>
      <c r="K20" s="288"/>
      <c r="L20" s="288"/>
      <c r="M20" s="288"/>
      <c r="N20" s="288"/>
      <c r="O20" s="288"/>
      <c r="P20" s="288"/>
      <c r="Q20" s="289"/>
      <c r="R20" s="274"/>
      <c r="S20" s="275" t="e">
        <f>IF(OR(C20="",C20=T$4),NA(),MATCH($B20&amp;$C20,'Smelter Reference List'!$J:$J,0))</f>
        <v>#N/A</v>
      </c>
      <c r="T20" s="276"/>
      <c r="U20" s="276"/>
      <c r="V20" s="276"/>
      <c r="W20" s="276"/>
    </row>
    <row r="21" spans="1:23" s="267" customFormat="1" ht="20.25">
      <c r="A21" s="265"/>
      <c r="B21" s="273"/>
      <c r="C21" s="273"/>
      <c r="D21" s="166" t="str">
        <f ca="1">IF(ISERROR($S21),"",OFFSET('Smelter Reference List'!$C$4,$S21-4,0)&amp;"")</f>
        <v/>
      </c>
      <c r="E21" s="166" t="str">
        <f ca="1">IF(ISERROR($S21),"",OFFSET('Smelter Reference List'!$D$4,$S21-4,0)&amp;"")</f>
        <v/>
      </c>
      <c r="F21" s="166" t="str">
        <f ca="1">IF(ISERROR($S21),"",OFFSET('Smelter Reference List'!$E$4,$S21-4,0))</f>
        <v/>
      </c>
      <c r="G21" s="166" t="str">
        <f ca="1">IF(C21=$U$4,"Enter smelter details", IF(ISERROR($S21),"",OFFSET('Smelter Reference List'!$F$4,$S21-4,0)))</f>
        <v/>
      </c>
      <c r="H21" s="290" t="str">
        <f ca="1">IF(ISERROR($S21),"",OFFSET('Smelter Reference List'!$G$4,$S21-4,0))</f>
        <v/>
      </c>
      <c r="I21" s="291" t="str">
        <f ca="1">IF(ISERROR($S21),"",OFFSET('Smelter Reference List'!$H$4,$S21-4,0))</f>
        <v/>
      </c>
      <c r="J21" s="291" t="str">
        <f ca="1">IF(ISERROR($S21),"",OFFSET('Smelter Reference List'!$I$4,$S21-4,0))</f>
        <v/>
      </c>
      <c r="K21" s="288"/>
      <c r="L21" s="288"/>
      <c r="M21" s="288"/>
      <c r="N21" s="288"/>
      <c r="O21" s="288"/>
      <c r="P21" s="288"/>
      <c r="Q21" s="289"/>
      <c r="R21" s="274"/>
      <c r="S21" s="275" t="e">
        <f>IF(OR(C21="",C21=T$4),NA(),MATCH($B21&amp;$C21,'Smelter Reference List'!$J:$J,0))</f>
        <v>#N/A</v>
      </c>
      <c r="T21" s="276"/>
      <c r="U21" s="276"/>
      <c r="V21" s="276"/>
      <c r="W21" s="276"/>
    </row>
    <row r="22" spans="1:23" s="267" customFormat="1" ht="20.25">
      <c r="A22" s="265"/>
      <c r="B22" s="273"/>
      <c r="C22" s="273"/>
      <c r="D22" s="166" t="str">
        <f ca="1">IF(ISERROR($S22),"",OFFSET('Smelter Reference List'!$C$4,$S22-4,0)&amp;"")</f>
        <v/>
      </c>
      <c r="E22" s="166" t="str">
        <f ca="1">IF(ISERROR($S22),"",OFFSET('Smelter Reference List'!$D$4,$S22-4,0)&amp;"")</f>
        <v/>
      </c>
      <c r="F22" s="166" t="str">
        <f ca="1">IF(ISERROR($S22),"",OFFSET('Smelter Reference List'!$E$4,$S22-4,0))</f>
        <v/>
      </c>
      <c r="G22" s="166" t="str">
        <f ca="1">IF(C22=$U$4,"Enter smelter details", IF(ISERROR($S22),"",OFFSET('Smelter Reference List'!$F$4,$S22-4,0)))</f>
        <v/>
      </c>
      <c r="H22" s="290" t="str">
        <f ca="1">IF(ISERROR($S22),"",OFFSET('Smelter Reference List'!$G$4,$S22-4,0))</f>
        <v/>
      </c>
      <c r="I22" s="291" t="str">
        <f ca="1">IF(ISERROR($S22),"",OFFSET('Smelter Reference List'!$H$4,$S22-4,0))</f>
        <v/>
      </c>
      <c r="J22" s="291" t="str">
        <f ca="1">IF(ISERROR($S22),"",OFFSET('Smelter Reference List'!$I$4,$S22-4,0))</f>
        <v/>
      </c>
      <c r="K22" s="288"/>
      <c r="L22" s="288"/>
      <c r="M22" s="288"/>
      <c r="N22" s="288"/>
      <c r="O22" s="288"/>
      <c r="P22" s="288"/>
      <c r="Q22" s="289"/>
      <c r="R22" s="274"/>
      <c r="S22" s="275" t="e">
        <f>IF(OR(C22="",C22=T$4),NA(),MATCH($B22&amp;$C22,'Smelter Reference List'!$J:$J,0))</f>
        <v>#N/A</v>
      </c>
      <c r="T22" s="276"/>
      <c r="U22" s="276"/>
      <c r="V22" s="276"/>
      <c r="W22" s="276"/>
    </row>
    <row r="23" spans="1:23" s="267" customFormat="1" ht="20.25">
      <c r="A23" s="265"/>
      <c r="B23" s="273"/>
      <c r="C23" s="273"/>
      <c r="D23" s="166" t="str">
        <f ca="1">IF(ISERROR($S23),"",OFFSET('Smelter Reference List'!$C$4,$S23-4,0)&amp;"")</f>
        <v/>
      </c>
      <c r="E23" s="166" t="str">
        <f ca="1">IF(ISERROR($S23),"",OFFSET('Smelter Reference List'!$D$4,$S23-4,0)&amp;"")</f>
        <v/>
      </c>
      <c r="F23" s="166" t="str">
        <f ca="1">IF(ISERROR($S23),"",OFFSET('Smelter Reference List'!$E$4,$S23-4,0))</f>
        <v/>
      </c>
      <c r="G23" s="166" t="str">
        <f ca="1">IF(C23=$U$4,"Enter smelter details", IF(ISERROR($S23),"",OFFSET('Smelter Reference List'!$F$4,$S23-4,0)))</f>
        <v/>
      </c>
      <c r="H23" s="290" t="str">
        <f ca="1">IF(ISERROR($S23),"",OFFSET('Smelter Reference List'!$G$4,$S23-4,0))</f>
        <v/>
      </c>
      <c r="I23" s="291" t="str">
        <f ca="1">IF(ISERROR($S23),"",OFFSET('Smelter Reference List'!$H$4,$S23-4,0))</f>
        <v/>
      </c>
      <c r="J23" s="291" t="str">
        <f ca="1">IF(ISERROR($S23),"",OFFSET('Smelter Reference List'!$I$4,$S23-4,0))</f>
        <v/>
      </c>
      <c r="K23" s="288"/>
      <c r="L23" s="288"/>
      <c r="M23" s="288"/>
      <c r="N23" s="288"/>
      <c r="O23" s="288"/>
      <c r="P23" s="288"/>
      <c r="Q23" s="289"/>
      <c r="R23" s="274"/>
      <c r="S23" s="275" t="e">
        <f>IF(OR(C23="",C23=T$4),NA(),MATCH($B23&amp;$C23,'Smelter Reference List'!$J:$J,0))</f>
        <v>#N/A</v>
      </c>
      <c r="T23" s="276"/>
      <c r="U23" s="276"/>
      <c r="V23" s="276"/>
      <c r="W23" s="276"/>
    </row>
    <row r="24" spans="1:23" s="267" customFormat="1" ht="20.25">
      <c r="A24" s="265"/>
      <c r="B24" s="273"/>
      <c r="C24" s="273"/>
      <c r="D24" s="166" t="str">
        <f ca="1">IF(ISERROR($S24),"",OFFSET('Smelter Reference List'!$C$4,$S24-4,0)&amp;"")</f>
        <v/>
      </c>
      <c r="E24" s="166" t="str">
        <f ca="1">IF(ISERROR($S24),"",OFFSET('Smelter Reference List'!$D$4,$S24-4,0)&amp;"")</f>
        <v/>
      </c>
      <c r="F24" s="166" t="str">
        <f ca="1">IF(ISERROR($S24),"",OFFSET('Smelter Reference List'!$E$4,$S24-4,0))</f>
        <v/>
      </c>
      <c r="G24" s="166" t="str">
        <f ca="1">IF(C24=$U$4,"Enter smelter details", IF(ISERROR($S24),"",OFFSET('Smelter Reference List'!$F$4,$S24-4,0)))</f>
        <v/>
      </c>
      <c r="H24" s="290" t="str">
        <f ca="1">IF(ISERROR($S24),"",OFFSET('Smelter Reference List'!$G$4,$S24-4,0))</f>
        <v/>
      </c>
      <c r="I24" s="291" t="str">
        <f ca="1">IF(ISERROR($S24),"",OFFSET('Smelter Reference List'!$H$4,$S24-4,0))</f>
        <v/>
      </c>
      <c r="J24" s="291" t="str">
        <f ca="1">IF(ISERROR($S24),"",OFFSET('Smelter Reference List'!$I$4,$S24-4,0))</f>
        <v/>
      </c>
      <c r="K24" s="288"/>
      <c r="L24" s="288"/>
      <c r="M24" s="288"/>
      <c r="N24" s="288"/>
      <c r="O24" s="288"/>
      <c r="P24" s="288"/>
      <c r="Q24" s="289"/>
      <c r="R24" s="274"/>
      <c r="S24" s="275" t="e">
        <f>IF(OR(C24="",C24=T$4),NA(),MATCH($B24&amp;$C24,'Smelter Reference List'!$J:$J,0))</f>
        <v>#N/A</v>
      </c>
      <c r="T24" s="276"/>
      <c r="U24" s="276"/>
      <c r="V24" s="276"/>
      <c r="W24" s="276"/>
    </row>
    <row r="25" spans="1:23" s="267" customFormat="1" ht="20.25">
      <c r="A25" s="265"/>
      <c r="B25" s="273"/>
      <c r="C25" s="273"/>
      <c r="D25" s="166" t="str">
        <f ca="1">IF(ISERROR($S25),"",OFFSET('Smelter Reference List'!$C$4,$S25-4,0)&amp;"")</f>
        <v/>
      </c>
      <c r="E25" s="166" t="str">
        <f ca="1">IF(ISERROR($S25),"",OFFSET('Smelter Reference List'!$D$4,$S25-4,0)&amp;"")</f>
        <v/>
      </c>
      <c r="F25" s="166" t="str">
        <f ca="1">IF(ISERROR($S25),"",OFFSET('Smelter Reference List'!$E$4,$S25-4,0))</f>
        <v/>
      </c>
      <c r="G25" s="166" t="str">
        <f ca="1">IF(C25=$U$4,"Enter smelter details", IF(ISERROR($S25),"",OFFSET('Smelter Reference List'!$F$4,$S25-4,0)))</f>
        <v/>
      </c>
      <c r="H25" s="290" t="str">
        <f ca="1">IF(ISERROR($S25),"",OFFSET('Smelter Reference List'!$G$4,$S25-4,0))</f>
        <v/>
      </c>
      <c r="I25" s="291" t="str">
        <f ca="1">IF(ISERROR($S25),"",OFFSET('Smelter Reference List'!$H$4,$S25-4,0))</f>
        <v/>
      </c>
      <c r="J25" s="291" t="str">
        <f ca="1">IF(ISERROR($S25),"",OFFSET('Smelter Reference List'!$I$4,$S25-4,0))</f>
        <v/>
      </c>
      <c r="K25" s="288"/>
      <c r="L25" s="288"/>
      <c r="M25" s="288"/>
      <c r="N25" s="288"/>
      <c r="O25" s="288"/>
      <c r="P25" s="288"/>
      <c r="Q25" s="289"/>
      <c r="R25" s="274"/>
      <c r="S25" s="275" t="e">
        <f>IF(OR(C25="",C25=T$4),NA(),MATCH($B25&amp;$C25,'Smelter Reference List'!$J:$J,0))</f>
        <v>#N/A</v>
      </c>
      <c r="T25" s="276"/>
      <c r="U25" s="276"/>
      <c r="V25" s="276"/>
      <c r="W25" s="276"/>
    </row>
    <row r="26" spans="1:23" s="267" customFormat="1" ht="20.25">
      <c r="A26" s="265"/>
      <c r="B26" s="273"/>
      <c r="C26" s="273"/>
      <c r="D26" s="166" t="str">
        <f ca="1">IF(ISERROR($S26),"",OFFSET('Smelter Reference List'!$C$4,$S26-4,0)&amp;"")</f>
        <v/>
      </c>
      <c r="E26" s="166" t="str">
        <f ca="1">IF(ISERROR($S26),"",OFFSET('Smelter Reference List'!$D$4,$S26-4,0)&amp;"")</f>
        <v/>
      </c>
      <c r="F26" s="166" t="str">
        <f ca="1">IF(ISERROR($S26),"",OFFSET('Smelter Reference List'!$E$4,$S26-4,0))</f>
        <v/>
      </c>
      <c r="G26" s="166" t="str">
        <f ca="1">IF(C26=$U$4,"Enter smelter details", IF(ISERROR($S26),"",OFFSET('Smelter Reference List'!$F$4,$S26-4,0)))</f>
        <v/>
      </c>
      <c r="H26" s="290" t="str">
        <f ca="1">IF(ISERROR($S26),"",OFFSET('Smelter Reference List'!$G$4,$S26-4,0))</f>
        <v/>
      </c>
      <c r="I26" s="291" t="str">
        <f ca="1">IF(ISERROR($S26),"",OFFSET('Smelter Reference List'!$H$4,$S26-4,0))</f>
        <v/>
      </c>
      <c r="J26" s="291" t="str">
        <f ca="1">IF(ISERROR($S26),"",OFFSET('Smelter Reference List'!$I$4,$S26-4,0))</f>
        <v/>
      </c>
      <c r="K26" s="288"/>
      <c r="L26" s="288"/>
      <c r="M26" s="288"/>
      <c r="N26" s="288"/>
      <c r="O26" s="288"/>
      <c r="P26" s="288"/>
      <c r="Q26" s="289"/>
      <c r="R26" s="274"/>
      <c r="S26" s="275" t="e">
        <f>IF(OR(C26="",C26=T$4),NA(),MATCH($B26&amp;$C26,'Smelter Reference List'!$J:$J,0))</f>
        <v>#N/A</v>
      </c>
      <c r="T26" s="276"/>
      <c r="U26" s="276"/>
      <c r="V26" s="276"/>
      <c r="W26" s="276"/>
    </row>
    <row r="27" spans="1:23" s="267" customFormat="1" ht="20.25">
      <c r="A27" s="265"/>
      <c r="B27" s="273"/>
      <c r="C27" s="273"/>
      <c r="D27" s="166" t="str">
        <f ca="1">IF(ISERROR($S27),"",OFFSET('Smelter Reference List'!$C$4,$S27-4,0)&amp;"")</f>
        <v/>
      </c>
      <c r="E27" s="166" t="str">
        <f ca="1">IF(ISERROR($S27),"",OFFSET('Smelter Reference List'!$D$4,$S27-4,0)&amp;"")</f>
        <v/>
      </c>
      <c r="F27" s="166" t="str">
        <f ca="1">IF(ISERROR($S27),"",OFFSET('Smelter Reference List'!$E$4,$S27-4,0))</f>
        <v/>
      </c>
      <c r="G27" s="166" t="str">
        <f ca="1">IF(C27=$U$4,"Enter smelter details", IF(ISERROR($S27),"",OFFSET('Smelter Reference List'!$F$4,$S27-4,0)))</f>
        <v/>
      </c>
      <c r="H27" s="290" t="str">
        <f ca="1">IF(ISERROR($S27),"",OFFSET('Smelter Reference List'!$G$4,$S27-4,0))</f>
        <v/>
      </c>
      <c r="I27" s="291" t="str">
        <f ca="1">IF(ISERROR($S27),"",OFFSET('Smelter Reference List'!$H$4,$S27-4,0))</f>
        <v/>
      </c>
      <c r="J27" s="291" t="str">
        <f ca="1">IF(ISERROR($S27),"",OFFSET('Smelter Reference List'!$I$4,$S27-4,0))</f>
        <v/>
      </c>
      <c r="K27" s="288"/>
      <c r="L27" s="288"/>
      <c r="M27" s="288"/>
      <c r="N27" s="288"/>
      <c r="O27" s="288"/>
      <c r="P27" s="288"/>
      <c r="Q27" s="289"/>
      <c r="R27" s="274"/>
      <c r="S27" s="275" t="e">
        <f>IF(OR(C27="",C27=T$4),NA(),MATCH($B27&amp;$C27,'Smelter Reference List'!$J:$J,0))</f>
        <v>#N/A</v>
      </c>
      <c r="T27" s="276"/>
      <c r="U27" s="276"/>
      <c r="V27" s="276"/>
      <c r="W27" s="276"/>
    </row>
    <row r="28" spans="1:23" s="267" customFormat="1" ht="20.25">
      <c r="A28" s="265"/>
      <c r="B28" s="273"/>
      <c r="C28" s="273"/>
      <c r="D28" s="166" t="str">
        <f ca="1">IF(ISERROR($S28),"",OFFSET('Smelter Reference List'!$C$4,$S28-4,0)&amp;"")</f>
        <v/>
      </c>
      <c r="E28" s="166" t="str">
        <f ca="1">IF(ISERROR($S28),"",OFFSET('Smelter Reference List'!$D$4,$S28-4,0)&amp;"")</f>
        <v/>
      </c>
      <c r="F28" s="166" t="str">
        <f ca="1">IF(ISERROR($S28),"",OFFSET('Smelter Reference List'!$E$4,$S28-4,0))</f>
        <v/>
      </c>
      <c r="G28" s="166" t="str">
        <f ca="1">IF(C28=$U$4,"Enter smelter details", IF(ISERROR($S28),"",OFFSET('Smelter Reference List'!$F$4,$S28-4,0)))</f>
        <v/>
      </c>
      <c r="H28" s="290" t="str">
        <f ca="1">IF(ISERROR($S28),"",OFFSET('Smelter Reference List'!$G$4,$S28-4,0))</f>
        <v/>
      </c>
      <c r="I28" s="291" t="str">
        <f ca="1">IF(ISERROR($S28),"",OFFSET('Smelter Reference List'!$H$4,$S28-4,0))</f>
        <v/>
      </c>
      <c r="J28" s="291" t="str">
        <f ca="1">IF(ISERROR($S28),"",OFFSET('Smelter Reference List'!$I$4,$S28-4,0))</f>
        <v/>
      </c>
      <c r="K28" s="288"/>
      <c r="L28" s="288"/>
      <c r="M28" s="288"/>
      <c r="N28" s="288"/>
      <c r="O28" s="288"/>
      <c r="P28" s="288"/>
      <c r="Q28" s="289"/>
      <c r="R28" s="274"/>
      <c r="S28" s="275" t="e">
        <f>IF(OR(C28="",C28=T$4),NA(),MATCH($B28&amp;$C28,'Smelter Reference List'!$J:$J,0))</f>
        <v>#N/A</v>
      </c>
      <c r="T28" s="276"/>
      <c r="U28" s="276"/>
      <c r="V28" s="276"/>
      <c r="W28" s="276"/>
    </row>
    <row r="29" spans="1:23" s="267" customFormat="1" ht="20.25">
      <c r="A29" s="265"/>
      <c r="B29" s="273"/>
      <c r="C29" s="273"/>
      <c r="D29" s="166" t="str">
        <f ca="1">IF(ISERROR($S29),"",OFFSET('Smelter Reference List'!$C$4,$S29-4,0)&amp;"")</f>
        <v/>
      </c>
      <c r="E29" s="166" t="str">
        <f ca="1">IF(ISERROR($S29),"",OFFSET('Smelter Reference List'!$D$4,$S29-4,0)&amp;"")</f>
        <v/>
      </c>
      <c r="F29" s="166" t="str">
        <f ca="1">IF(ISERROR($S29),"",OFFSET('Smelter Reference List'!$E$4,$S29-4,0))</f>
        <v/>
      </c>
      <c r="G29" s="166" t="str">
        <f ca="1">IF(C29=$U$4,"Enter smelter details", IF(ISERROR($S29),"",OFFSET('Smelter Reference List'!$F$4,$S29-4,0)))</f>
        <v/>
      </c>
      <c r="H29" s="290" t="str">
        <f ca="1">IF(ISERROR($S29),"",OFFSET('Smelter Reference List'!$G$4,$S29-4,0))</f>
        <v/>
      </c>
      <c r="I29" s="291" t="str">
        <f ca="1">IF(ISERROR($S29),"",OFFSET('Smelter Reference List'!$H$4,$S29-4,0))</f>
        <v/>
      </c>
      <c r="J29" s="291" t="str">
        <f ca="1">IF(ISERROR($S29),"",OFFSET('Smelter Reference List'!$I$4,$S29-4,0))</f>
        <v/>
      </c>
      <c r="K29" s="288"/>
      <c r="L29" s="288"/>
      <c r="M29" s="288"/>
      <c r="N29" s="288"/>
      <c r="O29" s="288"/>
      <c r="P29" s="288"/>
      <c r="Q29" s="289"/>
      <c r="R29" s="274"/>
      <c r="S29" s="275" t="e">
        <f>IF(OR(C29="",C29=T$4),NA(),MATCH($B29&amp;$C29,'Smelter Reference List'!$J:$J,0))</f>
        <v>#N/A</v>
      </c>
      <c r="T29" s="276"/>
      <c r="U29" s="276"/>
      <c r="V29" s="276"/>
      <c r="W29" s="276"/>
    </row>
    <row r="30" spans="1:23" s="267" customFormat="1" ht="20.25">
      <c r="A30" s="265"/>
      <c r="B30" s="273"/>
      <c r="C30" s="273"/>
      <c r="D30" s="166" t="str">
        <f ca="1">IF(ISERROR($S30),"",OFFSET('Smelter Reference List'!$C$4,$S30-4,0)&amp;"")</f>
        <v/>
      </c>
      <c r="E30" s="166" t="str">
        <f ca="1">IF(ISERROR($S30),"",OFFSET('Smelter Reference List'!$D$4,$S30-4,0)&amp;"")</f>
        <v/>
      </c>
      <c r="F30" s="166" t="str">
        <f ca="1">IF(ISERROR($S30),"",OFFSET('Smelter Reference List'!$E$4,$S30-4,0))</f>
        <v/>
      </c>
      <c r="G30" s="166" t="str">
        <f ca="1">IF(C30=$U$4,"Enter smelter details", IF(ISERROR($S30),"",OFFSET('Smelter Reference List'!$F$4,$S30-4,0)))</f>
        <v/>
      </c>
      <c r="H30" s="290" t="str">
        <f ca="1">IF(ISERROR($S30),"",OFFSET('Smelter Reference List'!$G$4,$S30-4,0))</f>
        <v/>
      </c>
      <c r="I30" s="291" t="str">
        <f ca="1">IF(ISERROR($S30),"",OFFSET('Smelter Reference List'!$H$4,$S30-4,0))</f>
        <v/>
      </c>
      <c r="J30" s="291" t="str">
        <f ca="1">IF(ISERROR($S30),"",OFFSET('Smelter Reference List'!$I$4,$S30-4,0))</f>
        <v/>
      </c>
      <c r="K30" s="288"/>
      <c r="L30" s="288"/>
      <c r="M30" s="288"/>
      <c r="N30" s="288"/>
      <c r="O30" s="288"/>
      <c r="P30" s="288"/>
      <c r="Q30" s="289"/>
      <c r="R30" s="274"/>
      <c r="S30" s="275" t="e">
        <f>IF(OR(C30="",C30=T$4),NA(),MATCH($B30&amp;$C30,'Smelter Reference List'!$J:$J,0))</f>
        <v>#N/A</v>
      </c>
      <c r="T30" s="276"/>
      <c r="U30" s="276"/>
      <c r="V30" s="276"/>
      <c r="W30" s="276"/>
    </row>
    <row r="31" spans="1:23" s="267" customFormat="1" ht="20.25">
      <c r="A31" s="265"/>
      <c r="B31" s="273"/>
      <c r="C31" s="273"/>
      <c r="D31" s="166" t="str">
        <f ca="1">IF(ISERROR($S31),"",OFFSET('Smelter Reference List'!$C$4,$S31-4,0)&amp;"")</f>
        <v/>
      </c>
      <c r="E31" s="166" t="str">
        <f ca="1">IF(ISERROR($S31),"",OFFSET('Smelter Reference List'!$D$4,$S31-4,0)&amp;"")</f>
        <v/>
      </c>
      <c r="F31" s="166" t="str">
        <f ca="1">IF(ISERROR($S31),"",OFFSET('Smelter Reference List'!$E$4,$S31-4,0))</f>
        <v/>
      </c>
      <c r="G31" s="166" t="str">
        <f ca="1">IF(C31=$U$4,"Enter smelter details", IF(ISERROR($S31),"",OFFSET('Smelter Reference List'!$F$4,$S31-4,0)))</f>
        <v/>
      </c>
      <c r="H31" s="290" t="str">
        <f ca="1">IF(ISERROR($S31),"",OFFSET('Smelter Reference List'!$G$4,$S31-4,0))</f>
        <v/>
      </c>
      <c r="I31" s="291" t="str">
        <f ca="1">IF(ISERROR($S31),"",OFFSET('Smelter Reference List'!$H$4,$S31-4,0))</f>
        <v/>
      </c>
      <c r="J31" s="291" t="str">
        <f ca="1">IF(ISERROR($S31),"",OFFSET('Smelter Reference List'!$I$4,$S31-4,0))</f>
        <v/>
      </c>
      <c r="K31" s="288"/>
      <c r="L31" s="288"/>
      <c r="M31" s="288"/>
      <c r="N31" s="288"/>
      <c r="O31" s="288"/>
      <c r="P31" s="288"/>
      <c r="Q31" s="289"/>
      <c r="R31" s="274"/>
      <c r="S31" s="275" t="e">
        <f>IF(OR(C31="",C31=T$4),NA(),MATCH($B31&amp;$C31,'Smelter Reference List'!$J:$J,0))</f>
        <v>#N/A</v>
      </c>
      <c r="T31" s="276"/>
      <c r="U31" s="276"/>
      <c r="V31" s="276"/>
      <c r="W31" s="276"/>
    </row>
    <row r="32" spans="1:23" s="267" customFormat="1" ht="20.25">
      <c r="A32" s="265"/>
      <c r="B32" s="273"/>
      <c r="C32" s="273"/>
      <c r="D32" s="166" t="str">
        <f ca="1">IF(ISERROR($S32),"",OFFSET('Smelter Reference List'!$C$4,$S32-4,0)&amp;"")</f>
        <v/>
      </c>
      <c r="E32" s="166" t="str">
        <f ca="1">IF(ISERROR($S32),"",OFFSET('Smelter Reference List'!$D$4,$S32-4,0)&amp;"")</f>
        <v/>
      </c>
      <c r="F32" s="166" t="str">
        <f ca="1">IF(ISERROR($S32),"",OFFSET('Smelter Reference List'!$E$4,$S32-4,0))</f>
        <v/>
      </c>
      <c r="G32" s="166" t="str">
        <f ca="1">IF(C32=$U$4,"Enter smelter details", IF(ISERROR($S32),"",OFFSET('Smelter Reference List'!$F$4,$S32-4,0)))</f>
        <v/>
      </c>
      <c r="H32" s="290" t="str">
        <f ca="1">IF(ISERROR($S32),"",OFFSET('Smelter Reference List'!$G$4,$S32-4,0))</f>
        <v/>
      </c>
      <c r="I32" s="291" t="str">
        <f ca="1">IF(ISERROR($S32),"",OFFSET('Smelter Reference List'!$H$4,$S32-4,0))</f>
        <v/>
      </c>
      <c r="J32" s="291" t="str">
        <f ca="1">IF(ISERROR($S32),"",OFFSET('Smelter Reference List'!$I$4,$S32-4,0))</f>
        <v/>
      </c>
      <c r="K32" s="288"/>
      <c r="L32" s="288"/>
      <c r="M32" s="288"/>
      <c r="N32" s="288"/>
      <c r="O32" s="288"/>
      <c r="P32" s="288"/>
      <c r="Q32" s="289"/>
      <c r="R32" s="274"/>
      <c r="S32" s="275" t="e">
        <f>IF(OR(C32="",C32=T$4),NA(),MATCH($B32&amp;$C32,'Smelter Reference List'!$J:$J,0))</f>
        <v>#N/A</v>
      </c>
      <c r="T32" s="276"/>
      <c r="U32" s="276"/>
      <c r="V32" s="276"/>
      <c r="W32" s="276"/>
    </row>
    <row r="33" spans="1:23" s="267" customFormat="1" ht="20.25">
      <c r="A33" s="265"/>
      <c r="B33" s="273"/>
      <c r="C33" s="273"/>
      <c r="D33" s="166" t="str">
        <f ca="1">IF(ISERROR($S33),"",OFFSET('Smelter Reference List'!$C$4,$S33-4,0)&amp;"")</f>
        <v/>
      </c>
      <c r="E33" s="166" t="str">
        <f ca="1">IF(ISERROR($S33),"",OFFSET('Smelter Reference List'!$D$4,$S33-4,0)&amp;"")</f>
        <v/>
      </c>
      <c r="F33" s="166" t="str">
        <f ca="1">IF(ISERROR($S33),"",OFFSET('Smelter Reference List'!$E$4,$S33-4,0))</f>
        <v/>
      </c>
      <c r="G33" s="166" t="str">
        <f ca="1">IF(C33=$U$4,"Enter smelter details", IF(ISERROR($S33),"",OFFSET('Smelter Reference List'!$F$4,$S33-4,0)))</f>
        <v/>
      </c>
      <c r="H33" s="290" t="str">
        <f ca="1">IF(ISERROR($S33),"",OFFSET('Smelter Reference List'!$G$4,$S33-4,0))</f>
        <v/>
      </c>
      <c r="I33" s="291" t="str">
        <f ca="1">IF(ISERROR($S33),"",OFFSET('Smelter Reference List'!$H$4,$S33-4,0))</f>
        <v/>
      </c>
      <c r="J33" s="291" t="str">
        <f ca="1">IF(ISERROR($S33),"",OFFSET('Smelter Reference List'!$I$4,$S33-4,0))</f>
        <v/>
      </c>
      <c r="K33" s="288"/>
      <c r="L33" s="288"/>
      <c r="M33" s="288"/>
      <c r="N33" s="288"/>
      <c r="O33" s="288"/>
      <c r="P33" s="288"/>
      <c r="Q33" s="289"/>
      <c r="R33" s="274"/>
      <c r="S33" s="275" t="e">
        <f>IF(OR(C33="",C33=T$4),NA(),MATCH($B33&amp;$C33,'Smelter Reference List'!$J:$J,0))</f>
        <v>#N/A</v>
      </c>
      <c r="T33" s="276"/>
      <c r="U33" s="276"/>
      <c r="V33" s="276"/>
      <c r="W33" s="276"/>
    </row>
    <row r="34" spans="1:23" s="267" customFormat="1" ht="20.25">
      <c r="A34" s="265"/>
      <c r="B34" s="273"/>
      <c r="C34" s="273"/>
      <c r="D34" s="166" t="str">
        <f ca="1">IF(ISERROR($S34),"",OFFSET('Smelter Reference List'!$C$4,$S34-4,0)&amp;"")</f>
        <v/>
      </c>
      <c r="E34" s="166" t="str">
        <f ca="1">IF(ISERROR($S34),"",OFFSET('Smelter Reference List'!$D$4,$S34-4,0)&amp;"")</f>
        <v/>
      </c>
      <c r="F34" s="166" t="str">
        <f ca="1">IF(ISERROR($S34),"",OFFSET('Smelter Reference List'!$E$4,$S34-4,0))</f>
        <v/>
      </c>
      <c r="G34" s="166" t="str">
        <f ca="1">IF(C34=$U$4,"Enter smelter details", IF(ISERROR($S34),"",OFFSET('Smelter Reference List'!$F$4,$S34-4,0)))</f>
        <v/>
      </c>
      <c r="H34" s="290" t="str">
        <f ca="1">IF(ISERROR($S34),"",OFFSET('Smelter Reference List'!$G$4,$S34-4,0))</f>
        <v/>
      </c>
      <c r="I34" s="291" t="str">
        <f ca="1">IF(ISERROR($S34),"",OFFSET('Smelter Reference List'!$H$4,$S34-4,0))</f>
        <v/>
      </c>
      <c r="J34" s="291" t="str">
        <f ca="1">IF(ISERROR($S34),"",OFFSET('Smelter Reference List'!$I$4,$S34-4,0))</f>
        <v/>
      </c>
      <c r="K34" s="288"/>
      <c r="L34" s="288"/>
      <c r="M34" s="288"/>
      <c r="N34" s="288"/>
      <c r="O34" s="288"/>
      <c r="P34" s="288"/>
      <c r="Q34" s="289"/>
      <c r="R34" s="274"/>
      <c r="S34" s="275" t="e">
        <f>IF(OR(C34="",C34=T$4),NA(),MATCH($B34&amp;$C34,'Smelter Reference List'!$J:$J,0))</f>
        <v>#N/A</v>
      </c>
      <c r="T34" s="276"/>
      <c r="U34" s="276"/>
      <c r="V34" s="276"/>
      <c r="W34" s="276"/>
    </row>
    <row r="35" spans="1:23" s="267" customFormat="1" ht="20.25">
      <c r="A35" s="265"/>
      <c r="B35" s="273"/>
      <c r="C35" s="273"/>
      <c r="D35" s="166" t="str">
        <f ca="1">IF(ISERROR($S35),"",OFFSET('Smelter Reference List'!$C$4,$S35-4,0)&amp;"")</f>
        <v/>
      </c>
      <c r="E35" s="166" t="str">
        <f ca="1">IF(ISERROR($S35),"",OFFSET('Smelter Reference List'!$D$4,$S35-4,0)&amp;"")</f>
        <v/>
      </c>
      <c r="F35" s="166" t="str">
        <f ca="1">IF(ISERROR($S35),"",OFFSET('Smelter Reference List'!$E$4,$S35-4,0))</f>
        <v/>
      </c>
      <c r="G35" s="166" t="str">
        <f ca="1">IF(C35=$U$4,"Enter smelter details", IF(ISERROR($S35),"",OFFSET('Smelter Reference List'!$F$4,$S35-4,0)))</f>
        <v/>
      </c>
      <c r="H35" s="290" t="str">
        <f ca="1">IF(ISERROR($S35),"",OFFSET('Smelter Reference List'!$G$4,$S35-4,0))</f>
        <v/>
      </c>
      <c r="I35" s="291" t="str">
        <f ca="1">IF(ISERROR($S35),"",OFFSET('Smelter Reference List'!$H$4,$S35-4,0))</f>
        <v/>
      </c>
      <c r="J35" s="291" t="str">
        <f ca="1">IF(ISERROR($S35),"",OFFSET('Smelter Reference List'!$I$4,$S35-4,0))</f>
        <v/>
      </c>
      <c r="K35" s="288"/>
      <c r="L35" s="288"/>
      <c r="M35" s="288"/>
      <c r="N35" s="288"/>
      <c r="O35" s="288"/>
      <c r="P35" s="288"/>
      <c r="Q35" s="289"/>
      <c r="R35" s="274"/>
      <c r="S35" s="275" t="e">
        <f>IF(OR(C35="",C35=T$4),NA(),MATCH($B35&amp;$C35,'Smelter Reference List'!$J:$J,0))</f>
        <v>#N/A</v>
      </c>
      <c r="T35" s="276"/>
      <c r="U35" s="276"/>
      <c r="V35" s="276"/>
      <c r="W35" s="276"/>
    </row>
    <row r="36" spans="1:23" s="267" customFormat="1" ht="20.25">
      <c r="A36" s="265"/>
      <c r="B36" s="273"/>
      <c r="C36" s="273"/>
      <c r="D36" s="166" t="str">
        <f ca="1">IF(ISERROR($S36),"",OFFSET('Smelter Reference List'!$C$4,$S36-4,0)&amp;"")</f>
        <v/>
      </c>
      <c r="E36" s="166" t="str">
        <f ca="1">IF(ISERROR($S36),"",OFFSET('Smelter Reference List'!$D$4,$S36-4,0)&amp;"")</f>
        <v/>
      </c>
      <c r="F36" s="166" t="str">
        <f ca="1">IF(ISERROR($S36),"",OFFSET('Smelter Reference List'!$E$4,$S36-4,0))</f>
        <v/>
      </c>
      <c r="G36" s="166" t="str">
        <f ca="1">IF(C36=$U$4,"Enter smelter details", IF(ISERROR($S36),"",OFFSET('Smelter Reference List'!$F$4,$S36-4,0)))</f>
        <v/>
      </c>
      <c r="H36" s="290" t="str">
        <f ca="1">IF(ISERROR($S36),"",OFFSET('Smelter Reference List'!$G$4,$S36-4,0))</f>
        <v/>
      </c>
      <c r="I36" s="291" t="str">
        <f ca="1">IF(ISERROR($S36),"",OFFSET('Smelter Reference List'!$H$4,$S36-4,0))</f>
        <v/>
      </c>
      <c r="J36" s="291" t="str">
        <f ca="1">IF(ISERROR($S36),"",OFFSET('Smelter Reference List'!$I$4,$S36-4,0))</f>
        <v/>
      </c>
      <c r="K36" s="288"/>
      <c r="L36" s="288"/>
      <c r="M36" s="288"/>
      <c r="N36" s="288"/>
      <c r="O36" s="288"/>
      <c r="P36" s="288"/>
      <c r="Q36" s="289"/>
      <c r="R36" s="274"/>
      <c r="S36" s="275" t="e">
        <f>IF(OR(C36="",C36=T$4),NA(),MATCH($B36&amp;$C36,'Smelter Reference List'!$J:$J,0))</f>
        <v>#N/A</v>
      </c>
      <c r="T36" s="276"/>
      <c r="U36" s="276"/>
      <c r="V36" s="276"/>
      <c r="W36" s="276"/>
    </row>
    <row r="37" spans="1:23" s="267" customFormat="1" ht="20.25">
      <c r="A37" s="265"/>
      <c r="B37" s="273"/>
      <c r="C37" s="273"/>
      <c r="D37" s="166" t="str">
        <f ca="1">IF(ISERROR($S37),"",OFFSET('Smelter Reference List'!$C$4,$S37-4,0)&amp;"")</f>
        <v/>
      </c>
      <c r="E37" s="166" t="str">
        <f ca="1">IF(ISERROR($S37),"",OFFSET('Smelter Reference List'!$D$4,$S37-4,0)&amp;"")</f>
        <v/>
      </c>
      <c r="F37" s="166" t="str">
        <f ca="1">IF(ISERROR($S37),"",OFFSET('Smelter Reference List'!$E$4,$S37-4,0))</f>
        <v/>
      </c>
      <c r="G37" s="166" t="str">
        <f ca="1">IF(C37=$U$4,"Enter smelter details", IF(ISERROR($S37),"",OFFSET('Smelter Reference List'!$F$4,$S37-4,0)))</f>
        <v/>
      </c>
      <c r="H37" s="290" t="str">
        <f ca="1">IF(ISERROR($S37),"",OFFSET('Smelter Reference List'!$G$4,$S37-4,0))</f>
        <v/>
      </c>
      <c r="I37" s="291" t="str">
        <f ca="1">IF(ISERROR($S37),"",OFFSET('Smelter Reference List'!$H$4,$S37-4,0))</f>
        <v/>
      </c>
      <c r="J37" s="291" t="str">
        <f ca="1">IF(ISERROR($S37),"",OFFSET('Smelter Reference List'!$I$4,$S37-4,0))</f>
        <v/>
      </c>
      <c r="K37" s="288"/>
      <c r="L37" s="288"/>
      <c r="M37" s="288"/>
      <c r="N37" s="288"/>
      <c r="O37" s="288"/>
      <c r="P37" s="288"/>
      <c r="Q37" s="289"/>
      <c r="R37" s="274"/>
      <c r="S37" s="275" t="e">
        <f>IF(OR(C37="",C37=T$4),NA(),MATCH($B37&amp;$C37,'Smelter Reference List'!$J:$J,0))</f>
        <v>#N/A</v>
      </c>
      <c r="T37" s="276"/>
      <c r="U37" s="276"/>
      <c r="V37" s="276"/>
      <c r="W37" s="276"/>
    </row>
    <row r="38" spans="1:23" s="267" customFormat="1" ht="20.25">
      <c r="A38" s="265"/>
      <c r="B38" s="273"/>
      <c r="C38" s="273"/>
      <c r="D38" s="166" t="str">
        <f ca="1">IF(ISERROR($S38),"",OFFSET('Smelter Reference List'!$C$4,$S38-4,0)&amp;"")</f>
        <v/>
      </c>
      <c r="E38" s="166" t="str">
        <f ca="1">IF(ISERROR($S38),"",OFFSET('Smelter Reference List'!$D$4,$S38-4,0)&amp;"")</f>
        <v/>
      </c>
      <c r="F38" s="166" t="str">
        <f ca="1">IF(ISERROR($S38),"",OFFSET('Smelter Reference List'!$E$4,$S38-4,0))</f>
        <v/>
      </c>
      <c r="G38" s="166" t="str">
        <f ca="1">IF(C38=$U$4,"Enter smelter details", IF(ISERROR($S38),"",OFFSET('Smelter Reference List'!$F$4,$S38-4,0)))</f>
        <v/>
      </c>
      <c r="H38" s="290" t="str">
        <f ca="1">IF(ISERROR($S38),"",OFFSET('Smelter Reference List'!$G$4,$S38-4,0))</f>
        <v/>
      </c>
      <c r="I38" s="291" t="str">
        <f ca="1">IF(ISERROR($S38),"",OFFSET('Smelter Reference List'!$H$4,$S38-4,0))</f>
        <v/>
      </c>
      <c r="J38" s="291" t="str">
        <f ca="1">IF(ISERROR($S38),"",OFFSET('Smelter Reference List'!$I$4,$S38-4,0))</f>
        <v/>
      </c>
      <c r="K38" s="288"/>
      <c r="L38" s="288"/>
      <c r="M38" s="288"/>
      <c r="N38" s="288"/>
      <c r="O38" s="288"/>
      <c r="P38" s="288"/>
      <c r="Q38" s="289"/>
      <c r="R38" s="274"/>
      <c r="S38" s="275" t="e">
        <f>IF(OR(C38="",C38=T$4),NA(),MATCH($B38&amp;$C38,'Smelter Reference List'!$J:$J,0))</f>
        <v>#N/A</v>
      </c>
      <c r="T38" s="276"/>
      <c r="U38" s="276"/>
      <c r="V38" s="276"/>
      <c r="W38" s="276"/>
    </row>
    <row r="39" spans="1:23" s="267" customFormat="1" ht="20.25">
      <c r="A39" s="265"/>
      <c r="B39" s="273"/>
      <c r="C39" s="273"/>
      <c r="D39" s="166" t="str">
        <f ca="1">IF(ISERROR($S39),"",OFFSET('Smelter Reference List'!$C$4,$S39-4,0)&amp;"")</f>
        <v/>
      </c>
      <c r="E39" s="166" t="str">
        <f ca="1">IF(ISERROR($S39),"",OFFSET('Smelter Reference List'!$D$4,$S39-4,0)&amp;"")</f>
        <v/>
      </c>
      <c r="F39" s="166" t="str">
        <f ca="1">IF(ISERROR($S39),"",OFFSET('Smelter Reference List'!$E$4,$S39-4,0))</f>
        <v/>
      </c>
      <c r="G39" s="166" t="str">
        <f ca="1">IF(C39=$U$4,"Enter smelter details", IF(ISERROR($S39),"",OFFSET('Smelter Reference List'!$F$4,$S39-4,0)))</f>
        <v/>
      </c>
      <c r="H39" s="290" t="str">
        <f ca="1">IF(ISERROR($S39),"",OFFSET('Smelter Reference List'!$G$4,$S39-4,0))</f>
        <v/>
      </c>
      <c r="I39" s="291" t="str">
        <f ca="1">IF(ISERROR($S39),"",OFFSET('Smelter Reference List'!$H$4,$S39-4,0))</f>
        <v/>
      </c>
      <c r="J39" s="291" t="str">
        <f ca="1">IF(ISERROR($S39),"",OFFSET('Smelter Reference List'!$I$4,$S39-4,0))</f>
        <v/>
      </c>
      <c r="K39" s="288"/>
      <c r="L39" s="288"/>
      <c r="M39" s="288"/>
      <c r="N39" s="288"/>
      <c r="O39" s="288"/>
      <c r="P39" s="288"/>
      <c r="Q39" s="289"/>
      <c r="R39" s="274"/>
      <c r="S39" s="275" t="e">
        <f>IF(OR(C39="",C39=T$4),NA(),MATCH($B39&amp;$C39,'Smelter Reference List'!$J:$J,0))</f>
        <v>#N/A</v>
      </c>
      <c r="T39" s="276"/>
      <c r="U39" s="276"/>
      <c r="V39" s="276"/>
      <c r="W39" s="276"/>
    </row>
    <row r="40" spans="1:23" s="267" customFormat="1" ht="20.25">
      <c r="A40" s="265"/>
      <c r="B40" s="273"/>
      <c r="C40" s="273"/>
      <c r="D40" s="166" t="str">
        <f ca="1">IF(ISERROR($S40),"",OFFSET('Smelter Reference List'!$C$4,$S40-4,0)&amp;"")</f>
        <v/>
      </c>
      <c r="E40" s="166" t="str">
        <f ca="1">IF(ISERROR($S40),"",OFFSET('Smelter Reference List'!$D$4,$S40-4,0)&amp;"")</f>
        <v/>
      </c>
      <c r="F40" s="166" t="str">
        <f ca="1">IF(ISERROR($S40),"",OFFSET('Smelter Reference List'!$E$4,$S40-4,0))</f>
        <v/>
      </c>
      <c r="G40" s="166" t="str">
        <f ca="1">IF(C40=$U$4,"Enter smelter details", IF(ISERROR($S40),"",OFFSET('Smelter Reference List'!$F$4,$S40-4,0)))</f>
        <v/>
      </c>
      <c r="H40" s="290" t="str">
        <f ca="1">IF(ISERROR($S40),"",OFFSET('Smelter Reference List'!$G$4,$S40-4,0))</f>
        <v/>
      </c>
      <c r="I40" s="291" t="str">
        <f ca="1">IF(ISERROR($S40),"",OFFSET('Smelter Reference List'!$H$4,$S40-4,0))</f>
        <v/>
      </c>
      <c r="J40" s="291" t="str">
        <f ca="1">IF(ISERROR($S40),"",OFFSET('Smelter Reference List'!$I$4,$S40-4,0))</f>
        <v/>
      </c>
      <c r="K40" s="288"/>
      <c r="L40" s="288"/>
      <c r="M40" s="288"/>
      <c r="N40" s="288"/>
      <c r="O40" s="288"/>
      <c r="P40" s="288"/>
      <c r="Q40" s="289"/>
      <c r="R40" s="274"/>
      <c r="S40" s="275" t="e">
        <f>IF(OR(C40="",C40=T$4),NA(),MATCH($B40&amp;$C40,'Smelter Reference List'!$J:$J,0))</f>
        <v>#N/A</v>
      </c>
      <c r="T40" s="276"/>
      <c r="U40" s="276"/>
      <c r="V40" s="276"/>
      <c r="W40" s="276"/>
    </row>
    <row r="41" spans="1:23" s="267" customFormat="1" ht="20.25">
      <c r="A41" s="265"/>
      <c r="B41" s="273"/>
      <c r="C41" s="273"/>
      <c r="D41" s="166" t="str">
        <f ca="1">IF(ISERROR($S41),"",OFFSET('Smelter Reference List'!$C$4,$S41-4,0)&amp;"")</f>
        <v/>
      </c>
      <c r="E41" s="166" t="str">
        <f ca="1">IF(ISERROR($S41),"",OFFSET('Smelter Reference List'!$D$4,$S41-4,0)&amp;"")</f>
        <v/>
      </c>
      <c r="F41" s="166" t="str">
        <f ca="1">IF(ISERROR($S41),"",OFFSET('Smelter Reference List'!$E$4,$S41-4,0))</f>
        <v/>
      </c>
      <c r="G41" s="166" t="str">
        <f ca="1">IF(C41=$U$4,"Enter smelter details", IF(ISERROR($S41),"",OFFSET('Smelter Reference List'!$F$4,$S41-4,0)))</f>
        <v/>
      </c>
      <c r="H41" s="290" t="str">
        <f ca="1">IF(ISERROR($S41),"",OFFSET('Smelter Reference List'!$G$4,$S41-4,0))</f>
        <v/>
      </c>
      <c r="I41" s="291" t="str">
        <f ca="1">IF(ISERROR($S41),"",OFFSET('Smelter Reference List'!$H$4,$S41-4,0))</f>
        <v/>
      </c>
      <c r="J41" s="291" t="str">
        <f ca="1">IF(ISERROR($S41),"",OFFSET('Smelter Reference List'!$I$4,$S41-4,0))</f>
        <v/>
      </c>
      <c r="K41" s="288"/>
      <c r="L41" s="288"/>
      <c r="M41" s="288"/>
      <c r="N41" s="288"/>
      <c r="O41" s="288"/>
      <c r="P41" s="288"/>
      <c r="Q41" s="289"/>
      <c r="R41" s="274"/>
      <c r="S41" s="275" t="e">
        <f>IF(OR(C41="",C41=T$4),NA(),MATCH($B41&amp;$C41,'Smelter Reference List'!$J:$J,0))</f>
        <v>#N/A</v>
      </c>
      <c r="T41" s="276"/>
      <c r="U41" s="276"/>
      <c r="V41" s="276"/>
      <c r="W41" s="276"/>
    </row>
    <row r="42" spans="1:23" s="267" customFormat="1" ht="20.25">
      <c r="A42" s="265"/>
      <c r="B42" s="273"/>
      <c r="C42" s="273"/>
      <c r="D42" s="166" t="str">
        <f ca="1">IF(ISERROR($S42),"",OFFSET('Smelter Reference List'!$C$4,$S42-4,0)&amp;"")</f>
        <v/>
      </c>
      <c r="E42" s="166" t="str">
        <f ca="1">IF(ISERROR($S42),"",OFFSET('Smelter Reference List'!$D$4,$S42-4,0)&amp;"")</f>
        <v/>
      </c>
      <c r="F42" s="166" t="str">
        <f ca="1">IF(ISERROR($S42),"",OFFSET('Smelter Reference List'!$E$4,$S42-4,0))</f>
        <v/>
      </c>
      <c r="G42" s="166" t="str">
        <f ca="1">IF(C42=$U$4,"Enter smelter details", IF(ISERROR($S42),"",OFFSET('Smelter Reference List'!$F$4,$S42-4,0)))</f>
        <v/>
      </c>
      <c r="H42" s="290" t="str">
        <f ca="1">IF(ISERROR($S42),"",OFFSET('Smelter Reference List'!$G$4,$S42-4,0))</f>
        <v/>
      </c>
      <c r="I42" s="291" t="str">
        <f ca="1">IF(ISERROR($S42),"",OFFSET('Smelter Reference List'!$H$4,$S42-4,0))</f>
        <v/>
      </c>
      <c r="J42" s="291" t="str">
        <f ca="1">IF(ISERROR($S42),"",OFFSET('Smelter Reference List'!$I$4,$S42-4,0))</f>
        <v/>
      </c>
      <c r="K42" s="288"/>
      <c r="L42" s="288"/>
      <c r="M42" s="288"/>
      <c r="N42" s="288"/>
      <c r="O42" s="288"/>
      <c r="P42" s="288"/>
      <c r="Q42" s="289"/>
      <c r="R42" s="274"/>
      <c r="S42" s="275" t="e">
        <f>IF(OR(C42="",C42=T$4),NA(),MATCH($B42&amp;$C42,'Smelter Reference List'!$J:$J,0))</f>
        <v>#N/A</v>
      </c>
      <c r="T42" s="276"/>
      <c r="U42" s="276"/>
      <c r="V42" s="276"/>
      <c r="W42" s="276"/>
    </row>
    <row r="43" spans="1:23" s="267" customFormat="1" ht="20.25">
      <c r="A43" s="265"/>
      <c r="B43" s="273"/>
      <c r="C43" s="273"/>
      <c r="D43" s="166" t="str">
        <f ca="1">IF(ISERROR($S43),"",OFFSET('Smelter Reference List'!$C$4,$S43-4,0)&amp;"")</f>
        <v/>
      </c>
      <c r="E43" s="166" t="str">
        <f ca="1">IF(ISERROR($S43),"",OFFSET('Smelter Reference List'!$D$4,$S43-4,0)&amp;"")</f>
        <v/>
      </c>
      <c r="F43" s="166" t="str">
        <f ca="1">IF(ISERROR($S43),"",OFFSET('Smelter Reference List'!$E$4,$S43-4,0))</f>
        <v/>
      </c>
      <c r="G43" s="166" t="str">
        <f ca="1">IF(C43=$U$4,"Enter smelter details", IF(ISERROR($S43),"",OFFSET('Smelter Reference List'!$F$4,$S43-4,0)))</f>
        <v/>
      </c>
      <c r="H43" s="290" t="str">
        <f ca="1">IF(ISERROR($S43),"",OFFSET('Smelter Reference List'!$G$4,$S43-4,0))</f>
        <v/>
      </c>
      <c r="I43" s="291" t="str">
        <f ca="1">IF(ISERROR($S43),"",OFFSET('Smelter Reference List'!$H$4,$S43-4,0))</f>
        <v/>
      </c>
      <c r="J43" s="291" t="str">
        <f ca="1">IF(ISERROR($S43),"",OFFSET('Smelter Reference List'!$I$4,$S43-4,0))</f>
        <v/>
      </c>
      <c r="K43" s="288"/>
      <c r="L43" s="288"/>
      <c r="M43" s="288"/>
      <c r="N43" s="288"/>
      <c r="O43" s="288"/>
      <c r="P43" s="288"/>
      <c r="Q43" s="289"/>
      <c r="R43" s="274"/>
      <c r="S43" s="275" t="e">
        <f>IF(OR(C43="",C43=T$4),NA(),MATCH($B43&amp;$C43,'Smelter Reference List'!$J:$J,0))</f>
        <v>#N/A</v>
      </c>
      <c r="T43" s="276"/>
      <c r="U43" s="276"/>
      <c r="V43" s="276"/>
      <c r="W43" s="276"/>
    </row>
    <row r="44" spans="1:23" s="267" customFormat="1" ht="20.25">
      <c r="A44" s="265"/>
      <c r="B44" s="273"/>
      <c r="C44" s="273"/>
      <c r="D44" s="166" t="str">
        <f ca="1">IF(ISERROR($S44),"",OFFSET('Smelter Reference List'!$C$4,$S44-4,0)&amp;"")</f>
        <v/>
      </c>
      <c r="E44" s="166" t="str">
        <f ca="1">IF(ISERROR($S44),"",OFFSET('Smelter Reference List'!$D$4,$S44-4,0)&amp;"")</f>
        <v/>
      </c>
      <c r="F44" s="166" t="str">
        <f ca="1">IF(ISERROR($S44),"",OFFSET('Smelter Reference List'!$E$4,$S44-4,0))</f>
        <v/>
      </c>
      <c r="G44" s="166" t="str">
        <f ca="1">IF(C44=$U$4,"Enter smelter details", IF(ISERROR($S44),"",OFFSET('Smelter Reference List'!$F$4,$S44-4,0)))</f>
        <v/>
      </c>
      <c r="H44" s="290" t="str">
        <f ca="1">IF(ISERROR($S44),"",OFFSET('Smelter Reference List'!$G$4,$S44-4,0))</f>
        <v/>
      </c>
      <c r="I44" s="291" t="str">
        <f ca="1">IF(ISERROR($S44),"",OFFSET('Smelter Reference List'!$H$4,$S44-4,0))</f>
        <v/>
      </c>
      <c r="J44" s="291" t="str">
        <f ca="1">IF(ISERROR($S44),"",OFFSET('Smelter Reference List'!$I$4,$S44-4,0))</f>
        <v/>
      </c>
      <c r="K44" s="288"/>
      <c r="L44" s="288"/>
      <c r="M44" s="288"/>
      <c r="N44" s="288"/>
      <c r="O44" s="288"/>
      <c r="P44" s="288"/>
      <c r="Q44" s="289"/>
      <c r="R44" s="274"/>
      <c r="S44" s="275" t="e">
        <f>IF(OR(C44="",C44=T$4),NA(),MATCH($B44&amp;$C44,'Smelter Reference List'!$J:$J,0))</f>
        <v>#N/A</v>
      </c>
      <c r="T44" s="276"/>
      <c r="U44" s="276"/>
      <c r="V44" s="276"/>
      <c r="W44" s="276"/>
    </row>
    <row r="45" spans="1:23" s="267" customFormat="1" ht="20.25">
      <c r="A45" s="265"/>
      <c r="B45" s="273"/>
      <c r="C45" s="273"/>
      <c r="D45" s="166" t="str">
        <f ca="1">IF(ISERROR($S45),"",OFFSET('Smelter Reference List'!$C$4,$S45-4,0)&amp;"")</f>
        <v/>
      </c>
      <c r="E45" s="166" t="str">
        <f ca="1">IF(ISERROR($S45),"",OFFSET('Smelter Reference List'!$D$4,$S45-4,0)&amp;"")</f>
        <v/>
      </c>
      <c r="F45" s="166" t="str">
        <f ca="1">IF(ISERROR($S45),"",OFFSET('Smelter Reference List'!$E$4,$S45-4,0))</f>
        <v/>
      </c>
      <c r="G45" s="166" t="str">
        <f ca="1">IF(C45=$U$4,"Enter smelter details", IF(ISERROR($S45),"",OFFSET('Smelter Reference List'!$F$4,$S45-4,0)))</f>
        <v/>
      </c>
      <c r="H45" s="290" t="str">
        <f ca="1">IF(ISERROR($S45),"",OFFSET('Smelter Reference List'!$G$4,$S45-4,0))</f>
        <v/>
      </c>
      <c r="I45" s="291" t="str">
        <f ca="1">IF(ISERROR($S45),"",OFFSET('Smelter Reference List'!$H$4,$S45-4,0))</f>
        <v/>
      </c>
      <c r="J45" s="291" t="str">
        <f ca="1">IF(ISERROR($S45),"",OFFSET('Smelter Reference List'!$I$4,$S45-4,0))</f>
        <v/>
      </c>
      <c r="K45" s="288"/>
      <c r="L45" s="288"/>
      <c r="M45" s="288"/>
      <c r="N45" s="288"/>
      <c r="O45" s="288"/>
      <c r="P45" s="288"/>
      <c r="Q45" s="289"/>
      <c r="R45" s="274"/>
      <c r="S45" s="275" t="e">
        <f>IF(OR(C45="",C45=T$4),NA(),MATCH($B45&amp;$C45,'Smelter Reference List'!$J:$J,0))</f>
        <v>#N/A</v>
      </c>
      <c r="T45" s="276"/>
      <c r="U45" s="276"/>
      <c r="V45" s="276"/>
      <c r="W45" s="276"/>
    </row>
    <row r="46" spans="1:23" s="267" customFormat="1" ht="20.25">
      <c r="A46" s="265"/>
      <c r="B46" s="273"/>
      <c r="C46" s="273"/>
      <c r="D46" s="166" t="str">
        <f ca="1">IF(ISERROR($S46),"",OFFSET('Smelter Reference List'!$C$4,$S46-4,0)&amp;"")</f>
        <v/>
      </c>
      <c r="E46" s="166" t="str">
        <f ca="1">IF(ISERROR($S46),"",OFFSET('Smelter Reference List'!$D$4,$S46-4,0)&amp;"")</f>
        <v/>
      </c>
      <c r="F46" s="166" t="str">
        <f ca="1">IF(ISERROR($S46),"",OFFSET('Smelter Reference List'!$E$4,$S46-4,0))</f>
        <v/>
      </c>
      <c r="G46" s="166" t="str">
        <f ca="1">IF(C46=$U$4,"Enter smelter details", IF(ISERROR($S46),"",OFFSET('Smelter Reference List'!$F$4,$S46-4,0)))</f>
        <v/>
      </c>
      <c r="H46" s="290" t="str">
        <f ca="1">IF(ISERROR($S46),"",OFFSET('Smelter Reference List'!$G$4,$S46-4,0))</f>
        <v/>
      </c>
      <c r="I46" s="291" t="str">
        <f ca="1">IF(ISERROR($S46),"",OFFSET('Smelter Reference List'!$H$4,$S46-4,0))</f>
        <v/>
      </c>
      <c r="J46" s="291" t="str">
        <f ca="1">IF(ISERROR($S46),"",OFFSET('Smelter Reference List'!$I$4,$S46-4,0))</f>
        <v/>
      </c>
      <c r="K46" s="288"/>
      <c r="L46" s="288"/>
      <c r="M46" s="288"/>
      <c r="N46" s="288"/>
      <c r="O46" s="288"/>
      <c r="P46" s="288"/>
      <c r="Q46" s="289"/>
      <c r="R46" s="274"/>
      <c r="S46" s="275" t="e">
        <f>IF(OR(C46="",C46=T$4),NA(),MATCH($B46&amp;$C46,'Smelter Reference List'!$J:$J,0))</f>
        <v>#N/A</v>
      </c>
      <c r="T46" s="276"/>
      <c r="U46" s="276"/>
      <c r="V46" s="276"/>
      <c r="W46" s="276"/>
    </row>
    <row r="47" spans="1:23" s="267" customFormat="1" ht="20.25">
      <c r="A47" s="265"/>
      <c r="B47" s="273"/>
      <c r="C47" s="273"/>
      <c r="D47" s="166" t="str">
        <f ca="1">IF(ISERROR($S47),"",OFFSET('Smelter Reference List'!$C$4,$S47-4,0)&amp;"")</f>
        <v/>
      </c>
      <c r="E47" s="166" t="str">
        <f ca="1">IF(ISERROR($S47),"",OFFSET('Smelter Reference List'!$D$4,$S47-4,0)&amp;"")</f>
        <v/>
      </c>
      <c r="F47" s="166" t="str">
        <f ca="1">IF(ISERROR($S47),"",OFFSET('Smelter Reference List'!$E$4,$S47-4,0))</f>
        <v/>
      </c>
      <c r="G47" s="166" t="str">
        <f ca="1">IF(C47=$U$4,"Enter smelter details", IF(ISERROR($S47),"",OFFSET('Smelter Reference List'!$F$4,$S47-4,0)))</f>
        <v/>
      </c>
      <c r="H47" s="290" t="str">
        <f ca="1">IF(ISERROR($S47),"",OFFSET('Smelter Reference List'!$G$4,$S47-4,0))</f>
        <v/>
      </c>
      <c r="I47" s="291" t="str">
        <f ca="1">IF(ISERROR($S47),"",OFFSET('Smelter Reference List'!$H$4,$S47-4,0))</f>
        <v/>
      </c>
      <c r="J47" s="291" t="str">
        <f ca="1">IF(ISERROR($S47),"",OFFSET('Smelter Reference List'!$I$4,$S47-4,0))</f>
        <v/>
      </c>
      <c r="K47" s="288"/>
      <c r="L47" s="288"/>
      <c r="M47" s="288"/>
      <c r="N47" s="288"/>
      <c r="O47" s="288"/>
      <c r="P47" s="288"/>
      <c r="Q47" s="289"/>
      <c r="R47" s="274"/>
      <c r="S47" s="275" t="e">
        <f>IF(OR(C47="",C47=T$4),NA(),MATCH($B47&amp;$C47,'Smelter Reference List'!$J:$J,0))</f>
        <v>#N/A</v>
      </c>
      <c r="T47" s="276"/>
      <c r="U47" s="276"/>
      <c r="V47" s="276"/>
      <c r="W47" s="276"/>
    </row>
    <row r="48" spans="1:23" s="267" customFormat="1" ht="20.25">
      <c r="A48" s="265"/>
      <c r="B48" s="273"/>
      <c r="C48" s="273"/>
      <c r="D48" s="166" t="str">
        <f ca="1">IF(ISERROR($S48),"",OFFSET('Smelter Reference List'!$C$4,$S48-4,0)&amp;"")</f>
        <v/>
      </c>
      <c r="E48" s="166" t="str">
        <f ca="1">IF(ISERROR($S48),"",OFFSET('Smelter Reference List'!$D$4,$S48-4,0)&amp;"")</f>
        <v/>
      </c>
      <c r="F48" s="166" t="str">
        <f ca="1">IF(ISERROR($S48),"",OFFSET('Smelter Reference List'!$E$4,$S48-4,0))</f>
        <v/>
      </c>
      <c r="G48" s="166" t="str">
        <f ca="1">IF(C48=$U$4,"Enter smelter details", IF(ISERROR($S48),"",OFFSET('Smelter Reference List'!$F$4,$S48-4,0)))</f>
        <v/>
      </c>
      <c r="H48" s="290" t="str">
        <f ca="1">IF(ISERROR($S48),"",OFFSET('Smelter Reference List'!$G$4,$S48-4,0))</f>
        <v/>
      </c>
      <c r="I48" s="291" t="str">
        <f ca="1">IF(ISERROR($S48),"",OFFSET('Smelter Reference List'!$H$4,$S48-4,0))</f>
        <v/>
      </c>
      <c r="J48" s="291" t="str">
        <f ca="1">IF(ISERROR($S48),"",OFFSET('Smelter Reference List'!$I$4,$S48-4,0))</f>
        <v/>
      </c>
      <c r="K48" s="288"/>
      <c r="L48" s="288"/>
      <c r="M48" s="288"/>
      <c r="N48" s="288"/>
      <c r="O48" s="288"/>
      <c r="P48" s="288"/>
      <c r="Q48" s="289"/>
      <c r="R48" s="274"/>
      <c r="S48" s="275" t="e">
        <f>IF(OR(C48="",C48=T$4),NA(),MATCH($B48&amp;$C48,'Smelter Reference List'!$J:$J,0))</f>
        <v>#N/A</v>
      </c>
      <c r="T48" s="276"/>
      <c r="U48" s="276"/>
      <c r="V48" s="276"/>
      <c r="W48" s="276"/>
    </row>
    <row r="49" spans="1:23" s="267" customFormat="1" ht="20.25">
      <c r="A49" s="265"/>
      <c r="B49" s="273"/>
      <c r="C49" s="273"/>
      <c r="D49" s="166" t="str">
        <f ca="1">IF(ISERROR($S49),"",OFFSET('Smelter Reference List'!$C$4,$S49-4,0)&amp;"")</f>
        <v/>
      </c>
      <c r="E49" s="166" t="str">
        <f ca="1">IF(ISERROR($S49),"",OFFSET('Smelter Reference List'!$D$4,$S49-4,0)&amp;"")</f>
        <v/>
      </c>
      <c r="F49" s="166" t="str">
        <f ca="1">IF(ISERROR($S49),"",OFFSET('Smelter Reference List'!$E$4,$S49-4,0))</f>
        <v/>
      </c>
      <c r="G49" s="166" t="str">
        <f ca="1">IF(C49=$U$4,"Enter smelter details", IF(ISERROR($S49),"",OFFSET('Smelter Reference List'!$F$4,$S49-4,0)))</f>
        <v/>
      </c>
      <c r="H49" s="290" t="str">
        <f ca="1">IF(ISERROR($S49),"",OFFSET('Smelter Reference List'!$G$4,$S49-4,0))</f>
        <v/>
      </c>
      <c r="I49" s="291" t="str">
        <f ca="1">IF(ISERROR($S49),"",OFFSET('Smelter Reference List'!$H$4,$S49-4,0))</f>
        <v/>
      </c>
      <c r="J49" s="291" t="str">
        <f ca="1">IF(ISERROR($S49),"",OFFSET('Smelter Reference List'!$I$4,$S49-4,0))</f>
        <v/>
      </c>
      <c r="K49" s="288"/>
      <c r="L49" s="288"/>
      <c r="M49" s="288"/>
      <c r="N49" s="288"/>
      <c r="O49" s="288"/>
      <c r="P49" s="288"/>
      <c r="Q49" s="289"/>
      <c r="R49" s="274"/>
      <c r="S49" s="275" t="e">
        <f>IF(OR(C49="",C49=T$4),NA(),MATCH($B49&amp;$C49,'Smelter Reference List'!$J:$J,0))</f>
        <v>#N/A</v>
      </c>
      <c r="T49" s="276"/>
      <c r="U49" s="276"/>
      <c r="V49" s="276"/>
      <c r="W49" s="276"/>
    </row>
    <row r="50" spans="1:23" s="267" customFormat="1" ht="20.25">
      <c r="A50" s="265"/>
      <c r="B50" s="273"/>
      <c r="C50" s="273"/>
      <c r="D50" s="166" t="str">
        <f ca="1">IF(ISERROR($S50),"",OFFSET('Smelter Reference List'!$C$4,$S50-4,0)&amp;"")</f>
        <v/>
      </c>
      <c r="E50" s="166" t="str">
        <f ca="1">IF(ISERROR($S50),"",OFFSET('Smelter Reference List'!$D$4,$S50-4,0)&amp;"")</f>
        <v/>
      </c>
      <c r="F50" s="166" t="str">
        <f ca="1">IF(ISERROR($S50),"",OFFSET('Smelter Reference List'!$E$4,$S50-4,0))</f>
        <v/>
      </c>
      <c r="G50" s="166" t="str">
        <f ca="1">IF(C50=$U$4,"Enter smelter details", IF(ISERROR($S50),"",OFFSET('Smelter Reference List'!$F$4,$S50-4,0)))</f>
        <v/>
      </c>
      <c r="H50" s="290" t="str">
        <f ca="1">IF(ISERROR($S50),"",OFFSET('Smelter Reference List'!$G$4,$S50-4,0))</f>
        <v/>
      </c>
      <c r="I50" s="291" t="str">
        <f ca="1">IF(ISERROR($S50),"",OFFSET('Smelter Reference List'!$H$4,$S50-4,0))</f>
        <v/>
      </c>
      <c r="J50" s="291" t="str">
        <f ca="1">IF(ISERROR($S50),"",OFFSET('Smelter Reference List'!$I$4,$S50-4,0))</f>
        <v/>
      </c>
      <c r="K50" s="288"/>
      <c r="L50" s="288"/>
      <c r="M50" s="288"/>
      <c r="N50" s="288"/>
      <c r="O50" s="288"/>
      <c r="P50" s="288"/>
      <c r="Q50" s="289"/>
      <c r="R50" s="274"/>
      <c r="S50" s="275" t="e">
        <f>IF(OR(C50="",C50=T$4),NA(),MATCH($B50&amp;$C50,'Smelter Reference List'!$J:$J,0))</f>
        <v>#N/A</v>
      </c>
      <c r="T50" s="276"/>
      <c r="U50" s="276"/>
      <c r="V50" s="276"/>
      <c r="W50" s="276"/>
    </row>
    <row r="51" spans="1:23" s="267" customFormat="1" ht="20.25">
      <c r="A51" s="265"/>
      <c r="B51" s="273"/>
      <c r="C51" s="273"/>
      <c r="D51" s="166" t="str">
        <f ca="1">IF(ISERROR($S51),"",OFFSET('Smelter Reference List'!$C$4,$S51-4,0)&amp;"")</f>
        <v/>
      </c>
      <c r="E51" s="166" t="str">
        <f ca="1">IF(ISERROR($S51),"",OFFSET('Smelter Reference List'!$D$4,$S51-4,0)&amp;"")</f>
        <v/>
      </c>
      <c r="F51" s="166" t="str">
        <f ca="1">IF(ISERROR($S51),"",OFFSET('Smelter Reference List'!$E$4,$S51-4,0))</f>
        <v/>
      </c>
      <c r="G51" s="166" t="str">
        <f ca="1">IF(C51=$U$4,"Enter smelter details", IF(ISERROR($S51),"",OFFSET('Smelter Reference List'!$F$4,$S51-4,0)))</f>
        <v/>
      </c>
      <c r="H51" s="290" t="str">
        <f ca="1">IF(ISERROR($S51),"",OFFSET('Smelter Reference List'!$G$4,$S51-4,0))</f>
        <v/>
      </c>
      <c r="I51" s="291" t="str">
        <f ca="1">IF(ISERROR($S51),"",OFFSET('Smelter Reference List'!$H$4,$S51-4,0))</f>
        <v/>
      </c>
      <c r="J51" s="291" t="str">
        <f ca="1">IF(ISERROR($S51),"",OFFSET('Smelter Reference List'!$I$4,$S51-4,0))</f>
        <v/>
      </c>
      <c r="K51" s="288"/>
      <c r="L51" s="288"/>
      <c r="M51" s="288"/>
      <c r="N51" s="288"/>
      <c r="O51" s="288"/>
      <c r="P51" s="288"/>
      <c r="Q51" s="289"/>
      <c r="R51" s="274"/>
      <c r="S51" s="275" t="e">
        <f>IF(OR(C51="",C51=T$4),NA(),MATCH($B51&amp;$C51,'Smelter Reference List'!$J:$J,0))</f>
        <v>#N/A</v>
      </c>
      <c r="T51" s="276"/>
      <c r="U51" s="276"/>
      <c r="V51" s="276"/>
      <c r="W51" s="276"/>
    </row>
    <row r="52" spans="1:23" s="267" customFormat="1" ht="20.25">
      <c r="A52" s="265"/>
      <c r="B52" s="273"/>
      <c r="C52" s="273"/>
      <c r="D52" s="166" t="str">
        <f ca="1">IF(ISERROR($S52),"",OFFSET('Smelter Reference List'!$C$4,$S52-4,0)&amp;"")</f>
        <v/>
      </c>
      <c r="E52" s="166" t="str">
        <f ca="1">IF(ISERROR($S52),"",OFFSET('Smelter Reference List'!$D$4,$S52-4,0)&amp;"")</f>
        <v/>
      </c>
      <c r="F52" s="166" t="str">
        <f ca="1">IF(ISERROR($S52),"",OFFSET('Smelter Reference List'!$E$4,$S52-4,0))</f>
        <v/>
      </c>
      <c r="G52" s="166" t="str">
        <f ca="1">IF(C52=$U$4,"Enter smelter details", IF(ISERROR($S52),"",OFFSET('Smelter Reference List'!$F$4,$S52-4,0)))</f>
        <v/>
      </c>
      <c r="H52" s="290" t="str">
        <f ca="1">IF(ISERROR($S52),"",OFFSET('Smelter Reference List'!$G$4,$S52-4,0))</f>
        <v/>
      </c>
      <c r="I52" s="291" t="str">
        <f ca="1">IF(ISERROR($S52),"",OFFSET('Smelter Reference List'!$H$4,$S52-4,0))</f>
        <v/>
      </c>
      <c r="J52" s="291" t="str">
        <f ca="1">IF(ISERROR($S52),"",OFFSET('Smelter Reference List'!$I$4,$S52-4,0))</f>
        <v/>
      </c>
      <c r="K52" s="288"/>
      <c r="L52" s="288"/>
      <c r="M52" s="288"/>
      <c r="N52" s="288"/>
      <c r="O52" s="288"/>
      <c r="P52" s="288"/>
      <c r="Q52" s="289"/>
      <c r="R52" s="274"/>
      <c r="S52" s="275" t="e">
        <f>IF(OR(C52="",C52=T$4),NA(),MATCH($B52&amp;$C52,'Smelter Reference List'!$J:$J,0))</f>
        <v>#N/A</v>
      </c>
      <c r="T52" s="276"/>
      <c r="U52" s="276"/>
      <c r="V52" s="276"/>
      <c r="W52" s="276"/>
    </row>
    <row r="53" spans="1:23" s="267" customFormat="1" ht="20.25">
      <c r="A53" s="265"/>
      <c r="B53" s="273"/>
      <c r="C53" s="273"/>
      <c r="D53" s="166" t="str">
        <f ca="1">IF(ISERROR($S53),"",OFFSET('Smelter Reference List'!$C$4,$S53-4,0)&amp;"")</f>
        <v/>
      </c>
      <c r="E53" s="166" t="str">
        <f ca="1">IF(ISERROR($S53),"",OFFSET('Smelter Reference List'!$D$4,$S53-4,0)&amp;"")</f>
        <v/>
      </c>
      <c r="F53" s="166" t="str">
        <f ca="1">IF(ISERROR($S53),"",OFFSET('Smelter Reference List'!$E$4,$S53-4,0))</f>
        <v/>
      </c>
      <c r="G53" s="166" t="str">
        <f ca="1">IF(C53=$U$4,"Enter smelter details", IF(ISERROR($S53),"",OFFSET('Smelter Reference List'!$F$4,$S53-4,0)))</f>
        <v/>
      </c>
      <c r="H53" s="290" t="str">
        <f ca="1">IF(ISERROR($S53),"",OFFSET('Smelter Reference List'!$G$4,$S53-4,0))</f>
        <v/>
      </c>
      <c r="I53" s="291" t="str">
        <f ca="1">IF(ISERROR($S53),"",OFFSET('Smelter Reference List'!$H$4,$S53-4,0))</f>
        <v/>
      </c>
      <c r="J53" s="291" t="str">
        <f ca="1">IF(ISERROR($S53),"",OFFSET('Smelter Reference List'!$I$4,$S53-4,0))</f>
        <v/>
      </c>
      <c r="K53" s="288"/>
      <c r="L53" s="288"/>
      <c r="M53" s="288"/>
      <c r="N53" s="288"/>
      <c r="O53" s="288"/>
      <c r="P53" s="288"/>
      <c r="Q53" s="289"/>
      <c r="R53" s="274"/>
      <c r="S53" s="275" t="e">
        <f>IF(OR(C53="",C53=T$4),NA(),MATCH($B53&amp;$C53,'Smelter Reference List'!$J:$J,0))</f>
        <v>#N/A</v>
      </c>
      <c r="T53" s="276"/>
      <c r="U53" s="276"/>
      <c r="V53" s="276"/>
      <c r="W53" s="276"/>
    </row>
    <row r="54" spans="1:23" s="267" customFormat="1" ht="20.25">
      <c r="A54" s="265"/>
      <c r="B54" s="273"/>
      <c r="C54" s="273"/>
      <c r="D54" s="166" t="str">
        <f ca="1">IF(ISERROR($S54),"",OFFSET('Smelter Reference List'!$C$4,$S54-4,0)&amp;"")</f>
        <v/>
      </c>
      <c r="E54" s="166" t="str">
        <f ca="1">IF(ISERROR($S54),"",OFFSET('Smelter Reference List'!$D$4,$S54-4,0)&amp;"")</f>
        <v/>
      </c>
      <c r="F54" s="166" t="str">
        <f ca="1">IF(ISERROR($S54),"",OFFSET('Smelter Reference List'!$E$4,$S54-4,0))</f>
        <v/>
      </c>
      <c r="G54" s="166" t="str">
        <f ca="1">IF(C54=$U$4,"Enter smelter details", IF(ISERROR($S54),"",OFFSET('Smelter Reference List'!$F$4,$S54-4,0)))</f>
        <v/>
      </c>
      <c r="H54" s="290" t="str">
        <f ca="1">IF(ISERROR($S54),"",OFFSET('Smelter Reference List'!$G$4,$S54-4,0))</f>
        <v/>
      </c>
      <c r="I54" s="291" t="str">
        <f ca="1">IF(ISERROR($S54),"",OFFSET('Smelter Reference List'!$H$4,$S54-4,0))</f>
        <v/>
      </c>
      <c r="J54" s="291" t="str">
        <f ca="1">IF(ISERROR($S54),"",OFFSET('Smelter Reference List'!$I$4,$S54-4,0))</f>
        <v/>
      </c>
      <c r="K54" s="288"/>
      <c r="L54" s="288"/>
      <c r="M54" s="288"/>
      <c r="N54" s="288"/>
      <c r="O54" s="288"/>
      <c r="P54" s="288"/>
      <c r="Q54" s="289"/>
      <c r="R54" s="274"/>
      <c r="S54" s="275" t="e">
        <f>IF(OR(C54="",C54=T$4),NA(),MATCH($B54&amp;$C54,'Smelter Reference List'!$J:$J,0))</f>
        <v>#N/A</v>
      </c>
      <c r="T54" s="276"/>
      <c r="U54" s="276"/>
      <c r="V54" s="276"/>
      <c r="W54" s="276"/>
    </row>
    <row r="55" spans="1:23" s="267" customFormat="1" ht="20.25">
      <c r="A55" s="265"/>
      <c r="B55" s="273"/>
      <c r="C55" s="273"/>
      <c r="D55" s="166" t="str">
        <f ca="1">IF(ISERROR($S55),"",OFFSET('Smelter Reference List'!$C$4,$S55-4,0)&amp;"")</f>
        <v/>
      </c>
      <c r="E55" s="166" t="str">
        <f ca="1">IF(ISERROR($S55),"",OFFSET('Smelter Reference List'!$D$4,$S55-4,0)&amp;"")</f>
        <v/>
      </c>
      <c r="F55" s="166" t="str">
        <f ca="1">IF(ISERROR($S55),"",OFFSET('Smelter Reference List'!$E$4,$S55-4,0))</f>
        <v/>
      </c>
      <c r="G55" s="166" t="str">
        <f ca="1">IF(C55=$U$4,"Enter smelter details", IF(ISERROR($S55),"",OFFSET('Smelter Reference List'!$F$4,$S55-4,0)))</f>
        <v/>
      </c>
      <c r="H55" s="290" t="str">
        <f ca="1">IF(ISERROR($S55),"",OFFSET('Smelter Reference List'!$G$4,$S55-4,0))</f>
        <v/>
      </c>
      <c r="I55" s="291" t="str">
        <f ca="1">IF(ISERROR($S55),"",OFFSET('Smelter Reference List'!$H$4,$S55-4,0))</f>
        <v/>
      </c>
      <c r="J55" s="291" t="str">
        <f ca="1">IF(ISERROR($S55),"",OFFSET('Smelter Reference List'!$I$4,$S55-4,0))</f>
        <v/>
      </c>
      <c r="K55" s="288"/>
      <c r="L55" s="288"/>
      <c r="M55" s="288"/>
      <c r="N55" s="288"/>
      <c r="O55" s="288"/>
      <c r="P55" s="288"/>
      <c r="Q55" s="289"/>
      <c r="R55" s="274"/>
      <c r="S55" s="275" t="e">
        <f>IF(OR(C55="",C55=T$4),NA(),MATCH($B55&amp;$C55,'Smelter Reference List'!$J:$J,0))</f>
        <v>#N/A</v>
      </c>
      <c r="T55" s="276"/>
      <c r="U55" s="276"/>
      <c r="V55" s="276"/>
      <c r="W55" s="276"/>
    </row>
    <row r="56" spans="1:23" s="267" customFormat="1" ht="20.25">
      <c r="A56" s="265"/>
      <c r="B56" s="273"/>
      <c r="C56" s="273"/>
      <c r="D56" s="166" t="str">
        <f ca="1">IF(ISERROR($S56),"",OFFSET('Smelter Reference List'!$C$4,$S56-4,0)&amp;"")</f>
        <v/>
      </c>
      <c r="E56" s="166" t="str">
        <f ca="1">IF(ISERROR($S56),"",OFFSET('Smelter Reference List'!$D$4,$S56-4,0)&amp;"")</f>
        <v/>
      </c>
      <c r="F56" s="166" t="str">
        <f ca="1">IF(ISERROR($S56),"",OFFSET('Smelter Reference List'!$E$4,$S56-4,0))</f>
        <v/>
      </c>
      <c r="G56" s="166" t="str">
        <f ca="1">IF(C56=$U$4,"Enter smelter details", IF(ISERROR($S56),"",OFFSET('Smelter Reference List'!$F$4,$S56-4,0)))</f>
        <v/>
      </c>
      <c r="H56" s="290" t="str">
        <f ca="1">IF(ISERROR($S56),"",OFFSET('Smelter Reference List'!$G$4,$S56-4,0))</f>
        <v/>
      </c>
      <c r="I56" s="291" t="str">
        <f ca="1">IF(ISERROR($S56),"",OFFSET('Smelter Reference List'!$H$4,$S56-4,0))</f>
        <v/>
      </c>
      <c r="J56" s="291" t="str">
        <f ca="1">IF(ISERROR($S56),"",OFFSET('Smelter Reference List'!$I$4,$S56-4,0))</f>
        <v/>
      </c>
      <c r="K56" s="288"/>
      <c r="L56" s="288"/>
      <c r="M56" s="288"/>
      <c r="N56" s="288"/>
      <c r="O56" s="288"/>
      <c r="P56" s="288"/>
      <c r="Q56" s="289"/>
      <c r="R56" s="274"/>
      <c r="S56" s="275" t="e">
        <f>IF(OR(C56="",C56=T$4),NA(),MATCH($B56&amp;$C56,'Smelter Reference List'!$J:$J,0))</f>
        <v>#N/A</v>
      </c>
      <c r="T56" s="276"/>
      <c r="U56" s="276"/>
      <c r="V56" s="276"/>
      <c r="W56" s="276"/>
    </row>
    <row r="57" spans="1:23" s="267" customFormat="1" ht="20.25">
      <c r="A57" s="265"/>
      <c r="B57" s="273"/>
      <c r="C57" s="273"/>
      <c r="D57" s="166" t="str">
        <f ca="1">IF(ISERROR($S57),"",OFFSET('Smelter Reference List'!$C$4,$S57-4,0)&amp;"")</f>
        <v/>
      </c>
      <c r="E57" s="166" t="str">
        <f ca="1">IF(ISERROR($S57),"",OFFSET('Smelter Reference List'!$D$4,$S57-4,0)&amp;"")</f>
        <v/>
      </c>
      <c r="F57" s="166" t="str">
        <f ca="1">IF(ISERROR($S57),"",OFFSET('Smelter Reference List'!$E$4,$S57-4,0))</f>
        <v/>
      </c>
      <c r="G57" s="166" t="str">
        <f ca="1">IF(C57=$U$4,"Enter smelter details", IF(ISERROR($S57),"",OFFSET('Smelter Reference List'!$F$4,$S57-4,0)))</f>
        <v/>
      </c>
      <c r="H57" s="290" t="str">
        <f ca="1">IF(ISERROR($S57),"",OFFSET('Smelter Reference List'!$G$4,$S57-4,0))</f>
        <v/>
      </c>
      <c r="I57" s="291" t="str">
        <f ca="1">IF(ISERROR($S57),"",OFFSET('Smelter Reference List'!$H$4,$S57-4,0))</f>
        <v/>
      </c>
      <c r="J57" s="291" t="str">
        <f ca="1">IF(ISERROR($S57),"",OFFSET('Smelter Reference List'!$I$4,$S57-4,0))</f>
        <v/>
      </c>
      <c r="K57" s="288"/>
      <c r="L57" s="288"/>
      <c r="M57" s="288"/>
      <c r="N57" s="288"/>
      <c r="O57" s="288"/>
      <c r="P57" s="288"/>
      <c r="Q57" s="289"/>
      <c r="R57" s="274"/>
      <c r="S57" s="275" t="e">
        <f>IF(OR(C57="",C57=T$4),NA(),MATCH($B57&amp;$C57,'Smelter Reference List'!$J:$J,0))</f>
        <v>#N/A</v>
      </c>
      <c r="T57" s="276"/>
      <c r="U57" s="276"/>
      <c r="V57" s="276"/>
      <c r="W57" s="276"/>
    </row>
    <row r="58" spans="1:23" s="267" customFormat="1" ht="20.25">
      <c r="A58" s="265"/>
      <c r="B58" s="273"/>
      <c r="C58" s="273"/>
      <c r="D58" s="166" t="str">
        <f ca="1">IF(ISERROR($S58),"",OFFSET('Smelter Reference List'!$C$4,$S58-4,0)&amp;"")</f>
        <v/>
      </c>
      <c r="E58" s="166" t="str">
        <f ca="1">IF(ISERROR($S58),"",OFFSET('Smelter Reference List'!$D$4,$S58-4,0)&amp;"")</f>
        <v/>
      </c>
      <c r="F58" s="166" t="str">
        <f ca="1">IF(ISERROR($S58),"",OFFSET('Smelter Reference List'!$E$4,$S58-4,0))</f>
        <v/>
      </c>
      <c r="G58" s="166" t="str">
        <f ca="1">IF(C58=$U$4,"Enter smelter details", IF(ISERROR($S58),"",OFFSET('Smelter Reference List'!$F$4,$S58-4,0)))</f>
        <v/>
      </c>
      <c r="H58" s="290" t="str">
        <f ca="1">IF(ISERROR($S58),"",OFFSET('Smelter Reference List'!$G$4,$S58-4,0))</f>
        <v/>
      </c>
      <c r="I58" s="291" t="str">
        <f ca="1">IF(ISERROR($S58),"",OFFSET('Smelter Reference List'!$H$4,$S58-4,0))</f>
        <v/>
      </c>
      <c r="J58" s="291" t="str">
        <f ca="1">IF(ISERROR($S58),"",OFFSET('Smelter Reference List'!$I$4,$S58-4,0))</f>
        <v/>
      </c>
      <c r="K58" s="288"/>
      <c r="L58" s="288"/>
      <c r="M58" s="288"/>
      <c r="N58" s="288"/>
      <c r="O58" s="288"/>
      <c r="P58" s="288"/>
      <c r="Q58" s="289"/>
      <c r="R58" s="274"/>
      <c r="S58" s="275" t="e">
        <f>IF(OR(C58="",C58=T$4),NA(),MATCH($B58&amp;$C58,'Smelter Reference List'!$J:$J,0))</f>
        <v>#N/A</v>
      </c>
      <c r="T58" s="276"/>
      <c r="U58" s="276"/>
      <c r="V58" s="276"/>
      <c r="W58" s="276"/>
    </row>
    <row r="59" spans="1:23" s="267" customFormat="1" ht="20.25">
      <c r="A59" s="265"/>
      <c r="B59" s="273"/>
      <c r="C59" s="273"/>
      <c r="D59" s="166" t="str">
        <f ca="1">IF(ISERROR($S59),"",OFFSET('Smelter Reference List'!$C$4,$S59-4,0)&amp;"")</f>
        <v/>
      </c>
      <c r="E59" s="166" t="str">
        <f ca="1">IF(ISERROR($S59),"",OFFSET('Smelter Reference List'!$D$4,$S59-4,0)&amp;"")</f>
        <v/>
      </c>
      <c r="F59" s="166" t="str">
        <f ca="1">IF(ISERROR($S59),"",OFFSET('Smelter Reference List'!$E$4,$S59-4,0))</f>
        <v/>
      </c>
      <c r="G59" s="166" t="str">
        <f ca="1">IF(C59=$U$4,"Enter smelter details", IF(ISERROR($S59),"",OFFSET('Smelter Reference List'!$F$4,$S59-4,0)))</f>
        <v/>
      </c>
      <c r="H59" s="290" t="str">
        <f ca="1">IF(ISERROR($S59),"",OFFSET('Smelter Reference List'!$G$4,$S59-4,0))</f>
        <v/>
      </c>
      <c r="I59" s="291" t="str">
        <f ca="1">IF(ISERROR($S59),"",OFFSET('Smelter Reference List'!$H$4,$S59-4,0))</f>
        <v/>
      </c>
      <c r="J59" s="291" t="str">
        <f ca="1">IF(ISERROR($S59),"",OFFSET('Smelter Reference List'!$I$4,$S59-4,0))</f>
        <v/>
      </c>
      <c r="K59" s="288"/>
      <c r="L59" s="288"/>
      <c r="M59" s="288"/>
      <c r="N59" s="288"/>
      <c r="O59" s="288"/>
      <c r="P59" s="288"/>
      <c r="Q59" s="289"/>
      <c r="R59" s="274"/>
      <c r="S59" s="275" t="e">
        <f>IF(OR(C59="",C59=T$4),NA(),MATCH($B59&amp;$C59,'Smelter Reference List'!$J:$J,0))</f>
        <v>#N/A</v>
      </c>
      <c r="T59" s="276"/>
      <c r="U59" s="276"/>
      <c r="V59" s="276"/>
      <c r="W59" s="276"/>
    </row>
    <row r="60" spans="1:23" s="267" customFormat="1" ht="20.25">
      <c r="A60" s="265"/>
      <c r="B60" s="273"/>
      <c r="C60" s="273"/>
      <c r="D60" s="166" t="str">
        <f ca="1">IF(ISERROR($S60),"",OFFSET('Smelter Reference List'!$C$4,$S60-4,0)&amp;"")</f>
        <v/>
      </c>
      <c r="E60" s="166" t="str">
        <f ca="1">IF(ISERROR($S60),"",OFFSET('Smelter Reference List'!$D$4,$S60-4,0)&amp;"")</f>
        <v/>
      </c>
      <c r="F60" s="166" t="str">
        <f ca="1">IF(ISERROR($S60),"",OFFSET('Smelter Reference List'!$E$4,$S60-4,0))</f>
        <v/>
      </c>
      <c r="G60" s="166" t="str">
        <f ca="1">IF(C60=$U$4,"Enter smelter details", IF(ISERROR($S60),"",OFFSET('Smelter Reference List'!$F$4,$S60-4,0)))</f>
        <v/>
      </c>
      <c r="H60" s="290" t="str">
        <f ca="1">IF(ISERROR($S60),"",OFFSET('Smelter Reference List'!$G$4,$S60-4,0))</f>
        <v/>
      </c>
      <c r="I60" s="291" t="str">
        <f ca="1">IF(ISERROR($S60),"",OFFSET('Smelter Reference List'!$H$4,$S60-4,0))</f>
        <v/>
      </c>
      <c r="J60" s="291" t="str">
        <f ca="1">IF(ISERROR($S60),"",OFFSET('Smelter Reference List'!$I$4,$S60-4,0))</f>
        <v/>
      </c>
      <c r="K60" s="288"/>
      <c r="L60" s="288"/>
      <c r="M60" s="288"/>
      <c r="N60" s="288"/>
      <c r="O60" s="288"/>
      <c r="P60" s="288"/>
      <c r="Q60" s="289"/>
      <c r="R60" s="274"/>
      <c r="S60" s="275" t="e">
        <f>IF(OR(C60="",C60=T$4),NA(),MATCH($B60&amp;$C60,'Smelter Reference List'!$J:$J,0))</f>
        <v>#N/A</v>
      </c>
      <c r="T60" s="276"/>
      <c r="U60" s="276"/>
      <c r="V60" s="276"/>
      <c r="W60" s="276"/>
    </row>
    <row r="61" spans="1:23" s="267" customFormat="1" ht="20.25">
      <c r="A61" s="265"/>
      <c r="B61" s="273"/>
      <c r="C61" s="273"/>
      <c r="D61" s="166" t="str">
        <f ca="1">IF(ISERROR($S61),"",OFFSET('Smelter Reference List'!$C$4,$S61-4,0)&amp;"")</f>
        <v/>
      </c>
      <c r="E61" s="166" t="str">
        <f ca="1">IF(ISERROR($S61),"",OFFSET('Smelter Reference List'!$D$4,$S61-4,0)&amp;"")</f>
        <v/>
      </c>
      <c r="F61" s="166" t="str">
        <f ca="1">IF(ISERROR($S61),"",OFFSET('Smelter Reference List'!$E$4,$S61-4,0))</f>
        <v/>
      </c>
      <c r="G61" s="166" t="str">
        <f ca="1">IF(C61=$U$4,"Enter smelter details", IF(ISERROR($S61),"",OFFSET('Smelter Reference List'!$F$4,$S61-4,0)))</f>
        <v/>
      </c>
      <c r="H61" s="290" t="str">
        <f ca="1">IF(ISERROR($S61),"",OFFSET('Smelter Reference List'!$G$4,$S61-4,0))</f>
        <v/>
      </c>
      <c r="I61" s="291" t="str">
        <f ca="1">IF(ISERROR($S61),"",OFFSET('Smelter Reference List'!$H$4,$S61-4,0))</f>
        <v/>
      </c>
      <c r="J61" s="291" t="str">
        <f ca="1">IF(ISERROR($S61),"",OFFSET('Smelter Reference List'!$I$4,$S61-4,0))</f>
        <v/>
      </c>
      <c r="K61" s="288"/>
      <c r="L61" s="288"/>
      <c r="M61" s="288"/>
      <c r="N61" s="288"/>
      <c r="O61" s="288"/>
      <c r="P61" s="288"/>
      <c r="Q61" s="289"/>
      <c r="R61" s="274"/>
      <c r="S61" s="275" t="e">
        <f>IF(OR(C61="",C61=T$4),NA(),MATCH($B61&amp;$C61,'Smelter Reference List'!$J:$J,0))</f>
        <v>#N/A</v>
      </c>
      <c r="T61" s="276"/>
      <c r="U61" s="276"/>
      <c r="V61" s="276"/>
      <c r="W61" s="276"/>
    </row>
    <row r="62" spans="1:23" s="267" customFormat="1" ht="20.25">
      <c r="A62" s="265"/>
      <c r="B62" s="273"/>
      <c r="C62" s="273"/>
      <c r="D62" s="166" t="str">
        <f ca="1">IF(ISERROR($S62),"",OFFSET('Smelter Reference List'!$C$4,$S62-4,0)&amp;"")</f>
        <v/>
      </c>
      <c r="E62" s="166" t="str">
        <f ca="1">IF(ISERROR($S62),"",OFFSET('Smelter Reference List'!$D$4,$S62-4,0)&amp;"")</f>
        <v/>
      </c>
      <c r="F62" s="166" t="str">
        <f ca="1">IF(ISERROR($S62),"",OFFSET('Smelter Reference List'!$E$4,$S62-4,0))</f>
        <v/>
      </c>
      <c r="G62" s="166" t="str">
        <f ca="1">IF(C62=$U$4,"Enter smelter details", IF(ISERROR($S62),"",OFFSET('Smelter Reference List'!$F$4,$S62-4,0)))</f>
        <v/>
      </c>
      <c r="H62" s="290" t="str">
        <f ca="1">IF(ISERROR($S62),"",OFFSET('Smelter Reference List'!$G$4,$S62-4,0))</f>
        <v/>
      </c>
      <c r="I62" s="291" t="str">
        <f ca="1">IF(ISERROR($S62),"",OFFSET('Smelter Reference List'!$H$4,$S62-4,0))</f>
        <v/>
      </c>
      <c r="J62" s="291" t="str">
        <f ca="1">IF(ISERROR($S62),"",OFFSET('Smelter Reference List'!$I$4,$S62-4,0))</f>
        <v/>
      </c>
      <c r="K62" s="288"/>
      <c r="L62" s="288"/>
      <c r="M62" s="288"/>
      <c r="N62" s="288"/>
      <c r="O62" s="288"/>
      <c r="P62" s="288"/>
      <c r="Q62" s="289"/>
      <c r="R62" s="274"/>
      <c r="S62" s="275" t="e">
        <f>IF(OR(C62="",C62=T$4),NA(),MATCH($B62&amp;$C62,'Smelter Reference List'!$J:$J,0))</f>
        <v>#N/A</v>
      </c>
      <c r="T62" s="276"/>
      <c r="U62" s="276"/>
      <c r="V62" s="276"/>
      <c r="W62" s="276"/>
    </row>
    <row r="63" spans="1:23" s="267" customFormat="1" ht="20.25">
      <c r="A63" s="265"/>
      <c r="B63" s="273"/>
      <c r="C63" s="273"/>
      <c r="D63" s="166" t="str">
        <f ca="1">IF(ISERROR($S63),"",OFFSET('Smelter Reference List'!$C$4,$S63-4,0)&amp;"")</f>
        <v/>
      </c>
      <c r="E63" s="166" t="str">
        <f ca="1">IF(ISERROR($S63),"",OFFSET('Smelter Reference List'!$D$4,$S63-4,0)&amp;"")</f>
        <v/>
      </c>
      <c r="F63" s="166" t="str">
        <f ca="1">IF(ISERROR($S63),"",OFFSET('Smelter Reference List'!$E$4,$S63-4,0))</f>
        <v/>
      </c>
      <c r="G63" s="166" t="str">
        <f ca="1">IF(C63=$U$4,"Enter smelter details", IF(ISERROR($S63),"",OFFSET('Smelter Reference List'!$F$4,$S63-4,0)))</f>
        <v/>
      </c>
      <c r="H63" s="290" t="str">
        <f ca="1">IF(ISERROR($S63),"",OFFSET('Smelter Reference List'!$G$4,$S63-4,0))</f>
        <v/>
      </c>
      <c r="I63" s="291" t="str">
        <f ca="1">IF(ISERROR($S63),"",OFFSET('Smelter Reference List'!$H$4,$S63-4,0))</f>
        <v/>
      </c>
      <c r="J63" s="291" t="str">
        <f ca="1">IF(ISERROR($S63),"",OFFSET('Smelter Reference List'!$I$4,$S63-4,0))</f>
        <v/>
      </c>
      <c r="K63" s="288"/>
      <c r="L63" s="288"/>
      <c r="M63" s="288"/>
      <c r="N63" s="288"/>
      <c r="O63" s="288"/>
      <c r="P63" s="288"/>
      <c r="Q63" s="289"/>
      <c r="R63" s="274"/>
      <c r="S63" s="275" t="e">
        <f>IF(OR(C63="",C63=T$4),NA(),MATCH($B63&amp;$C63,'Smelter Reference List'!$J:$J,0))</f>
        <v>#N/A</v>
      </c>
      <c r="T63" s="276"/>
      <c r="U63" s="276"/>
      <c r="V63" s="276"/>
      <c r="W63" s="276"/>
    </row>
    <row r="64" spans="1:23" s="267" customFormat="1" ht="20.25">
      <c r="A64" s="265"/>
      <c r="B64" s="273"/>
      <c r="C64" s="273"/>
      <c r="D64" s="166" t="str">
        <f ca="1">IF(ISERROR($S64),"",OFFSET('Smelter Reference List'!$C$4,$S64-4,0)&amp;"")</f>
        <v/>
      </c>
      <c r="E64" s="166" t="str">
        <f ca="1">IF(ISERROR($S64),"",OFFSET('Smelter Reference List'!$D$4,$S64-4,0)&amp;"")</f>
        <v/>
      </c>
      <c r="F64" s="166" t="str">
        <f ca="1">IF(ISERROR($S64),"",OFFSET('Smelter Reference List'!$E$4,$S64-4,0))</f>
        <v/>
      </c>
      <c r="G64" s="166" t="str">
        <f ca="1">IF(C64=$U$4,"Enter smelter details", IF(ISERROR($S64),"",OFFSET('Smelter Reference List'!$F$4,$S64-4,0)))</f>
        <v/>
      </c>
      <c r="H64" s="290" t="str">
        <f ca="1">IF(ISERROR($S64),"",OFFSET('Smelter Reference List'!$G$4,$S64-4,0))</f>
        <v/>
      </c>
      <c r="I64" s="291" t="str">
        <f ca="1">IF(ISERROR($S64),"",OFFSET('Smelter Reference List'!$H$4,$S64-4,0))</f>
        <v/>
      </c>
      <c r="J64" s="291" t="str">
        <f ca="1">IF(ISERROR($S64),"",OFFSET('Smelter Reference List'!$I$4,$S64-4,0))</f>
        <v/>
      </c>
      <c r="K64" s="288"/>
      <c r="L64" s="288"/>
      <c r="M64" s="288"/>
      <c r="N64" s="288"/>
      <c r="O64" s="288"/>
      <c r="P64" s="288"/>
      <c r="Q64" s="289"/>
      <c r="R64" s="274"/>
      <c r="S64" s="275" t="e">
        <f>IF(OR(C64="",C64=T$4),NA(),MATCH($B64&amp;$C64,'Smelter Reference List'!$J:$J,0))</f>
        <v>#N/A</v>
      </c>
      <c r="T64" s="276"/>
      <c r="U64" s="276"/>
      <c r="V64" s="276"/>
      <c r="W64" s="276"/>
    </row>
    <row r="65" spans="1:23" s="267" customFormat="1" ht="20.25">
      <c r="A65" s="265"/>
      <c r="B65" s="273"/>
      <c r="C65" s="273"/>
      <c r="D65" s="166" t="str">
        <f ca="1">IF(ISERROR($S65),"",OFFSET('Smelter Reference List'!$C$4,$S65-4,0)&amp;"")</f>
        <v/>
      </c>
      <c r="E65" s="166" t="str">
        <f ca="1">IF(ISERROR($S65),"",OFFSET('Smelter Reference List'!$D$4,$S65-4,0)&amp;"")</f>
        <v/>
      </c>
      <c r="F65" s="166" t="str">
        <f ca="1">IF(ISERROR($S65),"",OFFSET('Smelter Reference List'!$E$4,$S65-4,0))</f>
        <v/>
      </c>
      <c r="G65" s="166" t="str">
        <f ca="1">IF(C65=$U$4,"Enter smelter details", IF(ISERROR($S65),"",OFFSET('Smelter Reference List'!$F$4,$S65-4,0)))</f>
        <v/>
      </c>
      <c r="H65" s="290" t="str">
        <f ca="1">IF(ISERROR($S65),"",OFFSET('Smelter Reference List'!$G$4,$S65-4,0))</f>
        <v/>
      </c>
      <c r="I65" s="291" t="str">
        <f ca="1">IF(ISERROR($S65),"",OFFSET('Smelter Reference List'!$H$4,$S65-4,0))</f>
        <v/>
      </c>
      <c r="J65" s="291" t="str">
        <f ca="1">IF(ISERROR($S65),"",OFFSET('Smelter Reference List'!$I$4,$S65-4,0))</f>
        <v/>
      </c>
      <c r="K65" s="288"/>
      <c r="L65" s="288"/>
      <c r="M65" s="288"/>
      <c r="N65" s="288"/>
      <c r="O65" s="288"/>
      <c r="P65" s="288"/>
      <c r="Q65" s="289"/>
      <c r="R65" s="274"/>
      <c r="S65" s="275" t="e">
        <f>IF(OR(C65="",C65=T$4),NA(),MATCH($B65&amp;$C65,'Smelter Reference List'!$J:$J,0))</f>
        <v>#N/A</v>
      </c>
      <c r="T65" s="276"/>
      <c r="U65" s="276"/>
      <c r="V65" s="276"/>
      <c r="W65" s="276"/>
    </row>
    <row r="66" spans="1:23" s="267" customFormat="1" ht="20.25">
      <c r="A66" s="265"/>
      <c r="B66" s="273"/>
      <c r="C66" s="273"/>
      <c r="D66" s="166" t="str">
        <f ca="1">IF(ISERROR($S66),"",OFFSET('Smelter Reference List'!$C$4,$S66-4,0)&amp;"")</f>
        <v/>
      </c>
      <c r="E66" s="166" t="str">
        <f ca="1">IF(ISERROR($S66),"",OFFSET('Smelter Reference List'!$D$4,$S66-4,0)&amp;"")</f>
        <v/>
      </c>
      <c r="F66" s="166" t="str">
        <f ca="1">IF(ISERROR($S66),"",OFFSET('Smelter Reference List'!$E$4,$S66-4,0))</f>
        <v/>
      </c>
      <c r="G66" s="166" t="str">
        <f ca="1">IF(C66=$U$4,"Enter smelter details", IF(ISERROR($S66),"",OFFSET('Smelter Reference List'!$F$4,$S66-4,0)))</f>
        <v/>
      </c>
      <c r="H66" s="290" t="str">
        <f ca="1">IF(ISERROR($S66),"",OFFSET('Smelter Reference List'!$G$4,$S66-4,0))</f>
        <v/>
      </c>
      <c r="I66" s="291" t="str">
        <f ca="1">IF(ISERROR($S66),"",OFFSET('Smelter Reference List'!$H$4,$S66-4,0))</f>
        <v/>
      </c>
      <c r="J66" s="291" t="str">
        <f ca="1">IF(ISERROR($S66),"",OFFSET('Smelter Reference List'!$I$4,$S66-4,0))</f>
        <v/>
      </c>
      <c r="K66" s="288"/>
      <c r="L66" s="288"/>
      <c r="M66" s="288"/>
      <c r="N66" s="288"/>
      <c r="O66" s="288"/>
      <c r="P66" s="288"/>
      <c r="Q66" s="289"/>
      <c r="R66" s="274"/>
      <c r="S66" s="275" t="e">
        <f>IF(OR(C66="",C66=T$4),NA(),MATCH($B66&amp;$C66,'Smelter Reference List'!$J:$J,0))</f>
        <v>#N/A</v>
      </c>
      <c r="T66" s="276"/>
      <c r="U66" s="276"/>
      <c r="V66" s="276"/>
      <c r="W66" s="276"/>
    </row>
    <row r="67" spans="1:23" s="267" customFormat="1" ht="20.25">
      <c r="A67" s="265"/>
      <c r="B67" s="273"/>
      <c r="C67" s="273"/>
      <c r="D67" s="166" t="str">
        <f ca="1">IF(ISERROR($S67),"",OFFSET('Smelter Reference List'!$C$4,$S67-4,0)&amp;"")</f>
        <v/>
      </c>
      <c r="E67" s="166" t="str">
        <f ca="1">IF(ISERROR($S67),"",OFFSET('Smelter Reference List'!$D$4,$S67-4,0)&amp;"")</f>
        <v/>
      </c>
      <c r="F67" s="166" t="str">
        <f ca="1">IF(ISERROR($S67),"",OFFSET('Smelter Reference List'!$E$4,$S67-4,0))</f>
        <v/>
      </c>
      <c r="G67" s="166" t="str">
        <f ca="1">IF(C67=$U$4,"Enter smelter details", IF(ISERROR($S67),"",OFFSET('Smelter Reference List'!$F$4,$S67-4,0)))</f>
        <v/>
      </c>
      <c r="H67" s="290" t="str">
        <f ca="1">IF(ISERROR($S67),"",OFFSET('Smelter Reference List'!$G$4,$S67-4,0))</f>
        <v/>
      </c>
      <c r="I67" s="291" t="str">
        <f ca="1">IF(ISERROR($S67),"",OFFSET('Smelter Reference List'!$H$4,$S67-4,0))</f>
        <v/>
      </c>
      <c r="J67" s="291" t="str">
        <f ca="1">IF(ISERROR($S67),"",OFFSET('Smelter Reference List'!$I$4,$S67-4,0))</f>
        <v/>
      </c>
      <c r="K67" s="288"/>
      <c r="L67" s="288"/>
      <c r="M67" s="288"/>
      <c r="N67" s="288"/>
      <c r="O67" s="288"/>
      <c r="P67" s="288"/>
      <c r="Q67" s="289"/>
      <c r="R67" s="274"/>
      <c r="S67" s="275" t="e">
        <f>IF(OR(C67="",C67=T$4),NA(),MATCH($B67&amp;$C67,'Smelter Reference List'!$J:$J,0))</f>
        <v>#N/A</v>
      </c>
      <c r="T67" s="276"/>
      <c r="U67" s="276"/>
      <c r="V67" s="276"/>
      <c r="W67" s="276"/>
    </row>
    <row r="68" spans="1:23" s="267" customFormat="1" ht="20.25">
      <c r="A68" s="265"/>
      <c r="B68" s="273"/>
      <c r="C68" s="273"/>
      <c r="D68" s="166" t="str">
        <f ca="1">IF(ISERROR($S68),"",OFFSET('Smelter Reference List'!$C$4,$S68-4,0)&amp;"")</f>
        <v/>
      </c>
      <c r="E68" s="166" t="str">
        <f ca="1">IF(ISERROR($S68),"",OFFSET('Smelter Reference List'!$D$4,$S68-4,0)&amp;"")</f>
        <v/>
      </c>
      <c r="F68" s="166" t="str">
        <f ca="1">IF(ISERROR($S68),"",OFFSET('Smelter Reference List'!$E$4,$S68-4,0))</f>
        <v/>
      </c>
      <c r="G68" s="166" t="str">
        <f ca="1">IF(C68=$U$4,"Enter smelter details", IF(ISERROR($S68),"",OFFSET('Smelter Reference List'!$F$4,$S68-4,0)))</f>
        <v/>
      </c>
      <c r="H68" s="290" t="str">
        <f ca="1">IF(ISERROR($S68),"",OFFSET('Smelter Reference List'!$G$4,$S68-4,0))</f>
        <v/>
      </c>
      <c r="I68" s="291" t="str">
        <f ca="1">IF(ISERROR($S68),"",OFFSET('Smelter Reference List'!$H$4,$S68-4,0))</f>
        <v/>
      </c>
      <c r="J68" s="291" t="str">
        <f ca="1">IF(ISERROR($S68),"",OFFSET('Smelter Reference List'!$I$4,$S68-4,0))</f>
        <v/>
      </c>
      <c r="K68" s="288"/>
      <c r="L68" s="288"/>
      <c r="M68" s="288"/>
      <c r="N68" s="288"/>
      <c r="O68" s="288"/>
      <c r="P68" s="288"/>
      <c r="Q68" s="289"/>
      <c r="R68" s="274"/>
      <c r="S68" s="275" t="e">
        <f>IF(OR(C68="",C68=T$4),NA(),MATCH($B68&amp;$C68,'Smelter Reference List'!$J:$J,0))</f>
        <v>#N/A</v>
      </c>
      <c r="T68" s="276"/>
      <c r="U68" s="276"/>
      <c r="V68" s="276"/>
      <c r="W68" s="276"/>
    </row>
    <row r="69" spans="1:23" s="267" customFormat="1" ht="20.25">
      <c r="A69" s="265"/>
      <c r="B69" s="273"/>
      <c r="C69" s="273"/>
      <c r="D69" s="166" t="str">
        <f ca="1">IF(ISERROR($S69),"",OFFSET('Smelter Reference List'!$C$4,$S69-4,0)&amp;"")</f>
        <v/>
      </c>
      <c r="E69" s="166" t="str">
        <f ca="1">IF(ISERROR($S69),"",OFFSET('Smelter Reference List'!$D$4,$S69-4,0)&amp;"")</f>
        <v/>
      </c>
      <c r="F69" s="166" t="str">
        <f ca="1">IF(ISERROR($S69),"",OFFSET('Smelter Reference List'!$E$4,$S69-4,0))</f>
        <v/>
      </c>
      <c r="G69" s="166" t="str">
        <f ca="1">IF(C69=$U$4,"Enter smelter details", IF(ISERROR($S69),"",OFFSET('Smelter Reference List'!$F$4,$S69-4,0)))</f>
        <v/>
      </c>
      <c r="H69" s="290" t="str">
        <f ca="1">IF(ISERROR($S69),"",OFFSET('Smelter Reference List'!$G$4,$S69-4,0))</f>
        <v/>
      </c>
      <c r="I69" s="291" t="str">
        <f ca="1">IF(ISERROR($S69),"",OFFSET('Smelter Reference List'!$H$4,$S69-4,0))</f>
        <v/>
      </c>
      <c r="J69" s="291" t="str">
        <f ca="1">IF(ISERROR($S69),"",OFFSET('Smelter Reference List'!$I$4,$S69-4,0))</f>
        <v/>
      </c>
      <c r="K69" s="288"/>
      <c r="L69" s="288"/>
      <c r="M69" s="288"/>
      <c r="N69" s="288"/>
      <c r="O69" s="288"/>
      <c r="P69" s="288"/>
      <c r="Q69" s="289"/>
      <c r="R69" s="274"/>
      <c r="S69" s="275" t="e">
        <f>IF(OR(C69="",C69=T$4),NA(),MATCH($B69&amp;$C69,'Smelter Reference List'!$J:$J,0))</f>
        <v>#N/A</v>
      </c>
      <c r="T69" s="276"/>
      <c r="U69" s="276"/>
      <c r="V69" s="276"/>
      <c r="W69" s="276"/>
    </row>
    <row r="70" spans="1:23" s="267" customFormat="1" ht="20.25">
      <c r="A70" s="265"/>
      <c r="B70" s="273"/>
      <c r="C70" s="273"/>
      <c r="D70" s="166" t="str">
        <f ca="1">IF(ISERROR($S70),"",OFFSET('Smelter Reference List'!$C$4,$S70-4,0)&amp;"")</f>
        <v/>
      </c>
      <c r="E70" s="166" t="str">
        <f ca="1">IF(ISERROR($S70),"",OFFSET('Smelter Reference List'!$D$4,$S70-4,0)&amp;"")</f>
        <v/>
      </c>
      <c r="F70" s="166" t="str">
        <f ca="1">IF(ISERROR($S70),"",OFFSET('Smelter Reference List'!$E$4,$S70-4,0))</f>
        <v/>
      </c>
      <c r="G70" s="166" t="str">
        <f ca="1">IF(C70=$U$4,"Enter smelter details", IF(ISERROR($S70),"",OFFSET('Smelter Reference List'!$F$4,$S70-4,0)))</f>
        <v/>
      </c>
      <c r="H70" s="290" t="str">
        <f ca="1">IF(ISERROR($S70),"",OFFSET('Smelter Reference List'!$G$4,$S70-4,0))</f>
        <v/>
      </c>
      <c r="I70" s="291" t="str">
        <f ca="1">IF(ISERROR($S70),"",OFFSET('Smelter Reference List'!$H$4,$S70-4,0))</f>
        <v/>
      </c>
      <c r="J70" s="291" t="str">
        <f ca="1">IF(ISERROR($S70),"",OFFSET('Smelter Reference List'!$I$4,$S70-4,0))</f>
        <v/>
      </c>
      <c r="K70" s="288"/>
      <c r="L70" s="288"/>
      <c r="M70" s="288"/>
      <c r="N70" s="288"/>
      <c r="O70" s="288"/>
      <c r="P70" s="288"/>
      <c r="Q70" s="289"/>
      <c r="R70" s="274"/>
      <c r="S70" s="275" t="e">
        <f>IF(OR(C70="",C70=T$4),NA(),MATCH($B70&amp;$C70,'Smelter Reference List'!$J:$J,0))</f>
        <v>#N/A</v>
      </c>
      <c r="T70" s="276"/>
      <c r="U70" s="276"/>
      <c r="V70" s="276"/>
      <c r="W70" s="276"/>
    </row>
    <row r="71" spans="1:23" s="267" customFormat="1" ht="20.25">
      <c r="A71" s="265"/>
      <c r="B71" s="273"/>
      <c r="C71" s="273"/>
      <c r="D71" s="166" t="str">
        <f ca="1">IF(ISERROR($S71),"",OFFSET('Smelter Reference List'!$C$4,$S71-4,0)&amp;"")</f>
        <v/>
      </c>
      <c r="E71" s="166" t="str">
        <f ca="1">IF(ISERROR($S71),"",OFFSET('Smelter Reference List'!$D$4,$S71-4,0)&amp;"")</f>
        <v/>
      </c>
      <c r="F71" s="166" t="str">
        <f ca="1">IF(ISERROR($S71),"",OFFSET('Smelter Reference List'!$E$4,$S71-4,0))</f>
        <v/>
      </c>
      <c r="G71" s="166" t="str">
        <f ca="1">IF(C71=$U$4,"Enter smelter details", IF(ISERROR($S71),"",OFFSET('Smelter Reference List'!$F$4,$S71-4,0)))</f>
        <v/>
      </c>
      <c r="H71" s="290" t="str">
        <f ca="1">IF(ISERROR($S71),"",OFFSET('Smelter Reference List'!$G$4,$S71-4,0))</f>
        <v/>
      </c>
      <c r="I71" s="291" t="str">
        <f ca="1">IF(ISERROR($S71),"",OFFSET('Smelter Reference List'!$H$4,$S71-4,0))</f>
        <v/>
      </c>
      <c r="J71" s="291" t="str">
        <f ca="1">IF(ISERROR($S71),"",OFFSET('Smelter Reference List'!$I$4,$S71-4,0))</f>
        <v/>
      </c>
      <c r="K71" s="288"/>
      <c r="L71" s="288"/>
      <c r="M71" s="288"/>
      <c r="N71" s="288"/>
      <c r="O71" s="288"/>
      <c r="P71" s="288"/>
      <c r="Q71" s="289"/>
      <c r="R71" s="274"/>
      <c r="S71" s="275" t="e">
        <f>IF(OR(C71="",C71=T$4),NA(),MATCH($B71&amp;$C71,'Smelter Reference List'!$J:$J,0))</f>
        <v>#N/A</v>
      </c>
      <c r="T71" s="276"/>
      <c r="U71" s="276"/>
      <c r="V71" s="276"/>
      <c r="W71" s="276"/>
    </row>
    <row r="72" spans="1:23" s="267" customFormat="1" ht="20.25">
      <c r="A72" s="265"/>
      <c r="B72" s="273"/>
      <c r="C72" s="273"/>
      <c r="D72" s="166" t="str">
        <f ca="1">IF(ISERROR($S72),"",OFFSET('Smelter Reference List'!$C$4,$S72-4,0)&amp;"")</f>
        <v/>
      </c>
      <c r="E72" s="166" t="str">
        <f ca="1">IF(ISERROR($S72),"",OFFSET('Smelter Reference List'!$D$4,$S72-4,0)&amp;"")</f>
        <v/>
      </c>
      <c r="F72" s="166" t="str">
        <f ca="1">IF(ISERROR($S72),"",OFFSET('Smelter Reference List'!$E$4,$S72-4,0))</f>
        <v/>
      </c>
      <c r="G72" s="166" t="str">
        <f ca="1">IF(C72=$U$4,"Enter smelter details", IF(ISERROR($S72),"",OFFSET('Smelter Reference List'!$F$4,$S72-4,0)))</f>
        <v/>
      </c>
      <c r="H72" s="290" t="str">
        <f ca="1">IF(ISERROR($S72),"",OFFSET('Smelter Reference List'!$G$4,$S72-4,0))</f>
        <v/>
      </c>
      <c r="I72" s="291" t="str">
        <f ca="1">IF(ISERROR($S72),"",OFFSET('Smelter Reference List'!$H$4,$S72-4,0))</f>
        <v/>
      </c>
      <c r="J72" s="291" t="str">
        <f ca="1">IF(ISERROR($S72),"",OFFSET('Smelter Reference List'!$I$4,$S72-4,0))</f>
        <v/>
      </c>
      <c r="K72" s="288"/>
      <c r="L72" s="288"/>
      <c r="M72" s="288"/>
      <c r="N72" s="288"/>
      <c r="O72" s="288"/>
      <c r="P72" s="288"/>
      <c r="Q72" s="289"/>
      <c r="R72" s="274"/>
      <c r="S72" s="275" t="e">
        <f>IF(OR(C72="",C72=T$4),NA(),MATCH($B72&amp;$C72,'Smelter Reference List'!$J:$J,0))</f>
        <v>#N/A</v>
      </c>
      <c r="T72" s="276"/>
      <c r="U72" s="276"/>
      <c r="V72" s="276"/>
      <c r="W72" s="276"/>
    </row>
    <row r="73" spans="1:23" s="267" customFormat="1" ht="20.25">
      <c r="A73" s="265"/>
      <c r="B73" s="273"/>
      <c r="C73" s="273"/>
      <c r="D73" s="166" t="str">
        <f ca="1">IF(ISERROR($S73),"",OFFSET('Smelter Reference List'!$C$4,$S73-4,0)&amp;"")</f>
        <v/>
      </c>
      <c r="E73" s="166" t="str">
        <f ca="1">IF(ISERROR($S73),"",OFFSET('Smelter Reference List'!$D$4,$S73-4,0)&amp;"")</f>
        <v/>
      </c>
      <c r="F73" s="166" t="str">
        <f ca="1">IF(ISERROR($S73),"",OFFSET('Smelter Reference List'!$E$4,$S73-4,0))</f>
        <v/>
      </c>
      <c r="G73" s="166" t="str">
        <f ca="1">IF(C73=$U$4,"Enter smelter details", IF(ISERROR($S73),"",OFFSET('Smelter Reference List'!$F$4,$S73-4,0)))</f>
        <v/>
      </c>
      <c r="H73" s="290" t="str">
        <f ca="1">IF(ISERROR($S73),"",OFFSET('Smelter Reference List'!$G$4,$S73-4,0))</f>
        <v/>
      </c>
      <c r="I73" s="291" t="str">
        <f ca="1">IF(ISERROR($S73),"",OFFSET('Smelter Reference List'!$H$4,$S73-4,0))</f>
        <v/>
      </c>
      <c r="J73" s="291" t="str">
        <f ca="1">IF(ISERROR($S73),"",OFFSET('Smelter Reference List'!$I$4,$S73-4,0))</f>
        <v/>
      </c>
      <c r="K73" s="288"/>
      <c r="L73" s="288"/>
      <c r="M73" s="288"/>
      <c r="N73" s="288"/>
      <c r="O73" s="288"/>
      <c r="P73" s="288"/>
      <c r="Q73" s="289"/>
      <c r="R73" s="274"/>
      <c r="S73" s="275" t="e">
        <f>IF(OR(C73="",C73=T$4),NA(),MATCH($B73&amp;$C73,'Smelter Reference List'!$J:$J,0))</f>
        <v>#N/A</v>
      </c>
      <c r="T73" s="276"/>
      <c r="U73" s="276"/>
      <c r="V73" s="276"/>
      <c r="W73" s="276"/>
    </row>
    <row r="74" spans="1:23" s="267" customFormat="1" ht="20.25">
      <c r="A74" s="265"/>
      <c r="B74" s="273"/>
      <c r="C74" s="273"/>
      <c r="D74" s="166" t="str">
        <f ca="1">IF(ISERROR($S74),"",OFFSET('Smelter Reference List'!$C$4,$S74-4,0)&amp;"")</f>
        <v/>
      </c>
      <c r="E74" s="166" t="str">
        <f ca="1">IF(ISERROR($S74),"",OFFSET('Smelter Reference List'!$D$4,$S74-4,0)&amp;"")</f>
        <v/>
      </c>
      <c r="F74" s="166" t="str">
        <f ca="1">IF(ISERROR($S74),"",OFFSET('Smelter Reference List'!$E$4,$S74-4,0))</f>
        <v/>
      </c>
      <c r="G74" s="166" t="str">
        <f ca="1">IF(C74=$U$4,"Enter smelter details", IF(ISERROR($S74),"",OFFSET('Smelter Reference List'!$F$4,$S74-4,0)))</f>
        <v/>
      </c>
      <c r="H74" s="290" t="str">
        <f ca="1">IF(ISERROR($S74),"",OFFSET('Smelter Reference List'!$G$4,$S74-4,0))</f>
        <v/>
      </c>
      <c r="I74" s="291" t="str">
        <f ca="1">IF(ISERROR($S74),"",OFFSET('Smelter Reference List'!$H$4,$S74-4,0))</f>
        <v/>
      </c>
      <c r="J74" s="291" t="str">
        <f ca="1">IF(ISERROR($S74),"",OFFSET('Smelter Reference List'!$I$4,$S74-4,0))</f>
        <v/>
      </c>
      <c r="K74" s="288"/>
      <c r="L74" s="288"/>
      <c r="M74" s="288"/>
      <c r="N74" s="288"/>
      <c r="O74" s="288"/>
      <c r="P74" s="288"/>
      <c r="Q74" s="289"/>
      <c r="R74" s="274"/>
      <c r="S74" s="275" t="e">
        <f>IF(OR(C74="",C74=T$4),NA(),MATCH($B74&amp;$C74,'Smelter Reference List'!$J:$J,0))</f>
        <v>#N/A</v>
      </c>
      <c r="T74" s="276"/>
      <c r="U74" s="276"/>
      <c r="V74" s="276"/>
      <c r="W74" s="276"/>
    </row>
    <row r="75" spans="1:23" s="267" customFormat="1" ht="20.25">
      <c r="A75" s="265"/>
      <c r="B75" s="273"/>
      <c r="C75" s="273"/>
      <c r="D75" s="166" t="str">
        <f ca="1">IF(ISERROR($S75),"",OFFSET('Smelter Reference List'!$C$4,$S75-4,0)&amp;"")</f>
        <v/>
      </c>
      <c r="E75" s="166" t="str">
        <f ca="1">IF(ISERROR($S75),"",OFFSET('Smelter Reference List'!$D$4,$S75-4,0)&amp;"")</f>
        <v/>
      </c>
      <c r="F75" s="166" t="str">
        <f ca="1">IF(ISERROR($S75),"",OFFSET('Smelter Reference List'!$E$4,$S75-4,0))</f>
        <v/>
      </c>
      <c r="G75" s="166" t="str">
        <f ca="1">IF(C75=$U$4,"Enter smelter details", IF(ISERROR($S75),"",OFFSET('Smelter Reference List'!$F$4,$S75-4,0)))</f>
        <v/>
      </c>
      <c r="H75" s="290" t="str">
        <f ca="1">IF(ISERROR($S75),"",OFFSET('Smelter Reference List'!$G$4,$S75-4,0))</f>
        <v/>
      </c>
      <c r="I75" s="291" t="str">
        <f ca="1">IF(ISERROR($S75),"",OFFSET('Smelter Reference List'!$H$4,$S75-4,0))</f>
        <v/>
      </c>
      <c r="J75" s="291" t="str">
        <f ca="1">IF(ISERROR($S75),"",OFFSET('Smelter Reference List'!$I$4,$S75-4,0))</f>
        <v/>
      </c>
      <c r="K75" s="288"/>
      <c r="L75" s="288"/>
      <c r="M75" s="288"/>
      <c r="N75" s="288"/>
      <c r="O75" s="288"/>
      <c r="P75" s="288"/>
      <c r="Q75" s="289"/>
      <c r="R75" s="274"/>
      <c r="S75" s="275" t="e">
        <f>IF(OR(C75="",C75=T$4),NA(),MATCH($B75&amp;$C75,'Smelter Reference List'!$J:$J,0))</f>
        <v>#N/A</v>
      </c>
      <c r="T75" s="276"/>
      <c r="U75" s="276"/>
      <c r="V75" s="276"/>
      <c r="W75" s="276"/>
    </row>
    <row r="76" spans="1:23" s="267" customFormat="1" ht="20.25">
      <c r="A76" s="265"/>
      <c r="B76" s="273"/>
      <c r="C76" s="273"/>
      <c r="D76" s="166" t="str">
        <f ca="1">IF(ISERROR($S76),"",OFFSET('Smelter Reference List'!$C$4,$S76-4,0)&amp;"")</f>
        <v/>
      </c>
      <c r="E76" s="166" t="str">
        <f ca="1">IF(ISERROR($S76),"",OFFSET('Smelter Reference List'!$D$4,$S76-4,0)&amp;"")</f>
        <v/>
      </c>
      <c r="F76" s="166" t="str">
        <f ca="1">IF(ISERROR($S76),"",OFFSET('Smelter Reference List'!$E$4,$S76-4,0))</f>
        <v/>
      </c>
      <c r="G76" s="166" t="str">
        <f ca="1">IF(C76=$U$4,"Enter smelter details", IF(ISERROR($S76),"",OFFSET('Smelter Reference List'!$F$4,$S76-4,0)))</f>
        <v/>
      </c>
      <c r="H76" s="290" t="str">
        <f ca="1">IF(ISERROR($S76),"",OFFSET('Smelter Reference List'!$G$4,$S76-4,0))</f>
        <v/>
      </c>
      <c r="I76" s="291" t="str">
        <f ca="1">IF(ISERROR($S76),"",OFFSET('Smelter Reference List'!$H$4,$S76-4,0))</f>
        <v/>
      </c>
      <c r="J76" s="291" t="str">
        <f ca="1">IF(ISERROR($S76),"",OFFSET('Smelter Reference List'!$I$4,$S76-4,0))</f>
        <v/>
      </c>
      <c r="K76" s="288"/>
      <c r="L76" s="288"/>
      <c r="M76" s="288"/>
      <c r="N76" s="288"/>
      <c r="O76" s="288"/>
      <c r="P76" s="288"/>
      <c r="Q76" s="289"/>
      <c r="R76" s="274"/>
      <c r="S76" s="275" t="e">
        <f>IF(OR(C76="",C76=T$4),NA(),MATCH($B76&amp;$C76,'Smelter Reference List'!$J:$J,0))</f>
        <v>#N/A</v>
      </c>
      <c r="T76" s="276"/>
      <c r="U76" s="276"/>
      <c r="V76" s="276"/>
      <c r="W76" s="276"/>
    </row>
    <row r="77" spans="1:23" s="267" customFormat="1" ht="20.25">
      <c r="A77" s="265"/>
      <c r="B77" s="273"/>
      <c r="C77" s="273"/>
      <c r="D77" s="166" t="str">
        <f ca="1">IF(ISERROR($S77),"",OFFSET('Smelter Reference List'!$C$4,$S77-4,0)&amp;"")</f>
        <v/>
      </c>
      <c r="E77" s="166" t="str">
        <f ca="1">IF(ISERROR($S77),"",OFFSET('Smelter Reference List'!$D$4,$S77-4,0)&amp;"")</f>
        <v/>
      </c>
      <c r="F77" s="166" t="str">
        <f ca="1">IF(ISERROR($S77),"",OFFSET('Smelter Reference List'!$E$4,$S77-4,0))</f>
        <v/>
      </c>
      <c r="G77" s="166" t="str">
        <f ca="1">IF(C77=$U$4,"Enter smelter details", IF(ISERROR($S77),"",OFFSET('Smelter Reference List'!$F$4,$S77-4,0)))</f>
        <v/>
      </c>
      <c r="H77" s="290" t="str">
        <f ca="1">IF(ISERROR($S77),"",OFFSET('Smelter Reference List'!$G$4,$S77-4,0))</f>
        <v/>
      </c>
      <c r="I77" s="291" t="str">
        <f ca="1">IF(ISERROR($S77),"",OFFSET('Smelter Reference List'!$H$4,$S77-4,0))</f>
        <v/>
      </c>
      <c r="J77" s="291" t="str">
        <f ca="1">IF(ISERROR($S77),"",OFFSET('Smelter Reference List'!$I$4,$S77-4,0))</f>
        <v/>
      </c>
      <c r="K77" s="288"/>
      <c r="L77" s="288"/>
      <c r="M77" s="288"/>
      <c r="N77" s="288"/>
      <c r="O77" s="288"/>
      <c r="P77" s="288"/>
      <c r="Q77" s="289"/>
      <c r="R77" s="274"/>
      <c r="S77" s="275" t="e">
        <f>IF(OR(C77="",C77=T$4),NA(),MATCH($B77&amp;$C77,'Smelter Reference List'!$J:$J,0))</f>
        <v>#N/A</v>
      </c>
      <c r="T77" s="276"/>
      <c r="U77" s="276"/>
      <c r="V77" s="276"/>
      <c r="W77" s="276"/>
    </row>
    <row r="78" spans="1:23" s="267" customFormat="1" ht="20.25">
      <c r="A78" s="265"/>
      <c r="B78" s="273"/>
      <c r="C78" s="273"/>
      <c r="D78" s="166" t="str">
        <f ca="1">IF(ISERROR($S78),"",OFFSET('Smelter Reference List'!$C$4,$S78-4,0)&amp;"")</f>
        <v/>
      </c>
      <c r="E78" s="166" t="str">
        <f ca="1">IF(ISERROR($S78),"",OFFSET('Smelter Reference List'!$D$4,$S78-4,0)&amp;"")</f>
        <v/>
      </c>
      <c r="F78" s="166" t="str">
        <f ca="1">IF(ISERROR($S78),"",OFFSET('Smelter Reference List'!$E$4,$S78-4,0))</f>
        <v/>
      </c>
      <c r="G78" s="166" t="str">
        <f ca="1">IF(C78=$U$4,"Enter smelter details", IF(ISERROR($S78),"",OFFSET('Smelter Reference List'!$F$4,$S78-4,0)))</f>
        <v/>
      </c>
      <c r="H78" s="290" t="str">
        <f ca="1">IF(ISERROR($S78),"",OFFSET('Smelter Reference List'!$G$4,$S78-4,0))</f>
        <v/>
      </c>
      <c r="I78" s="291" t="str">
        <f ca="1">IF(ISERROR($S78),"",OFFSET('Smelter Reference List'!$H$4,$S78-4,0))</f>
        <v/>
      </c>
      <c r="J78" s="291" t="str">
        <f ca="1">IF(ISERROR($S78),"",OFFSET('Smelter Reference List'!$I$4,$S78-4,0))</f>
        <v/>
      </c>
      <c r="K78" s="288"/>
      <c r="L78" s="288"/>
      <c r="M78" s="288"/>
      <c r="N78" s="288"/>
      <c r="O78" s="288"/>
      <c r="P78" s="288"/>
      <c r="Q78" s="289"/>
      <c r="R78" s="274"/>
      <c r="S78" s="275" t="e">
        <f>IF(OR(C78="",C78=T$4),NA(),MATCH($B78&amp;$C78,'Smelter Reference List'!$J:$J,0))</f>
        <v>#N/A</v>
      </c>
      <c r="T78" s="276"/>
      <c r="U78" s="276"/>
      <c r="V78" s="276"/>
      <c r="W78" s="276"/>
    </row>
    <row r="79" spans="1:23" s="267" customFormat="1" ht="20.25">
      <c r="A79" s="265"/>
      <c r="B79" s="273"/>
      <c r="C79" s="273"/>
      <c r="D79" s="166" t="str">
        <f ca="1">IF(ISERROR($S79),"",OFFSET('Smelter Reference List'!$C$4,$S79-4,0)&amp;"")</f>
        <v/>
      </c>
      <c r="E79" s="166" t="str">
        <f ca="1">IF(ISERROR($S79),"",OFFSET('Smelter Reference List'!$D$4,$S79-4,0)&amp;"")</f>
        <v/>
      </c>
      <c r="F79" s="166" t="str">
        <f ca="1">IF(ISERROR($S79),"",OFFSET('Smelter Reference List'!$E$4,$S79-4,0))</f>
        <v/>
      </c>
      <c r="G79" s="166" t="str">
        <f ca="1">IF(C79=$U$4,"Enter smelter details", IF(ISERROR($S79),"",OFFSET('Smelter Reference List'!$F$4,$S79-4,0)))</f>
        <v/>
      </c>
      <c r="H79" s="290" t="str">
        <f ca="1">IF(ISERROR($S79),"",OFFSET('Smelter Reference List'!$G$4,$S79-4,0))</f>
        <v/>
      </c>
      <c r="I79" s="291" t="str">
        <f ca="1">IF(ISERROR($S79),"",OFFSET('Smelter Reference List'!$H$4,$S79-4,0))</f>
        <v/>
      </c>
      <c r="J79" s="291" t="str">
        <f ca="1">IF(ISERROR($S79),"",OFFSET('Smelter Reference List'!$I$4,$S79-4,0))</f>
        <v/>
      </c>
      <c r="K79" s="288"/>
      <c r="L79" s="288"/>
      <c r="M79" s="288"/>
      <c r="N79" s="288"/>
      <c r="O79" s="288"/>
      <c r="P79" s="288"/>
      <c r="Q79" s="289"/>
      <c r="R79" s="274"/>
      <c r="S79" s="275" t="e">
        <f>IF(OR(C79="",C79=T$4),NA(),MATCH($B79&amp;$C79,'Smelter Reference List'!$J:$J,0))</f>
        <v>#N/A</v>
      </c>
      <c r="T79" s="276"/>
      <c r="U79" s="276"/>
      <c r="V79" s="276"/>
      <c r="W79" s="276"/>
    </row>
    <row r="80" spans="1:23" s="267" customFormat="1" ht="20.25">
      <c r="A80" s="265"/>
      <c r="B80" s="273"/>
      <c r="C80" s="273"/>
      <c r="D80" s="166" t="str">
        <f ca="1">IF(ISERROR($S80),"",OFFSET('Smelter Reference List'!$C$4,$S80-4,0)&amp;"")</f>
        <v/>
      </c>
      <c r="E80" s="166" t="str">
        <f ca="1">IF(ISERROR($S80),"",OFFSET('Smelter Reference List'!$D$4,$S80-4,0)&amp;"")</f>
        <v/>
      </c>
      <c r="F80" s="166" t="str">
        <f ca="1">IF(ISERROR($S80),"",OFFSET('Smelter Reference List'!$E$4,$S80-4,0))</f>
        <v/>
      </c>
      <c r="G80" s="166" t="str">
        <f ca="1">IF(C80=$U$4,"Enter smelter details", IF(ISERROR($S80),"",OFFSET('Smelter Reference List'!$F$4,$S80-4,0)))</f>
        <v/>
      </c>
      <c r="H80" s="290" t="str">
        <f ca="1">IF(ISERROR($S80),"",OFFSET('Smelter Reference List'!$G$4,$S80-4,0))</f>
        <v/>
      </c>
      <c r="I80" s="291" t="str">
        <f ca="1">IF(ISERROR($S80),"",OFFSET('Smelter Reference List'!$H$4,$S80-4,0))</f>
        <v/>
      </c>
      <c r="J80" s="291" t="str">
        <f ca="1">IF(ISERROR($S80),"",OFFSET('Smelter Reference List'!$I$4,$S80-4,0))</f>
        <v/>
      </c>
      <c r="K80" s="288"/>
      <c r="L80" s="288"/>
      <c r="M80" s="288"/>
      <c r="N80" s="288"/>
      <c r="O80" s="288"/>
      <c r="P80" s="288"/>
      <c r="Q80" s="289"/>
      <c r="R80" s="274"/>
      <c r="S80" s="275" t="e">
        <f>IF(OR(C80="",C80=T$4),NA(),MATCH($B80&amp;$C80,'Smelter Reference List'!$J:$J,0))</f>
        <v>#N/A</v>
      </c>
      <c r="T80" s="276"/>
      <c r="U80" s="276"/>
      <c r="V80" s="276"/>
      <c r="W80" s="276"/>
    </row>
    <row r="81" spans="1:23" s="267" customFormat="1" ht="20.25">
      <c r="A81" s="265"/>
      <c r="B81" s="273"/>
      <c r="C81" s="273"/>
      <c r="D81" s="166" t="str">
        <f ca="1">IF(ISERROR($S81),"",OFFSET('Smelter Reference List'!$C$4,$S81-4,0)&amp;"")</f>
        <v/>
      </c>
      <c r="E81" s="166" t="str">
        <f ca="1">IF(ISERROR($S81),"",OFFSET('Smelter Reference List'!$D$4,$S81-4,0)&amp;"")</f>
        <v/>
      </c>
      <c r="F81" s="166" t="str">
        <f ca="1">IF(ISERROR($S81),"",OFFSET('Smelter Reference List'!$E$4,$S81-4,0))</f>
        <v/>
      </c>
      <c r="G81" s="166" t="str">
        <f ca="1">IF(C81=$U$4,"Enter smelter details", IF(ISERROR($S81),"",OFFSET('Smelter Reference List'!$F$4,$S81-4,0)))</f>
        <v/>
      </c>
      <c r="H81" s="290" t="str">
        <f ca="1">IF(ISERROR($S81),"",OFFSET('Smelter Reference List'!$G$4,$S81-4,0))</f>
        <v/>
      </c>
      <c r="I81" s="291" t="str">
        <f ca="1">IF(ISERROR($S81),"",OFFSET('Smelter Reference List'!$H$4,$S81-4,0))</f>
        <v/>
      </c>
      <c r="J81" s="291" t="str">
        <f ca="1">IF(ISERROR($S81),"",OFFSET('Smelter Reference List'!$I$4,$S81-4,0))</f>
        <v/>
      </c>
      <c r="K81" s="288"/>
      <c r="L81" s="288"/>
      <c r="M81" s="288"/>
      <c r="N81" s="288"/>
      <c r="O81" s="288"/>
      <c r="P81" s="288"/>
      <c r="Q81" s="289"/>
      <c r="R81" s="274"/>
      <c r="S81" s="275" t="e">
        <f>IF(OR(C81="",C81=T$4),NA(),MATCH($B81&amp;$C81,'Smelter Reference List'!$J:$J,0))</f>
        <v>#N/A</v>
      </c>
      <c r="T81" s="276"/>
      <c r="U81" s="276"/>
      <c r="V81" s="276"/>
      <c r="W81" s="276"/>
    </row>
    <row r="82" spans="1:23" s="267" customFormat="1" ht="20.25">
      <c r="A82" s="265"/>
      <c r="B82" s="273"/>
      <c r="C82" s="273"/>
      <c r="D82" s="166" t="str">
        <f ca="1">IF(ISERROR($S82),"",OFFSET('Smelter Reference List'!$C$4,$S82-4,0)&amp;"")</f>
        <v/>
      </c>
      <c r="E82" s="166" t="str">
        <f ca="1">IF(ISERROR($S82),"",OFFSET('Smelter Reference List'!$D$4,$S82-4,0)&amp;"")</f>
        <v/>
      </c>
      <c r="F82" s="166" t="str">
        <f ca="1">IF(ISERROR($S82),"",OFFSET('Smelter Reference List'!$E$4,$S82-4,0))</f>
        <v/>
      </c>
      <c r="G82" s="166" t="str">
        <f ca="1">IF(C82=$U$4,"Enter smelter details", IF(ISERROR($S82),"",OFFSET('Smelter Reference List'!$F$4,$S82-4,0)))</f>
        <v/>
      </c>
      <c r="H82" s="290" t="str">
        <f ca="1">IF(ISERROR($S82),"",OFFSET('Smelter Reference List'!$G$4,$S82-4,0))</f>
        <v/>
      </c>
      <c r="I82" s="291" t="str">
        <f ca="1">IF(ISERROR($S82),"",OFFSET('Smelter Reference List'!$H$4,$S82-4,0))</f>
        <v/>
      </c>
      <c r="J82" s="291" t="str">
        <f ca="1">IF(ISERROR($S82),"",OFFSET('Smelter Reference List'!$I$4,$S82-4,0))</f>
        <v/>
      </c>
      <c r="K82" s="288"/>
      <c r="L82" s="288"/>
      <c r="M82" s="288"/>
      <c r="N82" s="288"/>
      <c r="O82" s="288"/>
      <c r="P82" s="288"/>
      <c r="Q82" s="289"/>
      <c r="R82" s="274"/>
      <c r="S82" s="275" t="e">
        <f>IF(OR(C82="",C82=T$4),NA(),MATCH($B82&amp;$C82,'Smelter Reference List'!$J:$J,0))</f>
        <v>#N/A</v>
      </c>
      <c r="T82" s="276"/>
      <c r="U82" s="276"/>
      <c r="V82" s="276"/>
      <c r="W82" s="276"/>
    </row>
    <row r="83" spans="1:23" s="267" customFormat="1" ht="20.25">
      <c r="A83" s="265"/>
      <c r="B83" s="273"/>
      <c r="C83" s="273"/>
      <c r="D83" s="166" t="str">
        <f ca="1">IF(ISERROR($S83),"",OFFSET('Smelter Reference List'!$C$4,$S83-4,0)&amp;"")</f>
        <v/>
      </c>
      <c r="E83" s="166" t="str">
        <f ca="1">IF(ISERROR($S83),"",OFFSET('Smelter Reference List'!$D$4,$S83-4,0)&amp;"")</f>
        <v/>
      </c>
      <c r="F83" s="166" t="str">
        <f ca="1">IF(ISERROR($S83),"",OFFSET('Smelter Reference List'!$E$4,$S83-4,0))</f>
        <v/>
      </c>
      <c r="G83" s="166" t="str">
        <f ca="1">IF(C83=$U$4,"Enter smelter details", IF(ISERROR($S83),"",OFFSET('Smelter Reference List'!$F$4,$S83-4,0)))</f>
        <v/>
      </c>
      <c r="H83" s="290" t="str">
        <f ca="1">IF(ISERROR($S83),"",OFFSET('Smelter Reference List'!$G$4,$S83-4,0))</f>
        <v/>
      </c>
      <c r="I83" s="291" t="str">
        <f ca="1">IF(ISERROR($S83),"",OFFSET('Smelter Reference List'!$H$4,$S83-4,0))</f>
        <v/>
      </c>
      <c r="J83" s="291" t="str">
        <f ca="1">IF(ISERROR($S83),"",OFFSET('Smelter Reference List'!$I$4,$S83-4,0))</f>
        <v/>
      </c>
      <c r="K83" s="288"/>
      <c r="L83" s="288"/>
      <c r="M83" s="288"/>
      <c r="N83" s="288"/>
      <c r="O83" s="288"/>
      <c r="P83" s="288"/>
      <c r="Q83" s="289"/>
      <c r="R83" s="274"/>
      <c r="S83" s="275" t="e">
        <f>IF(OR(C83="",C83=T$4),NA(),MATCH($B83&amp;$C83,'Smelter Reference List'!$J:$J,0))</f>
        <v>#N/A</v>
      </c>
      <c r="T83" s="276"/>
      <c r="U83" s="276"/>
      <c r="V83" s="276"/>
      <c r="W83" s="276"/>
    </row>
    <row r="84" spans="1:23" s="267" customFormat="1" ht="20.25">
      <c r="A84" s="265"/>
      <c r="B84" s="273"/>
      <c r="C84" s="273"/>
      <c r="D84" s="166" t="str">
        <f ca="1">IF(ISERROR($S84),"",OFFSET('Smelter Reference List'!$C$4,$S84-4,0)&amp;"")</f>
        <v/>
      </c>
      <c r="E84" s="166" t="str">
        <f ca="1">IF(ISERROR($S84),"",OFFSET('Smelter Reference List'!$D$4,$S84-4,0)&amp;"")</f>
        <v/>
      </c>
      <c r="F84" s="166" t="str">
        <f ca="1">IF(ISERROR($S84),"",OFFSET('Smelter Reference List'!$E$4,$S84-4,0))</f>
        <v/>
      </c>
      <c r="G84" s="166" t="str">
        <f ca="1">IF(C84=$U$4,"Enter smelter details", IF(ISERROR($S84),"",OFFSET('Smelter Reference List'!$F$4,$S84-4,0)))</f>
        <v/>
      </c>
      <c r="H84" s="290" t="str">
        <f ca="1">IF(ISERROR($S84),"",OFFSET('Smelter Reference List'!$G$4,$S84-4,0))</f>
        <v/>
      </c>
      <c r="I84" s="291" t="str">
        <f ca="1">IF(ISERROR($S84),"",OFFSET('Smelter Reference List'!$H$4,$S84-4,0))</f>
        <v/>
      </c>
      <c r="J84" s="291" t="str">
        <f ca="1">IF(ISERROR($S84),"",OFFSET('Smelter Reference List'!$I$4,$S84-4,0))</f>
        <v/>
      </c>
      <c r="K84" s="288"/>
      <c r="L84" s="288"/>
      <c r="M84" s="288"/>
      <c r="N84" s="288"/>
      <c r="O84" s="288"/>
      <c r="P84" s="288"/>
      <c r="Q84" s="289"/>
      <c r="R84" s="274"/>
      <c r="S84" s="275" t="e">
        <f>IF(OR(C84="",C84=T$4),NA(),MATCH($B84&amp;$C84,'Smelter Reference List'!$J:$J,0))</f>
        <v>#N/A</v>
      </c>
      <c r="T84" s="276"/>
      <c r="U84" s="276"/>
      <c r="V84" s="276"/>
      <c r="W84" s="276"/>
    </row>
    <row r="85" spans="1:23" s="267" customFormat="1" ht="20.25">
      <c r="A85" s="265"/>
      <c r="B85" s="273"/>
      <c r="C85" s="273"/>
      <c r="D85" s="166" t="str">
        <f ca="1">IF(ISERROR($S85),"",OFFSET('Smelter Reference List'!$C$4,$S85-4,0)&amp;"")</f>
        <v/>
      </c>
      <c r="E85" s="166" t="str">
        <f ca="1">IF(ISERROR($S85),"",OFFSET('Smelter Reference List'!$D$4,$S85-4,0)&amp;"")</f>
        <v/>
      </c>
      <c r="F85" s="166" t="str">
        <f ca="1">IF(ISERROR($S85),"",OFFSET('Smelter Reference List'!$E$4,$S85-4,0))</f>
        <v/>
      </c>
      <c r="G85" s="166" t="str">
        <f ca="1">IF(C85=$U$4,"Enter smelter details", IF(ISERROR($S85),"",OFFSET('Smelter Reference List'!$F$4,$S85-4,0)))</f>
        <v/>
      </c>
      <c r="H85" s="290" t="str">
        <f ca="1">IF(ISERROR($S85),"",OFFSET('Smelter Reference List'!$G$4,$S85-4,0))</f>
        <v/>
      </c>
      <c r="I85" s="291" t="str">
        <f ca="1">IF(ISERROR($S85),"",OFFSET('Smelter Reference List'!$H$4,$S85-4,0))</f>
        <v/>
      </c>
      <c r="J85" s="291" t="str">
        <f ca="1">IF(ISERROR($S85),"",OFFSET('Smelter Reference List'!$I$4,$S85-4,0))</f>
        <v/>
      </c>
      <c r="K85" s="288"/>
      <c r="L85" s="288"/>
      <c r="M85" s="288"/>
      <c r="N85" s="288"/>
      <c r="O85" s="288"/>
      <c r="P85" s="288"/>
      <c r="Q85" s="289"/>
      <c r="R85" s="274"/>
      <c r="S85" s="275" t="e">
        <f>IF(OR(C85="",C85=T$4),NA(),MATCH($B85&amp;$C85,'Smelter Reference List'!$J:$J,0))</f>
        <v>#N/A</v>
      </c>
      <c r="T85" s="276"/>
      <c r="U85" s="276"/>
      <c r="V85" s="276"/>
      <c r="W85" s="276"/>
    </row>
    <row r="86" spans="1:23" s="267" customFormat="1" ht="20.25">
      <c r="A86" s="265"/>
      <c r="B86" s="273"/>
      <c r="C86" s="273"/>
      <c r="D86" s="166" t="str">
        <f ca="1">IF(ISERROR($S86),"",OFFSET('Smelter Reference List'!$C$4,$S86-4,0)&amp;"")</f>
        <v/>
      </c>
      <c r="E86" s="166" t="str">
        <f ca="1">IF(ISERROR($S86),"",OFFSET('Smelter Reference List'!$D$4,$S86-4,0)&amp;"")</f>
        <v/>
      </c>
      <c r="F86" s="166" t="str">
        <f ca="1">IF(ISERROR($S86),"",OFFSET('Smelter Reference List'!$E$4,$S86-4,0))</f>
        <v/>
      </c>
      <c r="G86" s="166" t="str">
        <f ca="1">IF(C86=$U$4,"Enter smelter details", IF(ISERROR($S86),"",OFFSET('Smelter Reference List'!$F$4,$S86-4,0)))</f>
        <v/>
      </c>
      <c r="H86" s="290" t="str">
        <f ca="1">IF(ISERROR($S86),"",OFFSET('Smelter Reference List'!$G$4,$S86-4,0))</f>
        <v/>
      </c>
      <c r="I86" s="291" t="str">
        <f ca="1">IF(ISERROR($S86),"",OFFSET('Smelter Reference List'!$H$4,$S86-4,0))</f>
        <v/>
      </c>
      <c r="J86" s="291" t="str">
        <f ca="1">IF(ISERROR($S86),"",OFFSET('Smelter Reference List'!$I$4,$S86-4,0))</f>
        <v/>
      </c>
      <c r="K86" s="288"/>
      <c r="L86" s="288"/>
      <c r="M86" s="288"/>
      <c r="N86" s="288"/>
      <c r="O86" s="288"/>
      <c r="P86" s="288"/>
      <c r="Q86" s="289"/>
      <c r="R86" s="274"/>
      <c r="S86" s="275" t="e">
        <f>IF(OR(C86="",C86=T$4),NA(),MATCH($B86&amp;$C86,'Smelter Reference List'!$J:$J,0))</f>
        <v>#N/A</v>
      </c>
      <c r="T86" s="276"/>
      <c r="U86" s="276"/>
      <c r="V86" s="276"/>
      <c r="W86" s="276"/>
    </row>
    <row r="87" spans="1:23" s="267" customFormat="1" ht="20.25">
      <c r="A87" s="265"/>
      <c r="B87" s="273"/>
      <c r="C87" s="273"/>
      <c r="D87" s="166" t="str">
        <f ca="1">IF(ISERROR($S87),"",OFFSET('Smelter Reference List'!$C$4,$S87-4,0)&amp;"")</f>
        <v/>
      </c>
      <c r="E87" s="166" t="str">
        <f ca="1">IF(ISERROR($S87),"",OFFSET('Smelter Reference List'!$D$4,$S87-4,0)&amp;"")</f>
        <v/>
      </c>
      <c r="F87" s="166" t="str">
        <f ca="1">IF(ISERROR($S87),"",OFFSET('Smelter Reference List'!$E$4,$S87-4,0))</f>
        <v/>
      </c>
      <c r="G87" s="166" t="str">
        <f ca="1">IF(C87=$U$4,"Enter smelter details", IF(ISERROR($S87),"",OFFSET('Smelter Reference List'!$F$4,$S87-4,0)))</f>
        <v/>
      </c>
      <c r="H87" s="290" t="str">
        <f ca="1">IF(ISERROR($S87),"",OFFSET('Smelter Reference List'!$G$4,$S87-4,0))</f>
        <v/>
      </c>
      <c r="I87" s="291" t="str">
        <f ca="1">IF(ISERROR($S87),"",OFFSET('Smelter Reference List'!$H$4,$S87-4,0))</f>
        <v/>
      </c>
      <c r="J87" s="291" t="str">
        <f ca="1">IF(ISERROR($S87),"",OFFSET('Smelter Reference List'!$I$4,$S87-4,0))</f>
        <v/>
      </c>
      <c r="K87" s="288"/>
      <c r="L87" s="288"/>
      <c r="M87" s="288"/>
      <c r="N87" s="288"/>
      <c r="O87" s="288"/>
      <c r="P87" s="288"/>
      <c r="Q87" s="289"/>
      <c r="R87" s="274"/>
      <c r="S87" s="275" t="e">
        <f>IF(OR(C87="",C87=T$4),NA(),MATCH($B87&amp;$C87,'Smelter Reference List'!$J:$J,0))</f>
        <v>#N/A</v>
      </c>
      <c r="T87" s="276"/>
      <c r="U87" s="276"/>
      <c r="V87" s="276"/>
      <c r="W87" s="276"/>
    </row>
    <row r="88" spans="1:23" s="267" customFormat="1" ht="20.25">
      <c r="A88" s="265"/>
      <c r="B88" s="273"/>
      <c r="C88" s="273"/>
      <c r="D88" s="166" t="str">
        <f ca="1">IF(ISERROR($S88),"",OFFSET('Smelter Reference List'!$C$4,$S88-4,0)&amp;"")</f>
        <v/>
      </c>
      <c r="E88" s="166" t="str">
        <f ca="1">IF(ISERROR($S88),"",OFFSET('Smelter Reference List'!$D$4,$S88-4,0)&amp;"")</f>
        <v/>
      </c>
      <c r="F88" s="166" t="str">
        <f ca="1">IF(ISERROR($S88),"",OFFSET('Smelter Reference List'!$E$4,$S88-4,0))</f>
        <v/>
      </c>
      <c r="G88" s="166" t="str">
        <f ca="1">IF(C88=$U$4,"Enter smelter details", IF(ISERROR($S88),"",OFFSET('Smelter Reference List'!$F$4,$S88-4,0)))</f>
        <v/>
      </c>
      <c r="H88" s="290" t="str">
        <f ca="1">IF(ISERROR($S88),"",OFFSET('Smelter Reference List'!$G$4,$S88-4,0))</f>
        <v/>
      </c>
      <c r="I88" s="291" t="str">
        <f ca="1">IF(ISERROR($S88),"",OFFSET('Smelter Reference List'!$H$4,$S88-4,0))</f>
        <v/>
      </c>
      <c r="J88" s="291" t="str">
        <f ca="1">IF(ISERROR($S88),"",OFFSET('Smelter Reference List'!$I$4,$S88-4,0))</f>
        <v/>
      </c>
      <c r="K88" s="288"/>
      <c r="L88" s="288"/>
      <c r="M88" s="288"/>
      <c r="N88" s="288"/>
      <c r="O88" s="288"/>
      <c r="P88" s="288"/>
      <c r="Q88" s="289"/>
      <c r="R88" s="274"/>
      <c r="S88" s="275" t="e">
        <f>IF(OR(C88="",C88=T$4),NA(),MATCH($B88&amp;$C88,'Smelter Reference List'!$J:$J,0))</f>
        <v>#N/A</v>
      </c>
      <c r="T88" s="276"/>
      <c r="U88" s="276"/>
      <c r="V88" s="276"/>
      <c r="W88" s="276"/>
    </row>
    <row r="89" spans="1:23" s="267" customFormat="1" ht="20.25">
      <c r="A89" s="265"/>
      <c r="B89" s="273"/>
      <c r="C89" s="273"/>
      <c r="D89" s="166" t="str">
        <f ca="1">IF(ISERROR($S89),"",OFFSET('Smelter Reference List'!$C$4,$S89-4,0)&amp;"")</f>
        <v/>
      </c>
      <c r="E89" s="166" t="str">
        <f ca="1">IF(ISERROR($S89),"",OFFSET('Smelter Reference List'!$D$4,$S89-4,0)&amp;"")</f>
        <v/>
      </c>
      <c r="F89" s="166" t="str">
        <f ca="1">IF(ISERROR($S89),"",OFFSET('Smelter Reference List'!$E$4,$S89-4,0))</f>
        <v/>
      </c>
      <c r="G89" s="166" t="str">
        <f ca="1">IF(C89=$U$4,"Enter smelter details", IF(ISERROR($S89),"",OFFSET('Smelter Reference List'!$F$4,$S89-4,0)))</f>
        <v/>
      </c>
      <c r="H89" s="290" t="str">
        <f ca="1">IF(ISERROR($S89),"",OFFSET('Smelter Reference List'!$G$4,$S89-4,0))</f>
        <v/>
      </c>
      <c r="I89" s="291" t="str">
        <f ca="1">IF(ISERROR($S89),"",OFFSET('Smelter Reference List'!$H$4,$S89-4,0))</f>
        <v/>
      </c>
      <c r="J89" s="291" t="str">
        <f ca="1">IF(ISERROR($S89),"",OFFSET('Smelter Reference List'!$I$4,$S89-4,0))</f>
        <v/>
      </c>
      <c r="K89" s="288"/>
      <c r="L89" s="288"/>
      <c r="M89" s="288"/>
      <c r="N89" s="288"/>
      <c r="O89" s="288"/>
      <c r="P89" s="288"/>
      <c r="Q89" s="289"/>
      <c r="R89" s="274"/>
      <c r="S89" s="275" t="e">
        <f>IF(OR(C89="",C89=T$4),NA(),MATCH($B89&amp;$C89,'Smelter Reference List'!$J:$J,0))</f>
        <v>#N/A</v>
      </c>
      <c r="T89" s="276"/>
      <c r="U89" s="276"/>
      <c r="V89" s="276"/>
      <c r="W89" s="276"/>
    </row>
    <row r="90" spans="1:23" s="267" customFormat="1" ht="20.25">
      <c r="A90" s="265"/>
      <c r="B90" s="273"/>
      <c r="C90" s="273"/>
      <c r="D90" s="166" t="str">
        <f ca="1">IF(ISERROR($S90),"",OFFSET('Smelter Reference List'!$C$4,$S90-4,0)&amp;"")</f>
        <v/>
      </c>
      <c r="E90" s="166" t="str">
        <f ca="1">IF(ISERROR($S90),"",OFFSET('Smelter Reference List'!$D$4,$S90-4,0)&amp;"")</f>
        <v/>
      </c>
      <c r="F90" s="166" t="str">
        <f ca="1">IF(ISERROR($S90),"",OFFSET('Smelter Reference List'!$E$4,$S90-4,0))</f>
        <v/>
      </c>
      <c r="G90" s="166" t="str">
        <f ca="1">IF(C90=$U$4,"Enter smelter details", IF(ISERROR($S90),"",OFFSET('Smelter Reference List'!$F$4,$S90-4,0)))</f>
        <v/>
      </c>
      <c r="H90" s="290" t="str">
        <f ca="1">IF(ISERROR($S90),"",OFFSET('Smelter Reference List'!$G$4,$S90-4,0))</f>
        <v/>
      </c>
      <c r="I90" s="291" t="str">
        <f ca="1">IF(ISERROR($S90),"",OFFSET('Smelter Reference List'!$H$4,$S90-4,0))</f>
        <v/>
      </c>
      <c r="J90" s="291" t="str">
        <f ca="1">IF(ISERROR($S90),"",OFFSET('Smelter Reference List'!$I$4,$S90-4,0))</f>
        <v/>
      </c>
      <c r="K90" s="288"/>
      <c r="L90" s="288"/>
      <c r="M90" s="288"/>
      <c r="N90" s="288"/>
      <c r="O90" s="288"/>
      <c r="P90" s="288"/>
      <c r="Q90" s="289"/>
      <c r="R90" s="274"/>
      <c r="S90" s="275" t="e">
        <f>IF(OR(C90="",C90=T$4),NA(),MATCH($B90&amp;$C90,'Smelter Reference List'!$J:$J,0))</f>
        <v>#N/A</v>
      </c>
      <c r="T90" s="276"/>
      <c r="U90" s="276"/>
      <c r="V90" s="276"/>
      <c r="W90" s="276"/>
    </row>
    <row r="91" spans="1:23" s="267" customFormat="1" ht="20.25">
      <c r="A91" s="265"/>
      <c r="B91" s="273"/>
      <c r="C91" s="273"/>
      <c r="D91" s="166" t="str">
        <f ca="1">IF(ISERROR($S91),"",OFFSET('Smelter Reference List'!$C$4,$S91-4,0)&amp;"")</f>
        <v/>
      </c>
      <c r="E91" s="166" t="str">
        <f ca="1">IF(ISERROR($S91),"",OFFSET('Smelter Reference List'!$D$4,$S91-4,0)&amp;"")</f>
        <v/>
      </c>
      <c r="F91" s="166" t="str">
        <f ca="1">IF(ISERROR($S91),"",OFFSET('Smelter Reference List'!$E$4,$S91-4,0))</f>
        <v/>
      </c>
      <c r="G91" s="166" t="str">
        <f ca="1">IF(C91=$U$4,"Enter smelter details", IF(ISERROR($S91),"",OFFSET('Smelter Reference List'!$F$4,$S91-4,0)))</f>
        <v/>
      </c>
      <c r="H91" s="290" t="str">
        <f ca="1">IF(ISERROR($S91),"",OFFSET('Smelter Reference List'!$G$4,$S91-4,0))</f>
        <v/>
      </c>
      <c r="I91" s="291" t="str">
        <f ca="1">IF(ISERROR($S91),"",OFFSET('Smelter Reference List'!$H$4,$S91-4,0))</f>
        <v/>
      </c>
      <c r="J91" s="291" t="str">
        <f ca="1">IF(ISERROR($S91),"",OFFSET('Smelter Reference List'!$I$4,$S91-4,0))</f>
        <v/>
      </c>
      <c r="K91" s="288"/>
      <c r="L91" s="288"/>
      <c r="M91" s="288"/>
      <c r="N91" s="288"/>
      <c r="O91" s="288"/>
      <c r="P91" s="288"/>
      <c r="Q91" s="289"/>
      <c r="R91" s="274"/>
      <c r="S91" s="275" t="e">
        <f>IF(OR(C91="",C91=T$4),NA(),MATCH($B91&amp;$C91,'Smelter Reference List'!$J:$J,0))</f>
        <v>#N/A</v>
      </c>
      <c r="T91" s="276"/>
      <c r="U91" s="276"/>
      <c r="V91" s="276"/>
      <c r="W91" s="276"/>
    </row>
    <row r="92" spans="1:23" s="267" customFormat="1" ht="20.25">
      <c r="A92" s="265"/>
      <c r="B92" s="273"/>
      <c r="C92" s="273"/>
      <c r="D92" s="166" t="str">
        <f ca="1">IF(ISERROR($S92),"",OFFSET('Smelter Reference List'!$C$4,$S92-4,0)&amp;"")</f>
        <v/>
      </c>
      <c r="E92" s="166" t="str">
        <f ca="1">IF(ISERROR($S92),"",OFFSET('Smelter Reference List'!$D$4,$S92-4,0)&amp;"")</f>
        <v/>
      </c>
      <c r="F92" s="166" t="str">
        <f ca="1">IF(ISERROR($S92),"",OFFSET('Smelter Reference List'!$E$4,$S92-4,0))</f>
        <v/>
      </c>
      <c r="G92" s="166" t="str">
        <f ca="1">IF(C92=$U$4,"Enter smelter details", IF(ISERROR($S92),"",OFFSET('Smelter Reference List'!$F$4,$S92-4,0)))</f>
        <v/>
      </c>
      <c r="H92" s="290" t="str">
        <f ca="1">IF(ISERROR($S92),"",OFFSET('Smelter Reference List'!$G$4,$S92-4,0))</f>
        <v/>
      </c>
      <c r="I92" s="291" t="str">
        <f ca="1">IF(ISERROR($S92),"",OFFSET('Smelter Reference List'!$H$4,$S92-4,0))</f>
        <v/>
      </c>
      <c r="J92" s="291" t="str">
        <f ca="1">IF(ISERROR($S92),"",OFFSET('Smelter Reference List'!$I$4,$S92-4,0))</f>
        <v/>
      </c>
      <c r="K92" s="288"/>
      <c r="L92" s="288"/>
      <c r="M92" s="288"/>
      <c r="N92" s="288"/>
      <c r="O92" s="288"/>
      <c r="P92" s="288"/>
      <c r="Q92" s="289"/>
      <c r="R92" s="274"/>
      <c r="S92" s="275" t="e">
        <f>IF(OR(C92="",C92=T$4),NA(),MATCH($B92&amp;$C92,'Smelter Reference List'!$J:$J,0))</f>
        <v>#N/A</v>
      </c>
      <c r="T92" s="276"/>
      <c r="U92" s="276"/>
      <c r="V92" s="276"/>
      <c r="W92" s="276"/>
    </row>
    <row r="93" spans="1:23" s="267" customFormat="1" ht="20.25">
      <c r="A93" s="265"/>
      <c r="B93" s="273"/>
      <c r="C93" s="273"/>
      <c r="D93" s="166" t="str">
        <f ca="1">IF(ISERROR($S93),"",OFFSET('Smelter Reference List'!$C$4,$S93-4,0)&amp;"")</f>
        <v/>
      </c>
      <c r="E93" s="166" t="str">
        <f ca="1">IF(ISERROR($S93),"",OFFSET('Smelter Reference List'!$D$4,$S93-4,0)&amp;"")</f>
        <v/>
      </c>
      <c r="F93" s="166" t="str">
        <f ca="1">IF(ISERROR($S93),"",OFFSET('Smelter Reference List'!$E$4,$S93-4,0))</f>
        <v/>
      </c>
      <c r="G93" s="166" t="str">
        <f ca="1">IF(C93=$U$4,"Enter smelter details", IF(ISERROR($S93),"",OFFSET('Smelter Reference List'!$F$4,$S93-4,0)))</f>
        <v/>
      </c>
      <c r="H93" s="290" t="str">
        <f ca="1">IF(ISERROR($S93),"",OFFSET('Smelter Reference List'!$G$4,$S93-4,0))</f>
        <v/>
      </c>
      <c r="I93" s="291" t="str">
        <f ca="1">IF(ISERROR($S93),"",OFFSET('Smelter Reference List'!$H$4,$S93-4,0))</f>
        <v/>
      </c>
      <c r="J93" s="291" t="str">
        <f ca="1">IF(ISERROR($S93),"",OFFSET('Smelter Reference List'!$I$4,$S93-4,0))</f>
        <v/>
      </c>
      <c r="K93" s="288"/>
      <c r="L93" s="288"/>
      <c r="M93" s="288"/>
      <c r="N93" s="288"/>
      <c r="O93" s="288"/>
      <c r="P93" s="288"/>
      <c r="Q93" s="289"/>
      <c r="R93" s="274"/>
      <c r="S93" s="275" t="e">
        <f>IF(OR(C93="",C93=T$4),NA(),MATCH($B93&amp;$C93,'Smelter Reference List'!$J:$J,0))</f>
        <v>#N/A</v>
      </c>
      <c r="T93" s="276"/>
      <c r="U93" s="276"/>
      <c r="V93" s="276"/>
      <c r="W93" s="276"/>
    </row>
    <row r="94" spans="1:23" s="267" customFormat="1" ht="20.25">
      <c r="A94" s="265"/>
      <c r="B94" s="273"/>
      <c r="C94" s="273"/>
      <c r="D94" s="166" t="str">
        <f ca="1">IF(ISERROR($S94),"",OFFSET('Smelter Reference List'!$C$4,$S94-4,0)&amp;"")</f>
        <v/>
      </c>
      <c r="E94" s="166" t="str">
        <f ca="1">IF(ISERROR($S94),"",OFFSET('Smelter Reference List'!$D$4,$S94-4,0)&amp;"")</f>
        <v/>
      </c>
      <c r="F94" s="166" t="str">
        <f ca="1">IF(ISERROR($S94),"",OFFSET('Smelter Reference List'!$E$4,$S94-4,0))</f>
        <v/>
      </c>
      <c r="G94" s="166" t="str">
        <f ca="1">IF(C94=$U$4,"Enter smelter details", IF(ISERROR($S94),"",OFFSET('Smelter Reference List'!$F$4,$S94-4,0)))</f>
        <v/>
      </c>
      <c r="H94" s="290" t="str">
        <f ca="1">IF(ISERROR($S94),"",OFFSET('Smelter Reference List'!$G$4,$S94-4,0))</f>
        <v/>
      </c>
      <c r="I94" s="291" t="str">
        <f ca="1">IF(ISERROR($S94),"",OFFSET('Smelter Reference List'!$H$4,$S94-4,0))</f>
        <v/>
      </c>
      <c r="J94" s="291" t="str">
        <f ca="1">IF(ISERROR($S94),"",OFFSET('Smelter Reference List'!$I$4,$S94-4,0))</f>
        <v/>
      </c>
      <c r="K94" s="288"/>
      <c r="L94" s="288"/>
      <c r="M94" s="288"/>
      <c r="N94" s="288"/>
      <c r="O94" s="288"/>
      <c r="P94" s="288"/>
      <c r="Q94" s="289"/>
      <c r="R94" s="274"/>
      <c r="S94" s="275" t="e">
        <f>IF(OR(C94="",C94=T$4),NA(),MATCH($B94&amp;$C94,'Smelter Reference List'!$J:$J,0))</f>
        <v>#N/A</v>
      </c>
      <c r="T94" s="276"/>
      <c r="U94" s="276"/>
      <c r="V94" s="276"/>
      <c r="W94" s="276"/>
    </row>
    <row r="95" spans="1:23" s="267" customFormat="1" ht="20.25">
      <c r="A95" s="265"/>
      <c r="B95" s="273"/>
      <c r="C95" s="273"/>
      <c r="D95" s="166" t="str">
        <f ca="1">IF(ISERROR($S95),"",OFFSET('Smelter Reference List'!$C$4,$S95-4,0)&amp;"")</f>
        <v/>
      </c>
      <c r="E95" s="166" t="str">
        <f ca="1">IF(ISERROR($S95),"",OFFSET('Smelter Reference List'!$D$4,$S95-4,0)&amp;"")</f>
        <v/>
      </c>
      <c r="F95" s="166" t="str">
        <f ca="1">IF(ISERROR($S95),"",OFFSET('Smelter Reference List'!$E$4,$S95-4,0))</f>
        <v/>
      </c>
      <c r="G95" s="166" t="str">
        <f ca="1">IF(C95=$U$4,"Enter smelter details", IF(ISERROR($S95),"",OFFSET('Smelter Reference List'!$F$4,$S95-4,0)))</f>
        <v/>
      </c>
      <c r="H95" s="290" t="str">
        <f ca="1">IF(ISERROR($S95),"",OFFSET('Smelter Reference List'!$G$4,$S95-4,0))</f>
        <v/>
      </c>
      <c r="I95" s="291" t="str">
        <f ca="1">IF(ISERROR($S95),"",OFFSET('Smelter Reference List'!$H$4,$S95-4,0))</f>
        <v/>
      </c>
      <c r="J95" s="291" t="str">
        <f ca="1">IF(ISERROR($S95),"",OFFSET('Smelter Reference List'!$I$4,$S95-4,0))</f>
        <v/>
      </c>
      <c r="K95" s="288"/>
      <c r="L95" s="288"/>
      <c r="M95" s="288"/>
      <c r="N95" s="288"/>
      <c r="O95" s="288"/>
      <c r="P95" s="288"/>
      <c r="Q95" s="289"/>
      <c r="R95" s="274"/>
      <c r="S95" s="275" t="e">
        <f>IF(OR(C95="",C95=T$4),NA(),MATCH($B95&amp;$C95,'Smelter Reference List'!$J:$J,0))</f>
        <v>#N/A</v>
      </c>
      <c r="T95" s="276"/>
      <c r="U95" s="276"/>
      <c r="V95" s="276"/>
      <c r="W95" s="276"/>
    </row>
    <row r="96" spans="1:23" s="267" customFormat="1" ht="20.25">
      <c r="A96" s="265"/>
      <c r="B96" s="273"/>
      <c r="C96" s="273"/>
      <c r="D96" s="166" t="str">
        <f ca="1">IF(ISERROR($S96),"",OFFSET('Smelter Reference List'!$C$4,$S96-4,0)&amp;"")</f>
        <v/>
      </c>
      <c r="E96" s="166" t="str">
        <f ca="1">IF(ISERROR($S96),"",OFFSET('Smelter Reference List'!$D$4,$S96-4,0)&amp;"")</f>
        <v/>
      </c>
      <c r="F96" s="166" t="str">
        <f ca="1">IF(ISERROR($S96),"",OFFSET('Smelter Reference List'!$E$4,$S96-4,0))</f>
        <v/>
      </c>
      <c r="G96" s="166" t="str">
        <f ca="1">IF(C96=$U$4,"Enter smelter details", IF(ISERROR($S96),"",OFFSET('Smelter Reference List'!$F$4,$S96-4,0)))</f>
        <v/>
      </c>
      <c r="H96" s="290" t="str">
        <f ca="1">IF(ISERROR($S96),"",OFFSET('Smelter Reference List'!$G$4,$S96-4,0))</f>
        <v/>
      </c>
      <c r="I96" s="291" t="str">
        <f ca="1">IF(ISERROR($S96),"",OFFSET('Smelter Reference List'!$H$4,$S96-4,0))</f>
        <v/>
      </c>
      <c r="J96" s="291" t="str">
        <f ca="1">IF(ISERROR($S96),"",OFFSET('Smelter Reference List'!$I$4,$S96-4,0))</f>
        <v/>
      </c>
      <c r="K96" s="288"/>
      <c r="L96" s="288"/>
      <c r="M96" s="288"/>
      <c r="N96" s="288"/>
      <c r="O96" s="288"/>
      <c r="P96" s="288"/>
      <c r="Q96" s="289"/>
      <c r="R96" s="274"/>
      <c r="S96" s="275" t="e">
        <f>IF(OR(C96="",C96=T$4),NA(),MATCH($B96&amp;$C96,'Smelter Reference List'!$J:$J,0))</f>
        <v>#N/A</v>
      </c>
      <c r="T96" s="276"/>
      <c r="U96" s="276"/>
      <c r="V96" s="276"/>
      <c r="W96" s="276"/>
    </row>
    <row r="97" spans="1:23" s="267" customFormat="1" ht="20.25">
      <c r="A97" s="265"/>
      <c r="B97" s="273"/>
      <c r="C97" s="273"/>
      <c r="D97" s="166" t="str">
        <f ca="1">IF(ISERROR($S97),"",OFFSET('Smelter Reference List'!$C$4,$S97-4,0)&amp;"")</f>
        <v/>
      </c>
      <c r="E97" s="166" t="str">
        <f ca="1">IF(ISERROR($S97),"",OFFSET('Smelter Reference List'!$D$4,$S97-4,0)&amp;"")</f>
        <v/>
      </c>
      <c r="F97" s="166" t="str">
        <f ca="1">IF(ISERROR($S97),"",OFFSET('Smelter Reference List'!$E$4,$S97-4,0))</f>
        <v/>
      </c>
      <c r="G97" s="166" t="str">
        <f ca="1">IF(C97=$U$4,"Enter smelter details", IF(ISERROR($S97),"",OFFSET('Smelter Reference List'!$F$4,$S97-4,0)))</f>
        <v/>
      </c>
      <c r="H97" s="290" t="str">
        <f ca="1">IF(ISERROR($S97),"",OFFSET('Smelter Reference List'!$G$4,$S97-4,0))</f>
        <v/>
      </c>
      <c r="I97" s="291" t="str">
        <f ca="1">IF(ISERROR($S97),"",OFFSET('Smelter Reference List'!$H$4,$S97-4,0))</f>
        <v/>
      </c>
      <c r="J97" s="291" t="str">
        <f ca="1">IF(ISERROR($S97),"",OFFSET('Smelter Reference List'!$I$4,$S97-4,0))</f>
        <v/>
      </c>
      <c r="K97" s="288"/>
      <c r="L97" s="288"/>
      <c r="M97" s="288"/>
      <c r="N97" s="288"/>
      <c r="O97" s="288"/>
      <c r="P97" s="288"/>
      <c r="Q97" s="289"/>
      <c r="R97" s="274"/>
      <c r="S97" s="275" t="e">
        <f>IF(OR(C97="",C97=T$4),NA(),MATCH($B97&amp;$C97,'Smelter Reference List'!$J:$J,0))</f>
        <v>#N/A</v>
      </c>
      <c r="T97" s="276"/>
      <c r="U97" s="276"/>
      <c r="V97" s="276"/>
      <c r="W97" s="276"/>
    </row>
    <row r="98" spans="1:23" s="267" customFormat="1" ht="20.25">
      <c r="A98" s="265"/>
      <c r="B98" s="273"/>
      <c r="C98" s="273"/>
      <c r="D98" s="166" t="str">
        <f ca="1">IF(ISERROR($S98),"",OFFSET('Smelter Reference List'!$C$4,$S98-4,0)&amp;"")</f>
        <v/>
      </c>
      <c r="E98" s="166" t="str">
        <f ca="1">IF(ISERROR($S98),"",OFFSET('Smelter Reference List'!$D$4,$S98-4,0)&amp;"")</f>
        <v/>
      </c>
      <c r="F98" s="166" t="str">
        <f ca="1">IF(ISERROR($S98),"",OFFSET('Smelter Reference List'!$E$4,$S98-4,0))</f>
        <v/>
      </c>
      <c r="G98" s="166" t="str">
        <f ca="1">IF(C98=$U$4,"Enter smelter details", IF(ISERROR($S98),"",OFFSET('Smelter Reference List'!$F$4,$S98-4,0)))</f>
        <v/>
      </c>
      <c r="H98" s="290" t="str">
        <f ca="1">IF(ISERROR($S98),"",OFFSET('Smelter Reference List'!$G$4,$S98-4,0))</f>
        <v/>
      </c>
      <c r="I98" s="291" t="str">
        <f ca="1">IF(ISERROR($S98),"",OFFSET('Smelter Reference List'!$H$4,$S98-4,0))</f>
        <v/>
      </c>
      <c r="J98" s="291" t="str">
        <f ca="1">IF(ISERROR($S98),"",OFFSET('Smelter Reference List'!$I$4,$S98-4,0))</f>
        <v/>
      </c>
      <c r="K98" s="288"/>
      <c r="L98" s="288"/>
      <c r="M98" s="288"/>
      <c r="N98" s="288"/>
      <c r="O98" s="288"/>
      <c r="P98" s="288"/>
      <c r="Q98" s="289"/>
      <c r="R98" s="274"/>
      <c r="S98" s="275" t="e">
        <f>IF(OR(C98="",C98=T$4),NA(),MATCH($B98&amp;$C98,'Smelter Reference List'!$J:$J,0))</f>
        <v>#N/A</v>
      </c>
      <c r="T98" s="276"/>
      <c r="U98" s="276"/>
      <c r="V98" s="276"/>
      <c r="W98" s="276"/>
    </row>
    <row r="99" spans="1:23" s="267" customFormat="1" ht="20.25">
      <c r="A99" s="265"/>
      <c r="B99" s="273"/>
      <c r="C99" s="273"/>
      <c r="D99" s="166" t="str">
        <f ca="1">IF(ISERROR($S99),"",OFFSET('Smelter Reference List'!$C$4,$S99-4,0)&amp;"")</f>
        <v/>
      </c>
      <c r="E99" s="166" t="str">
        <f ca="1">IF(ISERROR($S99),"",OFFSET('Smelter Reference List'!$D$4,$S99-4,0)&amp;"")</f>
        <v/>
      </c>
      <c r="F99" s="166" t="str">
        <f ca="1">IF(ISERROR($S99),"",OFFSET('Smelter Reference List'!$E$4,$S99-4,0))</f>
        <v/>
      </c>
      <c r="G99" s="166" t="str">
        <f ca="1">IF(C99=$U$4,"Enter smelter details", IF(ISERROR($S99),"",OFFSET('Smelter Reference List'!$F$4,$S99-4,0)))</f>
        <v/>
      </c>
      <c r="H99" s="290" t="str">
        <f ca="1">IF(ISERROR($S99),"",OFFSET('Smelter Reference List'!$G$4,$S99-4,0))</f>
        <v/>
      </c>
      <c r="I99" s="291" t="str">
        <f ca="1">IF(ISERROR($S99),"",OFFSET('Smelter Reference List'!$H$4,$S99-4,0))</f>
        <v/>
      </c>
      <c r="J99" s="291" t="str">
        <f ca="1">IF(ISERROR($S99),"",OFFSET('Smelter Reference List'!$I$4,$S99-4,0))</f>
        <v/>
      </c>
      <c r="K99" s="288"/>
      <c r="L99" s="288"/>
      <c r="M99" s="288"/>
      <c r="N99" s="288"/>
      <c r="O99" s="288"/>
      <c r="P99" s="288"/>
      <c r="Q99" s="289"/>
      <c r="R99" s="274"/>
      <c r="S99" s="275" t="e">
        <f>IF(OR(C99="",C99=T$4),NA(),MATCH($B99&amp;$C99,'Smelter Reference List'!$J:$J,0))</f>
        <v>#N/A</v>
      </c>
      <c r="T99" s="276"/>
      <c r="U99" s="276"/>
      <c r="V99" s="276"/>
      <c r="W99" s="276"/>
    </row>
    <row r="100" spans="1:23" s="267" customFormat="1" ht="20.25">
      <c r="A100" s="265"/>
      <c r="B100" s="273"/>
      <c r="C100" s="273"/>
      <c r="D100" s="166" t="str">
        <f ca="1">IF(ISERROR($S100),"",OFFSET('Smelter Reference List'!$C$4,$S100-4,0)&amp;"")</f>
        <v/>
      </c>
      <c r="E100" s="166" t="str">
        <f ca="1">IF(ISERROR($S100),"",OFFSET('Smelter Reference List'!$D$4,$S100-4,0)&amp;"")</f>
        <v/>
      </c>
      <c r="F100" s="166" t="str">
        <f ca="1">IF(ISERROR($S100),"",OFFSET('Smelter Reference List'!$E$4,$S100-4,0))</f>
        <v/>
      </c>
      <c r="G100" s="166" t="str">
        <f ca="1">IF(C100=$U$4,"Enter smelter details", IF(ISERROR($S100),"",OFFSET('Smelter Reference List'!$F$4,$S100-4,0)))</f>
        <v/>
      </c>
      <c r="H100" s="290" t="str">
        <f ca="1">IF(ISERROR($S100),"",OFFSET('Smelter Reference List'!$G$4,$S100-4,0))</f>
        <v/>
      </c>
      <c r="I100" s="291" t="str">
        <f ca="1">IF(ISERROR($S100),"",OFFSET('Smelter Reference List'!$H$4,$S100-4,0))</f>
        <v/>
      </c>
      <c r="J100" s="291" t="str">
        <f ca="1">IF(ISERROR($S100),"",OFFSET('Smelter Reference List'!$I$4,$S100-4,0))</f>
        <v/>
      </c>
      <c r="K100" s="288"/>
      <c r="L100" s="288"/>
      <c r="M100" s="288"/>
      <c r="N100" s="288"/>
      <c r="O100" s="288"/>
      <c r="P100" s="288"/>
      <c r="Q100" s="289"/>
      <c r="R100" s="274"/>
      <c r="S100" s="275" t="e">
        <f>IF(OR(C100="",C100=T$4),NA(),MATCH($B100&amp;$C100,'Smelter Reference List'!$J:$J,0))</f>
        <v>#N/A</v>
      </c>
      <c r="T100" s="276"/>
      <c r="U100" s="276"/>
      <c r="V100" s="276"/>
      <c r="W100" s="276"/>
    </row>
    <row r="101" spans="1:23" s="267" customFormat="1" ht="20.25">
      <c r="A101" s="265"/>
      <c r="B101" s="273"/>
      <c r="C101" s="273"/>
      <c r="D101" s="166" t="str">
        <f ca="1">IF(ISERROR($S101),"",OFFSET('Smelter Reference List'!$C$4,$S101-4,0)&amp;"")</f>
        <v/>
      </c>
      <c r="E101" s="166" t="str">
        <f ca="1">IF(ISERROR($S101),"",OFFSET('Smelter Reference List'!$D$4,$S101-4,0)&amp;"")</f>
        <v/>
      </c>
      <c r="F101" s="166" t="str">
        <f ca="1">IF(ISERROR($S101),"",OFFSET('Smelter Reference List'!$E$4,$S101-4,0))</f>
        <v/>
      </c>
      <c r="G101" s="166" t="str">
        <f ca="1">IF(C101=$U$4,"Enter smelter details", IF(ISERROR($S101),"",OFFSET('Smelter Reference List'!$F$4,$S101-4,0)))</f>
        <v/>
      </c>
      <c r="H101" s="290" t="str">
        <f ca="1">IF(ISERROR($S101),"",OFFSET('Smelter Reference List'!$G$4,$S101-4,0))</f>
        <v/>
      </c>
      <c r="I101" s="291" t="str">
        <f ca="1">IF(ISERROR($S101),"",OFFSET('Smelter Reference List'!$H$4,$S101-4,0))</f>
        <v/>
      </c>
      <c r="J101" s="291" t="str">
        <f ca="1">IF(ISERROR($S101),"",OFFSET('Smelter Reference List'!$I$4,$S101-4,0))</f>
        <v/>
      </c>
      <c r="K101" s="288"/>
      <c r="L101" s="288"/>
      <c r="M101" s="288"/>
      <c r="N101" s="288"/>
      <c r="O101" s="288"/>
      <c r="P101" s="288"/>
      <c r="Q101" s="289"/>
      <c r="R101" s="274"/>
      <c r="S101" s="275" t="e">
        <f>IF(OR(C101="",C101=T$4),NA(),MATCH($B101&amp;$C101,'Smelter Reference List'!$J:$J,0))</f>
        <v>#N/A</v>
      </c>
      <c r="T101" s="276"/>
      <c r="U101" s="276"/>
      <c r="V101" s="276"/>
      <c r="W101" s="276"/>
    </row>
    <row r="102" spans="1:23" s="267" customFormat="1" ht="20.25">
      <c r="A102" s="265"/>
      <c r="B102" s="273"/>
      <c r="C102" s="273"/>
      <c r="D102" s="166" t="str">
        <f ca="1">IF(ISERROR($S102),"",OFFSET('Smelter Reference List'!$C$4,$S102-4,0)&amp;"")</f>
        <v/>
      </c>
      <c r="E102" s="166" t="str">
        <f ca="1">IF(ISERROR($S102),"",OFFSET('Smelter Reference List'!$D$4,$S102-4,0)&amp;"")</f>
        <v/>
      </c>
      <c r="F102" s="166" t="str">
        <f ca="1">IF(ISERROR($S102),"",OFFSET('Smelter Reference List'!$E$4,$S102-4,0))</f>
        <v/>
      </c>
      <c r="G102" s="166" t="str">
        <f ca="1">IF(C102=$U$4,"Enter smelter details", IF(ISERROR($S102),"",OFFSET('Smelter Reference List'!$F$4,$S102-4,0)))</f>
        <v/>
      </c>
      <c r="H102" s="290" t="str">
        <f ca="1">IF(ISERROR($S102),"",OFFSET('Smelter Reference List'!$G$4,$S102-4,0))</f>
        <v/>
      </c>
      <c r="I102" s="291" t="str">
        <f ca="1">IF(ISERROR($S102),"",OFFSET('Smelter Reference List'!$H$4,$S102-4,0))</f>
        <v/>
      </c>
      <c r="J102" s="291" t="str">
        <f ca="1">IF(ISERROR($S102),"",OFFSET('Smelter Reference List'!$I$4,$S102-4,0))</f>
        <v/>
      </c>
      <c r="K102" s="288"/>
      <c r="L102" s="288"/>
      <c r="M102" s="288"/>
      <c r="N102" s="288"/>
      <c r="O102" s="288"/>
      <c r="P102" s="288"/>
      <c r="Q102" s="289"/>
      <c r="R102" s="274"/>
      <c r="S102" s="275" t="e">
        <f>IF(OR(C102="",C102=T$4),NA(),MATCH($B102&amp;$C102,'Smelter Reference List'!$J:$J,0))</f>
        <v>#N/A</v>
      </c>
      <c r="T102" s="276"/>
      <c r="U102" s="276"/>
      <c r="V102" s="276"/>
      <c r="W102" s="276"/>
    </row>
    <row r="103" spans="1:23" s="267" customFormat="1" ht="20.25">
      <c r="A103" s="265"/>
      <c r="B103" s="273"/>
      <c r="C103" s="273"/>
      <c r="D103" s="166" t="str">
        <f ca="1">IF(ISERROR($S103),"",OFFSET('Smelter Reference List'!$C$4,$S103-4,0)&amp;"")</f>
        <v/>
      </c>
      <c r="E103" s="166" t="str">
        <f ca="1">IF(ISERROR($S103),"",OFFSET('Smelter Reference List'!$D$4,$S103-4,0)&amp;"")</f>
        <v/>
      </c>
      <c r="F103" s="166" t="str">
        <f ca="1">IF(ISERROR($S103),"",OFFSET('Smelter Reference List'!$E$4,$S103-4,0))</f>
        <v/>
      </c>
      <c r="G103" s="166" t="str">
        <f ca="1">IF(C103=$U$4,"Enter smelter details", IF(ISERROR($S103),"",OFFSET('Smelter Reference List'!$F$4,$S103-4,0)))</f>
        <v/>
      </c>
      <c r="H103" s="290" t="str">
        <f ca="1">IF(ISERROR($S103),"",OFFSET('Smelter Reference List'!$G$4,$S103-4,0))</f>
        <v/>
      </c>
      <c r="I103" s="291" t="str">
        <f ca="1">IF(ISERROR($S103),"",OFFSET('Smelter Reference List'!$H$4,$S103-4,0))</f>
        <v/>
      </c>
      <c r="J103" s="291" t="str">
        <f ca="1">IF(ISERROR($S103),"",OFFSET('Smelter Reference List'!$I$4,$S103-4,0))</f>
        <v/>
      </c>
      <c r="K103" s="288"/>
      <c r="L103" s="288"/>
      <c r="M103" s="288"/>
      <c r="N103" s="288"/>
      <c r="O103" s="288"/>
      <c r="P103" s="288"/>
      <c r="Q103" s="289"/>
      <c r="R103" s="274"/>
      <c r="S103" s="275" t="e">
        <f>IF(OR(C103="",C103=T$4),NA(),MATCH($B103&amp;$C103,'Smelter Reference List'!$J:$J,0))</f>
        <v>#N/A</v>
      </c>
      <c r="T103" s="276"/>
      <c r="U103" s="276"/>
      <c r="V103" s="276"/>
      <c r="W103" s="276"/>
    </row>
    <row r="104" spans="1:23" s="267" customFormat="1" ht="20.25">
      <c r="A104" s="265"/>
      <c r="B104" s="273"/>
      <c r="C104" s="273"/>
      <c r="D104" s="166" t="str">
        <f ca="1">IF(ISERROR($S104),"",OFFSET('Smelter Reference List'!$C$4,$S104-4,0)&amp;"")</f>
        <v/>
      </c>
      <c r="E104" s="166" t="str">
        <f ca="1">IF(ISERROR($S104),"",OFFSET('Smelter Reference List'!$D$4,$S104-4,0)&amp;"")</f>
        <v/>
      </c>
      <c r="F104" s="166" t="str">
        <f ca="1">IF(ISERROR($S104),"",OFFSET('Smelter Reference List'!$E$4,$S104-4,0))</f>
        <v/>
      </c>
      <c r="G104" s="166" t="str">
        <f ca="1">IF(C104=$U$4,"Enter smelter details", IF(ISERROR($S104),"",OFFSET('Smelter Reference List'!$F$4,$S104-4,0)))</f>
        <v/>
      </c>
      <c r="H104" s="290" t="str">
        <f ca="1">IF(ISERROR($S104),"",OFFSET('Smelter Reference List'!$G$4,$S104-4,0))</f>
        <v/>
      </c>
      <c r="I104" s="291" t="str">
        <f ca="1">IF(ISERROR($S104),"",OFFSET('Smelter Reference List'!$H$4,$S104-4,0))</f>
        <v/>
      </c>
      <c r="J104" s="291" t="str">
        <f ca="1">IF(ISERROR($S104),"",OFFSET('Smelter Reference List'!$I$4,$S104-4,0))</f>
        <v/>
      </c>
      <c r="K104" s="288"/>
      <c r="L104" s="288"/>
      <c r="M104" s="288"/>
      <c r="N104" s="288"/>
      <c r="O104" s="288"/>
      <c r="P104" s="288"/>
      <c r="Q104" s="289"/>
      <c r="R104" s="274"/>
      <c r="S104" s="275" t="e">
        <f>IF(OR(C104="",C104=T$4),NA(),MATCH($B104&amp;$C104,'Smelter Reference List'!$J:$J,0))</f>
        <v>#N/A</v>
      </c>
      <c r="T104" s="276"/>
      <c r="U104" s="276"/>
      <c r="V104" s="276"/>
      <c r="W104" s="276"/>
    </row>
    <row r="105" spans="1:23" s="267" customFormat="1" ht="20.25">
      <c r="A105" s="265"/>
      <c r="B105" s="273"/>
      <c r="C105" s="273"/>
      <c r="D105" s="166" t="str">
        <f ca="1">IF(ISERROR($S105),"",OFFSET('Smelter Reference List'!$C$4,$S105-4,0)&amp;"")</f>
        <v/>
      </c>
      <c r="E105" s="166" t="str">
        <f ca="1">IF(ISERROR($S105),"",OFFSET('Smelter Reference List'!$D$4,$S105-4,0)&amp;"")</f>
        <v/>
      </c>
      <c r="F105" s="166" t="str">
        <f ca="1">IF(ISERROR($S105),"",OFFSET('Smelter Reference List'!$E$4,$S105-4,0))</f>
        <v/>
      </c>
      <c r="G105" s="166" t="str">
        <f ca="1">IF(C105=$U$4,"Enter smelter details", IF(ISERROR($S105),"",OFFSET('Smelter Reference List'!$F$4,$S105-4,0)))</f>
        <v/>
      </c>
      <c r="H105" s="290" t="str">
        <f ca="1">IF(ISERROR($S105),"",OFFSET('Smelter Reference List'!$G$4,$S105-4,0))</f>
        <v/>
      </c>
      <c r="I105" s="291" t="str">
        <f ca="1">IF(ISERROR($S105),"",OFFSET('Smelter Reference List'!$H$4,$S105-4,0))</f>
        <v/>
      </c>
      <c r="J105" s="291" t="str">
        <f ca="1">IF(ISERROR($S105),"",OFFSET('Smelter Reference List'!$I$4,$S105-4,0))</f>
        <v/>
      </c>
      <c r="K105" s="288"/>
      <c r="L105" s="288"/>
      <c r="M105" s="288"/>
      <c r="N105" s="288"/>
      <c r="O105" s="288"/>
      <c r="P105" s="288"/>
      <c r="Q105" s="289"/>
      <c r="R105" s="274"/>
      <c r="S105" s="275" t="e">
        <f>IF(OR(C105="",C105=T$4),NA(),MATCH($B105&amp;$C105,'Smelter Reference List'!$J:$J,0))</f>
        <v>#N/A</v>
      </c>
      <c r="T105" s="276"/>
      <c r="U105" s="276"/>
      <c r="V105" s="276"/>
      <c r="W105" s="276"/>
    </row>
    <row r="106" spans="1:23" s="267" customFormat="1" ht="20.25">
      <c r="A106" s="265"/>
      <c r="B106" s="273"/>
      <c r="C106" s="273"/>
      <c r="D106" s="166" t="str">
        <f ca="1">IF(ISERROR($S106),"",OFFSET('Smelter Reference List'!$C$4,$S106-4,0)&amp;"")</f>
        <v/>
      </c>
      <c r="E106" s="166" t="str">
        <f ca="1">IF(ISERROR($S106),"",OFFSET('Smelter Reference List'!$D$4,$S106-4,0)&amp;"")</f>
        <v/>
      </c>
      <c r="F106" s="166" t="str">
        <f ca="1">IF(ISERROR($S106),"",OFFSET('Smelter Reference List'!$E$4,$S106-4,0))</f>
        <v/>
      </c>
      <c r="G106" s="166" t="str">
        <f ca="1">IF(C106=$U$4,"Enter smelter details", IF(ISERROR($S106),"",OFFSET('Smelter Reference List'!$F$4,$S106-4,0)))</f>
        <v/>
      </c>
      <c r="H106" s="290" t="str">
        <f ca="1">IF(ISERROR($S106),"",OFFSET('Smelter Reference List'!$G$4,$S106-4,0))</f>
        <v/>
      </c>
      <c r="I106" s="291" t="str">
        <f ca="1">IF(ISERROR($S106),"",OFFSET('Smelter Reference List'!$H$4,$S106-4,0))</f>
        <v/>
      </c>
      <c r="J106" s="291" t="str">
        <f ca="1">IF(ISERROR($S106),"",OFFSET('Smelter Reference List'!$I$4,$S106-4,0))</f>
        <v/>
      </c>
      <c r="K106" s="288"/>
      <c r="L106" s="288"/>
      <c r="M106" s="288"/>
      <c r="N106" s="288"/>
      <c r="O106" s="288"/>
      <c r="P106" s="288"/>
      <c r="Q106" s="289"/>
      <c r="R106" s="274"/>
      <c r="S106" s="275" t="e">
        <f>IF(OR(C106="",C106=T$4),NA(),MATCH($B106&amp;$C106,'Smelter Reference List'!$J:$J,0))</f>
        <v>#N/A</v>
      </c>
      <c r="T106" s="276"/>
      <c r="U106" s="276"/>
      <c r="V106" s="276"/>
      <c r="W106" s="276"/>
    </row>
    <row r="107" spans="1:23" s="267" customFormat="1" ht="20.25">
      <c r="A107" s="265"/>
      <c r="B107" s="273"/>
      <c r="C107" s="273"/>
      <c r="D107" s="166" t="str">
        <f ca="1">IF(ISERROR($S107),"",OFFSET('Smelter Reference List'!$C$4,$S107-4,0)&amp;"")</f>
        <v/>
      </c>
      <c r="E107" s="166" t="str">
        <f ca="1">IF(ISERROR($S107),"",OFFSET('Smelter Reference List'!$D$4,$S107-4,0)&amp;"")</f>
        <v/>
      </c>
      <c r="F107" s="166" t="str">
        <f ca="1">IF(ISERROR($S107),"",OFFSET('Smelter Reference List'!$E$4,$S107-4,0))</f>
        <v/>
      </c>
      <c r="G107" s="166" t="str">
        <f ca="1">IF(C107=$U$4,"Enter smelter details", IF(ISERROR($S107),"",OFFSET('Smelter Reference List'!$F$4,$S107-4,0)))</f>
        <v/>
      </c>
      <c r="H107" s="290" t="str">
        <f ca="1">IF(ISERROR($S107),"",OFFSET('Smelter Reference List'!$G$4,$S107-4,0))</f>
        <v/>
      </c>
      <c r="I107" s="291" t="str">
        <f ca="1">IF(ISERROR($S107),"",OFFSET('Smelter Reference List'!$H$4,$S107-4,0))</f>
        <v/>
      </c>
      <c r="J107" s="291" t="str">
        <f ca="1">IF(ISERROR($S107),"",OFFSET('Smelter Reference List'!$I$4,$S107-4,0))</f>
        <v/>
      </c>
      <c r="K107" s="288"/>
      <c r="L107" s="288"/>
      <c r="M107" s="288"/>
      <c r="N107" s="288"/>
      <c r="O107" s="288"/>
      <c r="P107" s="288"/>
      <c r="Q107" s="289"/>
      <c r="R107" s="274"/>
      <c r="S107" s="275" t="e">
        <f>IF(OR(C107="",C107=T$4),NA(),MATCH($B107&amp;$C107,'Smelter Reference List'!$J:$J,0))</f>
        <v>#N/A</v>
      </c>
      <c r="T107" s="276"/>
      <c r="U107" s="276"/>
      <c r="V107" s="276"/>
      <c r="W107" s="276"/>
    </row>
    <row r="108" spans="1:23" s="267" customFormat="1" ht="20.25">
      <c r="A108" s="265"/>
      <c r="B108" s="273"/>
      <c r="C108" s="273"/>
      <c r="D108" s="166" t="str">
        <f ca="1">IF(ISERROR($S108),"",OFFSET('Smelter Reference List'!$C$4,$S108-4,0)&amp;"")</f>
        <v/>
      </c>
      <c r="E108" s="166" t="str">
        <f ca="1">IF(ISERROR($S108),"",OFFSET('Smelter Reference List'!$D$4,$S108-4,0)&amp;"")</f>
        <v/>
      </c>
      <c r="F108" s="166" t="str">
        <f ca="1">IF(ISERROR($S108),"",OFFSET('Smelter Reference List'!$E$4,$S108-4,0))</f>
        <v/>
      </c>
      <c r="G108" s="166" t="str">
        <f ca="1">IF(C108=$U$4,"Enter smelter details", IF(ISERROR($S108),"",OFFSET('Smelter Reference List'!$F$4,$S108-4,0)))</f>
        <v/>
      </c>
      <c r="H108" s="290" t="str">
        <f ca="1">IF(ISERROR($S108),"",OFFSET('Smelter Reference List'!$G$4,$S108-4,0))</f>
        <v/>
      </c>
      <c r="I108" s="291" t="str">
        <f ca="1">IF(ISERROR($S108),"",OFFSET('Smelter Reference List'!$H$4,$S108-4,0))</f>
        <v/>
      </c>
      <c r="J108" s="291" t="str">
        <f ca="1">IF(ISERROR($S108),"",OFFSET('Smelter Reference List'!$I$4,$S108-4,0))</f>
        <v/>
      </c>
      <c r="K108" s="288"/>
      <c r="L108" s="288"/>
      <c r="M108" s="288"/>
      <c r="N108" s="288"/>
      <c r="O108" s="288"/>
      <c r="P108" s="288"/>
      <c r="Q108" s="289"/>
      <c r="R108" s="274"/>
      <c r="S108" s="275" t="e">
        <f>IF(OR(C108="",C108=T$4),NA(),MATCH($B108&amp;$C108,'Smelter Reference List'!$J:$J,0))</f>
        <v>#N/A</v>
      </c>
      <c r="T108" s="276"/>
      <c r="U108" s="276"/>
      <c r="V108" s="276"/>
      <c r="W108" s="276"/>
    </row>
    <row r="109" spans="1:23" s="267" customFormat="1" ht="20.25">
      <c r="A109" s="265"/>
      <c r="B109" s="273"/>
      <c r="C109" s="273"/>
      <c r="D109" s="166" t="str">
        <f ca="1">IF(ISERROR($S109),"",OFFSET('Smelter Reference List'!$C$4,$S109-4,0)&amp;"")</f>
        <v/>
      </c>
      <c r="E109" s="166" t="str">
        <f ca="1">IF(ISERROR($S109),"",OFFSET('Smelter Reference List'!$D$4,$S109-4,0)&amp;"")</f>
        <v/>
      </c>
      <c r="F109" s="166" t="str">
        <f ca="1">IF(ISERROR($S109),"",OFFSET('Smelter Reference List'!$E$4,$S109-4,0))</f>
        <v/>
      </c>
      <c r="G109" s="166" t="str">
        <f ca="1">IF(C109=$U$4,"Enter smelter details", IF(ISERROR($S109),"",OFFSET('Smelter Reference List'!$F$4,$S109-4,0)))</f>
        <v/>
      </c>
      <c r="H109" s="290" t="str">
        <f ca="1">IF(ISERROR($S109),"",OFFSET('Smelter Reference List'!$G$4,$S109-4,0))</f>
        <v/>
      </c>
      <c r="I109" s="291" t="str">
        <f ca="1">IF(ISERROR($S109),"",OFFSET('Smelter Reference List'!$H$4,$S109-4,0))</f>
        <v/>
      </c>
      <c r="J109" s="291" t="str">
        <f ca="1">IF(ISERROR($S109),"",OFFSET('Smelter Reference List'!$I$4,$S109-4,0))</f>
        <v/>
      </c>
      <c r="K109" s="288"/>
      <c r="L109" s="288"/>
      <c r="M109" s="288"/>
      <c r="N109" s="288"/>
      <c r="O109" s="288"/>
      <c r="P109" s="288"/>
      <c r="Q109" s="289"/>
      <c r="R109" s="274"/>
      <c r="S109" s="275" t="e">
        <f>IF(OR(C109="",C109=T$4),NA(),MATCH($B109&amp;$C109,'Smelter Reference List'!$J:$J,0))</f>
        <v>#N/A</v>
      </c>
      <c r="T109" s="276"/>
      <c r="U109" s="276"/>
      <c r="V109" s="276"/>
      <c r="W109" s="276"/>
    </row>
    <row r="110" spans="1:23" s="267" customFormat="1" ht="20.25">
      <c r="A110" s="265"/>
      <c r="B110" s="273"/>
      <c r="C110" s="273"/>
      <c r="D110" s="166" t="str">
        <f ca="1">IF(ISERROR($S110),"",OFFSET('Smelter Reference List'!$C$4,$S110-4,0)&amp;"")</f>
        <v/>
      </c>
      <c r="E110" s="166" t="str">
        <f ca="1">IF(ISERROR($S110),"",OFFSET('Smelter Reference List'!$D$4,$S110-4,0)&amp;"")</f>
        <v/>
      </c>
      <c r="F110" s="166" t="str">
        <f ca="1">IF(ISERROR($S110),"",OFFSET('Smelter Reference List'!$E$4,$S110-4,0))</f>
        <v/>
      </c>
      <c r="G110" s="166" t="str">
        <f ca="1">IF(C110=$U$4,"Enter smelter details", IF(ISERROR($S110),"",OFFSET('Smelter Reference List'!$F$4,$S110-4,0)))</f>
        <v/>
      </c>
      <c r="H110" s="290" t="str">
        <f ca="1">IF(ISERROR($S110),"",OFFSET('Smelter Reference List'!$G$4,$S110-4,0))</f>
        <v/>
      </c>
      <c r="I110" s="291" t="str">
        <f ca="1">IF(ISERROR($S110),"",OFFSET('Smelter Reference List'!$H$4,$S110-4,0))</f>
        <v/>
      </c>
      <c r="J110" s="291" t="str">
        <f ca="1">IF(ISERROR($S110),"",OFFSET('Smelter Reference List'!$I$4,$S110-4,0))</f>
        <v/>
      </c>
      <c r="K110" s="288"/>
      <c r="L110" s="288"/>
      <c r="M110" s="288"/>
      <c r="N110" s="288"/>
      <c r="O110" s="288"/>
      <c r="P110" s="288"/>
      <c r="Q110" s="289"/>
      <c r="R110" s="274"/>
      <c r="S110" s="275" t="e">
        <f>IF(OR(C110="",C110=T$4),NA(),MATCH($B110&amp;$C110,'Smelter Reference List'!$J:$J,0))</f>
        <v>#N/A</v>
      </c>
      <c r="T110" s="276"/>
      <c r="U110" s="276"/>
      <c r="V110" s="276"/>
      <c r="W110" s="276"/>
    </row>
    <row r="111" spans="1:23" s="267" customFormat="1" ht="20.25">
      <c r="A111" s="265"/>
      <c r="B111" s="273"/>
      <c r="C111" s="273"/>
      <c r="D111" s="166" t="str">
        <f ca="1">IF(ISERROR($S111),"",OFFSET('Smelter Reference List'!$C$4,$S111-4,0)&amp;"")</f>
        <v/>
      </c>
      <c r="E111" s="166" t="str">
        <f ca="1">IF(ISERROR($S111),"",OFFSET('Smelter Reference List'!$D$4,$S111-4,0)&amp;"")</f>
        <v/>
      </c>
      <c r="F111" s="166" t="str">
        <f ca="1">IF(ISERROR($S111),"",OFFSET('Smelter Reference List'!$E$4,$S111-4,0))</f>
        <v/>
      </c>
      <c r="G111" s="166" t="str">
        <f ca="1">IF(C111=$U$4,"Enter smelter details", IF(ISERROR($S111),"",OFFSET('Smelter Reference List'!$F$4,$S111-4,0)))</f>
        <v/>
      </c>
      <c r="H111" s="290" t="str">
        <f ca="1">IF(ISERROR($S111),"",OFFSET('Smelter Reference List'!$G$4,$S111-4,0))</f>
        <v/>
      </c>
      <c r="I111" s="291" t="str">
        <f ca="1">IF(ISERROR($S111),"",OFFSET('Smelter Reference List'!$H$4,$S111-4,0))</f>
        <v/>
      </c>
      <c r="J111" s="291" t="str">
        <f ca="1">IF(ISERROR($S111),"",OFFSET('Smelter Reference List'!$I$4,$S111-4,0))</f>
        <v/>
      </c>
      <c r="K111" s="288"/>
      <c r="L111" s="288"/>
      <c r="M111" s="288"/>
      <c r="N111" s="288"/>
      <c r="O111" s="288"/>
      <c r="P111" s="288"/>
      <c r="Q111" s="289"/>
      <c r="R111" s="274"/>
      <c r="S111" s="275" t="e">
        <f>IF(OR(C111="",C111=T$4),NA(),MATCH($B111&amp;$C111,'Smelter Reference List'!$J:$J,0))</f>
        <v>#N/A</v>
      </c>
      <c r="T111" s="276"/>
      <c r="U111" s="276"/>
      <c r="V111" s="276"/>
      <c r="W111" s="276"/>
    </row>
    <row r="112" spans="1:23" s="267" customFormat="1" ht="20.25">
      <c r="A112" s="265"/>
      <c r="B112" s="273"/>
      <c r="C112" s="273"/>
      <c r="D112" s="166" t="str">
        <f ca="1">IF(ISERROR($S112),"",OFFSET('Smelter Reference List'!$C$4,$S112-4,0)&amp;"")</f>
        <v/>
      </c>
      <c r="E112" s="166" t="str">
        <f ca="1">IF(ISERROR($S112),"",OFFSET('Smelter Reference List'!$D$4,$S112-4,0)&amp;"")</f>
        <v/>
      </c>
      <c r="F112" s="166" t="str">
        <f ca="1">IF(ISERROR($S112),"",OFFSET('Smelter Reference List'!$E$4,$S112-4,0))</f>
        <v/>
      </c>
      <c r="G112" s="166" t="str">
        <f ca="1">IF(C112=$U$4,"Enter smelter details", IF(ISERROR($S112),"",OFFSET('Smelter Reference List'!$F$4,$S112-4,0)))</f>
        <v/>
      </c>
      <c r="H112" s="290" t="str">
        <f ca="1">IF(ISERROR($S112),"",OFFSET('Smelter Reference List'!$G$4,$S112-4,0))</f>
        <v/>
      </c>
      <c r="I112" s="291" t="str">
        <f ca="1">IF(ISERROR($S112),"",OFFSET('Smelter Reference List'!$H$4,$S112-4,0))</f>
        <v/>
      </c>
      <c r="J112" s="291" t="str">
        <f ca="1">IF(ISERROR($S112),"",OFFSET('Smelter Reference List'!$I$4,$S112-4,0))</f>
        <v/>
      </c>
      <c r="K112" s="288"/>
      <c r="L112" s="288"/>
      <c r="M112" s="288"/>
      <c r="N112" s="288"/>
      <c r="O112" s="288"/>
      <c r="P112" s="288"/>
      <c r="Q112" s="289"/>
      <c r="R112" s="274"/>
      <c r="S112" s="275" t="e">
        <f>IF(OR(C112="",C112=T$4),NA(),MATCH($B112&amp;$C112,'Smelter Reference List'!$J:$J,0))</f>
        <v>#N/A</v>
      </c>
      <c r="T112" s="276"/>
      <c r="U112" s="276"/>
      <c r="V112" s="276"/>
      <c r="W112" s="276"/>
    </row>
    <row r="113" spans="1:23" s="267" customFormat="1" ht="20.25">
      <c r="A113" s="265"/>
      <c r="B113" s="273"/>
      <c r="C113" s="273"/>
      <c r="D113" s="166" t="str">
        <f ca="1">IF(ISERROR($S113),"",OFFSET('Smelter Reference List'!$C$4,$S113-4,0)&amp;"")</f>
        <v/>
      </c>
      <c r="E113" s="166" t="str">
        <f ca="1">IF(ISERROR($S113),"",OFFSET('Smelter Reference List'!$D$4,$S113-4,0)&amp;"")</f>
        <v/>
      </c>
      <c r="F113" s="166" t="str">
        <f ca="1">IF(ISERROR($S113),"",OFFSET('Smelter Reference List'!$E$4,$S113-4,0))</f>
        <v/>
      </c>
      <c r="G113" s="166" t="str">
        <f ca="1">IF(C113=$U$4,"Enter smelter details", IF(ISERROR($S113),"",OFFSET('Smelter Reference List'!$F$4,$S113-4,0)))</f>
        <v/>
      </c>
      <c r="H113" s="290" t="str">
        <f ca="1">IF(ISERROR($S113),"",OFFSET('Smelter Reference List'!$G$4,$S113-4,0))</f>
        <v/>
      </c>
      <c r="I113" s="291" t="str">
        <f ca="1">IF(ISERROR($S113),"",OFFSET('Smelter Reference List'!$H$4,$S113-4,0))</f>
        <v/>
      </c>
      <c r="J113" s="291" t="str">
        <f ca="1">IF(ISERROR($S113),"",OFFSET('Smelter Reference List'!$I$4,$S113-4,0))</f>
        <v/>
      </c>
      <c r="K113" s="288"/>
      <c r="L113" s="288"/>
      <c r="M113" s="288"/>
      <c r="N113" s="288"/>
      <c r="O113" s="288"/>
      <c r="P113" s="288"/>
      <c r="Q113" s="289"/>
      <c r="R113" s="274"/>
      <c r="S113" s="275" t="e">
        <f>IF(OR(C113="",C113=T$4),NA(),MATCH($B113&amp;$C113,'Smelter Reference List'!$J:$J,0))</f>
        <v>#N/A</v>
      </c>
      <c r="T113" s="276"/>
      <c r="U113" s="276"/>
      <c r="V113" s="276"/>
      <c r="W113" s="276"/>
    </row>
    <row r="114" spans="1:23" s="267" customFormat="1" ht="20.25">
      <c r="A114" s="265"/>
      <c r="B114" s="273"/>
      <c r="C114" s="273"/>
      <c r="D114" s="166" t="str">
        <f ca="1">IF(ISERROR($S114),"",OFFSET('Smelter Reference List'!$C$4,$S114-4,0)&amp;"")</f>
        <v/>
      </c>
      <c r="E114" s="166" t="str">
        <f ca="1">IF(ISERROR($S114),"",OFFSET('Smelter Reference List'!$D$4,$S114-4,0)&amp;"")</f>
        <v/>
      </c>
      <c r="F114" s="166" t="str">
        <f ca="1">IF(ISERROR($S114),"",OFFSET('Smelter Reference List'!$E$4,$S114-4,0))</f>
        <v/>
      </c>
      <c r="G114" s="166" t="str">
        <f ca="1">IF(C114=$U$4,"Enter smelter details", IF(ISERROR($S114),"",OFFSET('Smelter Reference List'!$F$4,$S114-4,0)))</f>
        <v/>
      </c>
      <c r="H114" s="290" t="str">
        <f ca="1">IF(ISERROR($S114),"",OFFSET('Smelter Reference List'!$G$4,$S114-4,0))</f>
        <v/>
      </c>
      <c r="I114" s="291" t="str">
        <f ca="1">IF(ISERROR($S114),"",OFFSET('Smelter Reference List'!$H$4,$S114-4,0))</f>
        <v/>
      </c>
      <c r="J114" s="291" t="str">
        <f ca="1">IF(ISERROR($S114),"",OFFSET('Smelter Reference List'!$I$4,$S114-4,0))</f>
        <v/>
      </c>
      <c r="K114" s="288"/>
      <c r="L114" s="288"/>
      <c r="M114" s="288"/>
      <c r="N114" s="288"/>
      <c r="O114" s="288"/>
      <c r="P114" s="288"/>
      <c r="Q114" s="289"/>
      <c r="R114" s="274"/>
      <c r="S114" s="275" t="e">
        <f>IF(OR(C114="",C114=T$4),NA(),MATCH($B114&amp;$C114,'Smelter Reference List'!$J:$J,0))</f>
        <v>#N/A</v>
      </c>
      <c r="T114" s="276"/>
      <c r="U114" s="276"/>
      <c r="V114" s="276"/>
      <c r="W114" s="276"/>
    </row>
    <row r="115" spans="1:23" s="267" customFormat="1" ht="20.25">
      <c r="A115" s="265"/>
      <c r="B115" s="273"/>
      <c r="C115" s="273"/>
      <c r="D115" s="166" t="str">
        <f ca="1">IF(ISERROR($S115),"",OFFSET('Smelter Reference List'!$C$4,$S115-4,0)&amp;"")</f>
        <v/>
      </c>
      <c r="E115" s="166" t="str">
        <f ca="1">IF(ISERROR($S115),"",OFFSET('Smelter Reference List'!$D$4,$S115-4,0)&amp;"")</f>
        <v/>
      </c>
      <c r="F115" s="166" t="str">
        <f ca="1">IF(ISERROR($S115),"",OFFSET('Smelter Reference List'!$E$4,$S115-4,0))</f>
        <v/>
      </c>
      <c r="G115" s="166" t="str">
        <f ca="1">IF(C115=$U$4,"Enter smelter details", IF(ISERROR($S115),"",OFFSET('Smelter Reference List'!$F$4,$S115-4,0)))</f>
        <v/>
      </c>
      <c r="H115" s="290" t="str">
        <f ca="1">IF(ISERROR($S115),"",OFFSET('Smelter Reference List'!$G$4,$S115-4,0))</f>
        <v/>
      </c>
      <c r="I115" s="291" t="str">
        <f ca="1">IF(ISERROR($S115),"",OFFSET('Smelter Reference List'!$H$4,$S115-4,0))</f>
        <v/>
      </c>
      <c r="J115" s="291" t="str">
        <f ca="1">IF(ISERROR($S115),"",OFFSET('Smelter Reference List'!$I$4,$S115-4,0))</f>
        <v/>
      </c>
      <c r="K115" s="288"/>
      <c r="L115" s="288"/>
      <c r="M115" s="288"/>
      <c r="N115" s="288"/>
      <c r="O115" s="288"/>
      <c r="P115" s="288"/>
      <c r="Q115" s="289"/>
      <c r="R115" s="274"/>
      <c r="S115" s="275" t="e">
        <f>IF(OR(C115="",C115=T$4),NA(),MATCH($B115&amp;$C115,'Smelter Reference List'!$J:$J,0))</f>
        <v>#N/A</v>
      </c>
      <c r="T115" s="276"/>
      <c r="U115" s="276"/>
      <c r="V115" s="276"/>
      <c r="W115" s="276"/>
    </row>
    <row r="116" spans="1:23" s="267" customFormat="1" ht="20.25">
      <c r="A116" s="265"/>
      <c r="B116" s="273"/>
      <c r="C116" s="273"/>
      <c r="D116" s="166" t="str">
        <f ca="1">IF(ISERROR($S116),"",OFFSET('Smelter Reference List'!$C$4,$S116-4,0)&amp;"")</f>
        <v/>
      </c>
      <c r="E116" s="166" t="str">
        <f ca="1">IF(ISERROR($S116),"",OFFSET('Smelter Reference List'!$D$4,$S116-4,0)&amp;"")</f>
        <v/>
      </c>
      <c r="F116" s="166" t="str">
        <f ca="1">IF(ISERROR($S116),"",OFFSET('Smelter Reference List'!$E$4,$S116-4,0))</f>
        <v/>
      </c>
      <c r="G116" s="166" t="str">
        <f ca="1">IF(C116=$U$4,"Enter smelter details", IF(ISERROR($S116),"",OFFSET('Smelter Reference List'!$F$4,$S116-4,0)))</f>
        <v/>
      </c>
      <c r="H116" s="290" t="str">
        <f ca="1">IF(ISERROR($S116),"",OFFSET('Smelter Reference List'!$G$4,$S116-4,0))</f>
        <v/>
      </c>
      <c r="I116" s="291" t="str">
        <f ca="1">IF(ISERROR($S116),"",OFFSET('Smelter Reference List'!$H$4,$S116-4,0))</f>
        <v/>
      </c>
      <c r="J116" s="291" t="str">
        <f ca="1">IF(ISERROR($S116),"",OFFSET('Smelter Reference List'!$I$4,$S116-4,0))</f>
        <v/>
      </c>
      <c r="K116" s="288"/>
      <c r="L116" s="288"/>
      <c r="M116" s="288"/>
      <c r="N116" s="288"/>
      <c r="O116" s="288"/>
      <c r="P116" s="288"/>
      <c r="Q116" s="289"/>
      <c r="R116" s="274"/>
      <c r="S116" s="275" t="e">
        <f>IF(OR(C116="",C116=T$4),NA(),MATCH($B116&amp;$C116,'Smelter Reference List'!$J:$J,0))</f>
        <v>#N/A</v>
      </c>
      <c r="T116" s="276"/>
      <c r="U116" s="276"/>
      <c r="V116" s="276"/>
      <c r="W116" s="276"/>
    </row>
    <row r="117" spans="1:23" s="267" customFormat="1" ht="20.25">
      <c r="A117" s="265"/>
      <c r="B117" s="273"/>
      <c r="C117" s="273"/>
      <c r="D117" s="166" t="str">
        <f ca="1">IF(ISERROR($S117),"",OFFSET('Smelter Reference List'!$C$4,$S117-4,0)&amp;"")</f>
        <v/>
      </c>
      <c r="E117" s="166" t="str">
        <f ca="1">IF(ISERROR($S117),"",OFFSET('Smelter Reference List'!$D$4,$S117-4,0)&amp;"")</f>
        <v/>
      </c>
      <c r="F117" s="166" t="str">
        <f ca="1">IF(ISERROR($S117),"",OFFSET('Smelter Reference List'!$E$4,$S117-4,0))</f>
        <v/>
      </c>
      <c r="G117" s="166" t="str">
        <f ca="1">IF(C117=$U$4,"Enter smelter details", IF(ISERROR($S117),"",OFFSET('Smelter Reference List'!$F$4,$S117-4,0)))</f>
        <v/>
      </c>
      <c r="H117" s="290" t="str">
        <f ca="1">IF(ISERROR($S117),"",OFFSET('Smelter Reference List'!$G$4,$S117-4,0))</f>
        <v/>
      </c>
      <c r="I117" s="291" t="str">
        <f ca="1">IF(ISERROR($S117),"",OFFSET('Smelter Reference List'!$H$4,$S117-4,0))</f>
        <v/>
      </c>
      <c r="J117" s="291" t="str">
        <f ca="1">IF(ISERROR($S117),"",OFFSET('Smelter Reference List'!$I$4,$S117-4,0))</f>
        <v/>
      </c>
      <c r="K117" s="288"/>
      <c r="L117" s="288"/>
      <c r="M117" s="288"/>
      <c r="N117" s="288"/>
      <c r="O117" s="288"/>
      <c r="P117" s="288"/>
      <c r="Q117" s="289"/>
      <c r="R117" s="274"/>
      <c r="S117" s="275" t="e">
        <f>IF(OR(C117="",C117=T$4),NA(),MATCH($B117&amp;$C117,'Smelter Reference List'!$J:$J,0))</f>
        <v>#N/A</v>
      </c>
      <c r="T117" s="276"/>
      <c r="U117" s="276"/>
      <c r="V117" s="276"/>
      <c r="W117" s="276"/>
    </row>
    <row r="118" spans="1:23" s="267" customFormat="1" ht="20.25">
      <c r="A118" s="265"/>
      <c r="B118" s="273"/>
      <c r="C118" s="273"/>
      <c r="D118" s="166" t="str">
        <f ca="1">IF(ISERROR($S118),"",OFFSET('Smelter Reference List'!$C$4,$S118-4,0)&amp;"")</f>
        <v/>
      </c>
      <c r="E118" s="166" t="str">
        <f ca="1">IF(ISERROR($S118),"",OFFSET('Smelter Reference List'!$D$4,$S118-4,0)&amp;"")</f>
        <v/>
      </c>
      <c r="F118" s="166" t="str">
        <f ca="1">IF(ISERROR($S118),"",OFFSET('Smelter Reference List'!$E$4,$S118-4,0))</f>
        <v/>
      </c>
      <c r="G118" s="166" t="str">
        <f ca="1">IF(C118=$U$4,"Enter smelter details", IF(ISERROR($S118),"",OFFSET('Smelter Reference List'!$F$4,$S118-4,0)))</f>
        <v/>
      </c>
      <c r="H118" s="290" t="str">
        <f ca="1">IF(ISERROR($S118),"",OFFSET('Smelter Reference List'!$G$4,$S118-4,0))</f>
        <v/>
      </c>
      <c r="I118" s="291" t="str">
        <f ca="1">IF(ISERROR($S118),"",OFFSET('Smelter Reference List'!$H$4,$S118-4,0))</f>
        <v/>
      </c>
      <c r="J118" s="291" t="str">
        <f ca="1">IF(ISERROR($S118),"",OFFSET('Smelter Reference List'!$I$4,$S118-4,0))</f>
        <v/>
      </c>
      <c r="K118" s="288"/>
      <c r="L118" s="288"/>
      <c r="M118" s="288"/>
      <c r="N118" s="288"/>
      <c r="O118" s="288"/>
      <c r="P118" s="288"/>
      <c r="Q118" s="289"/>
      <c r="R118" s="274"/>
      <c r="S118" s="275" t="e">
        <f>IF(OR(C118="",C118=T$4),NA(),MATCH($B118&amp;$C118,'Smelter Reference List'!$J:$J,0))</f>
        <v>#N/A</v>
      </c>
      <c r="T118" s="276"/>
      <c r="U118" s="276"/>
      <c r="V118" s="276"/>
      <c r="W118" s="276"/>
    </row>
    <row r="119" spans="1:23" s="267" customFormat="1" ht="20.25">
      <c r="A119" s="265"/>
      <c r="B119" s="273"/>
      <c r="C119" s="273"/>
      <c r="D119" s="166" t="str">
        <f ca="1">IF(ISERROR($S119),"",OFFSET('Smelter Reference List'!$C$4,$S119-4,0)&amp;"")</f>
        <v/>
      </c>
      <c r="E119" s="166" t="str">
        <f ca="1">IF(ISERROR($S119),"",OFFSET('Smelter Reference List'!$D$4,$S119-4,0)&amp;"")</f>
        <v/>
      </c>
      <c r="F119" s="166" t="str">
        <f ca="1">IF(ISERROR($S119),"",OFFSET('Smelter Reference List'!$E$4,$S119-4,0))</f>
        <v/>
      </c>
      <c r="G119" s="166" t="str">
        <f ca="1">IF(C119=$U$4,"Enter smelter details", IF(ISERROR($S119),"",OFFSET('Smelter Reference List'!$F$4,$S119-4,0)))</f>
        <v/>
      </c>
      <c r="H119" s="290" t="str">
        <f ca="1">IF(ISERROR($S119),"",OFFSET('Smelter Reference List'!$G$4,$S119-4,0))</f>
        <v/>
      </c>
      <c r="I119" s="291" t="str">
        <f ca="1">IF(ISERROR($S119),"",OFFSET('Smelter Reference List'!$H$4,$S119-4,0))</f>
        <v/>
      </c>
      <c r="J119" s="291" t="str">
        <f ca="1">IF(ISERROR($S119),"",OFFSET('Smelter Reference List'!$I$4,$S119-4,0))</f>
        <v/>
      </c>
      <c r="K119" s="288"/>
      <c r="L119" s="288"/>
      <c r="M119" s="288"/>
      <c r="N119" s="288"/>
      <c r="O119" s="288"/>
      <c r="P119" s="288"/>
      <c r="Q119" s="289"/>
      <c r="R119" s="274"/>
      <c r="S119" s="275" t="e">
        <f>IF(OR(C119="",C119=T$4),NA(),MATCH($B119&amp;$C119,'Smelter Reference List'!$J:$J,0))</f>
        <v>#N/A</v>
      </c>
      <c r="T119" s="276"/>
      <c r="U119" s="276"/>
      <c r="V119" s="276"/>
      <c r="W119" s="276"/>
    </row>
    <row r="120" spans="1:23" s="267" customFormat="1" ht="20.25">
      <c r="A120" s="265"/>
      <c r="B120" s="273"/>
      <c r="C120" s="273"/>
      <c r="D120" s="166" t="str">
        <f ca="1">IF(ISERROR($S120),"",OFFSET('Smelter Reference List'!$C$4,$S120-4,0)&amp;"")</f>
        <v/>
      </c>
      <c r="E120" s="166" t="str">
        <f ca="1">IF(ISERROR($S120),"",OFFSET('Smelter Reference List'!$D$4,$S120-4,0)&amp;"")</f>
        <v/>
      </c>
      <c r="F120" s="166" t="str">
        <f ca="1">IF(ISERROR($S120),"",OFFSET('Smelter Reference List'!$E$4,$S120-4,0))</f>
        <v/>
      </c>
      <c r="G120" s="166" t="str">
        <f ca="1">IF(C120=$U$4,"Enter smelter details", IF(ISERROR($S120),"",OFFSET('Smelter Reference List'!$F$4,$S120-4,0)))</f>
        <v/>
      </c>
      <c r="H120" s="290" t="str">
        <f ca="1">IF(ISERROR($S120),"",OFFSET('Smelter Reference List'!$G$4,$S120-4,0))</f>
        <v/>
      </c>
      <c r="I120" s="291" t="str">
        <f ca="1">IF(ISERROR($S120),"",OFFSET('Smelter Reference List'!$H$4,$S120-4,0))</f>
        <v/>
      </c>
      <c r="J120" s="291" t="str">
        <f ca="1">IF(ISERROR($S120),"",OFFSET('Smelter Reference List'!$I$4,$S120-4,0))</f>
        <v/>
      </c>
      <c r="K120" s="288"/>
      <c r="L120" s="288"/>
      <c r="M120" s="288"/>
      <c r="N120" s="288"/>
      <c r="O120" s="288"/>
      <c r="P120" s="288"/>
      <c r="Q120" s="289"/>
      <c r="R120" s="274"/>
      <c r="S120" s="275" t="e">
        <f>IF(OR(C120="",C120=T$4),NA(),MATCH($B120&amp;$C120,'Smelter Reference List'!$J:$J,0))</f>
        <v>#N/A</v>
      </c>
      <c r="T120" s="276"/>
      <c r="U120" s="276"/>
      <c r="V120" s="276"/>
      <c r="W120" s="276"/>
    </row>
    <row r="121" spans="1:23" s="267" customFormat="1" ht="20.25">
      <c r="A121" s="265"/>
      <c r="B121" s="273"/>
      <c r="C121" s="273"/>
      <c r="D121" s="166" t="str">
        <f ca="1">IF(ISERROR($S121),"",OFFSET('Smelter Reference List'!$C$4,$S121-4,0)&amp;"")</f>
        <v/>
      </c>
      <c r="E121" s="166" t="str">
        <f ca="1">IF(ISERROR($S121),"",OFFSET('Smelter Reference List'!$D$4,$S121-4,0)&amp;"")</f>
        <v/>
      </c>
      <c r="F121" s="166" t="str">
        <f ca="1">IF(ISERROR($S121),"",OFFSET('Smelter Reference List'!$E$4,$S121-4,0))</f>
        <v/>
      </c>
      <c r="G121" s="166" t="str">
        <f ca="1">IF(C121=$U$4,"Enter smelter details", IF(ISERROR($S121),"",OFFSET('Smelter Reference List'!$F$4,$S121-4,0)))</f>
        <v/>
      </c>
      <c r="H121" s="290" t="str">
        <f ca="1">IF(ISERROR($S121),"",OFFSET('Smelter Reference List'!$G$4,$S121-4,0))</f>
        <v/>
      </c>
      <c r="I121" s="291" t="str">
        <f ca="1">IF(ISERROR($S121),"",OFFSET('Smelter Reference List'!$H$4,$S121-4,0))</f>
        <v/>
      </c>
      <c r="J121" s="291" t="str">
        <f ca="1">IF(ISERROR($S121),"",OFFSET('Smelter Reference List'!$I$4,$S121-4,0))</f>
        <v/>
      </c>
      <c r="K121" s="288"/>
      <c r="L121" s="288"/>
      <c r="M121" s="288"/>
      <c r="N121" s="288"/>
      <c r="O121" s="288"/>
      <c r="P121" s="288"/>
      <c r="Q121" s="289"/>
      <c r="R121" s="274"/>
      <c r="S121" s="275" t="e">
        <f>IF(OR(C121="",C121=T$4),NA(),MATCH($B121&amp;$C121,'Smelter Reference List'!$J:$J,0))</f>
        <v>#N/A</v>
      </c>
      <c r="T121" s="276"/>
      <c r="U121" s="276"/>
      <c r="V121" s="276"/>
      <c r="W121" s="276"/>
    </row>
    <row r="122" spans="1:23" s="267" customFormat="1" ht="20.25">
      <c r="A122" s="265"/>
      <c r="B122" s="273"/>
      <c r="C122" s="273"/>
      <c r="D122" s="166" t="str">
        <f ca="1">IF(ISERROR($S122),"",OFFSET('Smelter Reference List'!$C$4,$S122-4,0)&amp;"")</f>
        <v/>
      </c>
      <c r="E122" s="166" t="str">
        <f ca="1">IF(ISERROR($S122),"",OFFSET('Smelter Reference List'!$D$4,$S122-4,0)&amp;"")</f>
        <v/>
      </c>
      <c r="F122" s="166" t="str">
        <f ca="1">IF(ISERROR($S122),"",OFFSET('Smelter Reference List'!$E$4,$S122-4,0))</f>
        <v/>
      </c>
      <c r="G122" s="166" t="str">
        <f ca="1">IF(C122=$U$4,"Enter smelter details", IF(ISERROR($S122),"",OFFSET('Smelter Reference List'!$F$4,$S122-4,0)))</f>
        <v/>
      </c>
      <c r="H122" s="290" t="str">
        <f ca="1">IF(ISERROR($S122),"",OFFSET('Smelter Reference List'!$G$4,$S122-4,0))</f>
        <v/>
      </c>
      <c r="I122" s="291" t="str">
        <f ca="1">IF(ISERROR($S122),"",OFFSET('Smelter Reference List'!$H$4,$S122-4,0))</f>
        <v/>
      </c>
      <c r="J122" s="291" t="str">
        <f ca="1">IF(ISERROR($S122),"",OFFSET('Smelter Reference List'!$I$4,$S122-4,0))</f>
        <v/>
      </c>
      <c r="K122" s="288"/>
      <c r="L122" s="288"/>
      <c r="M122" s="288"/>
      <c r="N122" s="288"/>
      <c r="O122" s="288"/>
      <c r="P122" s="288"/>
      <c r="Q122" s="289"/>
      <c r="R122" s="274"/>
      <c r="S122" s="275" t="e">
        <f>IF(OR(C122="",C122=T$4),NA(),MATCH($B122&amp;$C122,'Smelter Reference List'!$J:$J,0))</f>
        <v>#N/A</v>
      </c>
      <c r="T122" s="276"/>
      <c r="U122" s="276"/>
      <c r="V122" s="276"/>
      <c r="W122" s="276"/>
    </row>
    <row r="123" spans="1:23" s="267" customFormat="1" ht="20.25">
      <c r="A123" s="265"/>
      <c r="B123" s="273"/>
      <c r="C123" s="273"/>
      <c r="D123" s="166" t="str">
        <f ca="1">IF(ISERROR($S123),"",OFFSET('Smelter Reference List'!$C$4,$S123-4,0)&amp;"")</f>
        <v/>
      </c>
      <c r="E123" s="166" t="str">
        <f ca="1">IF(ISERROR($S123),"",OFFSET('Smelter Reference List'!$D$4,$S123-4,0)&amp;"")</f>
        <v/>
      </c>
      <c r="F123" s="166" t="str">
        <f ca="1">IF(ISERROR($S123),"",OFFSET('Smelter Reference List'!$E$4,$S123-4,0))</f>
        <v/>
      </c>
      <c r="G123" s="166" t="str">
        <f ca="1">IF(C123=$U$4,"Enter smelter details", IF(ISERROR($S123),"",OFFSET('Smelter Reference List'!$F$4,$S123-4,0)))</f>
        <v/>
      </c>
      <c r="H123" s="290" t="str">
        <f ca="1">IF(ISERROR($S123),"",OFFSET('Smelter Reference List'!$G$4,$S123-4,0))</f>
        <v/>
      </c>
      <c r="I123" s="291" t="str">
        <f ca="1">IF(ISERROR($S123),"",OFFSET('Smelter Reference List'!$H$4,$S123-4,0))</f>
        <v/>
      </c>
      <c r="J123" s="291" t="str">
        <f ca="1">IF(ISERROR($S123),"",OFFSET('Smelter Reference List'!$I$4,$S123-4,0))</f>
        <v/>
      </c>
      <c r="K123" s="288"/>
      <c r="L123" s="288"/>
      <c r="M123" s="288"/>
      <c r="N123" s="288"/>
      <c r="O123" s="288"/>
      <c r="P123" s="288"/>
      <c r="Q123" s="289"/>
      <c r="R123" s="274"/>
      <c r="S123" s="275" t="e">
        <f>IF(OR(C123="",C123=T$4),NA(),MATCH($B123&amp;$C123,'Smelter Reference List'!$J:$J,0))</f>
        <v>#N/A</v>
      </c>
      <c r="T123" s="276"/>
      <c r="U123" s="276"/>
      <c r="V123" s="276"/>
      <c r="W123" s="276"/>
    </row>
    <row r="124" spans="1:23" s="267" customFormat="1" ht="20.25">
      <c r="A124" s="265"/>
      <c r="B124" s="273"/>
      <c r="C124" s="273"/>
      <c r="D124" s="166" t="str">
        <f ca="1">IF(ISERROR($S124),"",OFFSET('Smelter Reference List'!$C$4,$S124-4,0)&amp;"")</f>
        <v/>
      </c>
      <c r="E124" s="166" t="str">
        <f ca="1">IF(ISERROR($S124),"",OFFSET('Smelter Reference List'!$D$4,$S124-4,0)&amp;"")</f>
        <v/>
      </c>
      <c r="F124" s="166" t="str">
        <f ca="1">IF(ISERROR($S124),"",OFFSET('Smelter Reference List'!$E$4,$S124-4,0))</f>
        <v/>
      </c>
      <c r="G124" s="166" t="str">
        <f ca="1">IF(C124=$U$4,"Enter smelter details", IF(ISERROR($S124),"",OFFSET('Smelter Reference List'!$F$4,$S124-4,0)))</f>
        <v/>
      </c>
      <c r="H124" s="290" t="str">
        <f ca="1">IF(ISERROR($S124),"",OFFSET('Smelter Reference List'!$G$4,$S124-4,0))</f>
        <v/>
      </c>
      <c r="I124" s="291" t="str">
        <f ca="1">IF(ISERROR($S124),"",OFFSET('Smelter Reference List'!$H$4,$S124-4,0))</f>
        <v/>
      </c>
      <c r="J124" s="291" t="str">
        <f ca="1">IF(ISERROR($S124),"",OFFSET('Smelter Reference List'!$I$4,$S124-4,0))</f>
        <v/>
      </c>
      <c r="K124" s="288"/>
      <c r="L124" s="288"/>
      <c r="M124" s="288"/>
      <c r="N124" s="288"/>
      <c r="O124" s="288"/>
      <c r="P124" s="288"/>
      <c r="Q124" s="289"/>
      <c r="R124" s="274"/>
      <c r="S124" s="275" t="e">
        <f>IF(OR(C124="",C124=T$4),NA(),MATCH($B124&amp;$C124,'Smelter Reference List'!$J:$J,0))</f>
        <v>#N/A</v>
      </c>
      <c r="T124" s="276"/>
      <c r="U124" s="276"/>
      <c r="V124" s="276"/>
      <c r="W124" s="276"/>
    </row>
    <row r="125" spans="1:23" s="267" customFormat="1" ht="20.25">
      <c r="A125" s="265"/>
      <c r="B125" s="273"/>
      <c r="C125" s="273"/>
      <c r="D125" s="166" t="str">
        <f ca="1">IF(ISERROR($S125),"",OFFSET('Smelter Reference List'!$C$4,$S125-4,0)&amp;"")</f>
        <v/>
      </c>
      <c r="E125" s="166" t="str">
        <f ca="1">IF(ISERROR($S125),"",OFFSET('Smelter Reference List'!$D$4,$S125-4,0)&amp;"")</f>
        <v/>
      </c>
      <c r="F125" s="166" t="str">
        <f ca="1">IF(ISERROR($S125),"",OFFSET('Smelter Reference List'!$E$4,$S125-4,0))</f>
        <v/>
      </c>
      <c r="G125" s="166" t="str">
        <f ca="1">IF(C125=$U$4,"Enter smelter details", IF(ISERROR($S125),"",OFFSET('Smelter Reference List'!$F$4,$S125-4,0)))</f>
        <v/>
      </c>
      <c r="H125" s="290" t="str">
        <f ca="1">IF(ISERROR($S125),"",OFFSET('Smelter Reference List'!$G$4,$S125-4,0))</f>
        <v/>
      </c>
      <c r="I125" s="291" t="str">
        <f ca="1">IF(ISERROR($S125),"",OFFSET('Smelter Reference List'!$H$4,$S125-4,0))</f>
        <v/>
      </c>
      <c r="J125" s="291" t="str">
        <f ca="1">IF(ISERROR($S125),"",OFFSET('Smelter Reference List'!$I$4,$S125-4,0))</f>
        <v/>
      </c>
      <c r="K125" s="288"/>
      <c r="L125" s="288"/>
      <c r="M125" s="288"/>
      <c r="N125" s="288"/>
      <c r="O125" s="288"/>
      <c r="P125" s="288"/>
      <c r="Q125" s="289"/>
      <c r="R125" s="274"/>
      <c r="S125" s="275" t="e">
        <f>IF(OR(C125="",C125=T$4),NA(),MATCH($B125&amp;$C125,'Smelter Reference List'!$J:$J,0))</f>
        <v>#N/A</v>
      </c>
      <c r="T125" s="276"/>
      <c r="U125" s="276"/>
      <c r="V125" s="276"/>
      <c r="W125" s="276"/>
    </row>
    <row r="126" spans="1:23" s="267" customFormat="1" ht="20.25">
      <c r="A126" s="265"/>
      <c r="B126" s="273"/>
      <c r="C126" s="273"/>
      <c r="D126" s="166" t="str">
        <f ca="1">IF(ISERROR($S126),"",OFFSET('Smelter Reference List'!$C$4,$S126-4,0)&amp;"")</f>
        <v/>
      </c>
      <c r="E126" s="166" t="str">
        <f ca="1">IF(ISERROR($S126),"",OFFSET('Smelter Reference List'!$D$4,$S126-4,0)&amp;"")</f>
        <v/>
      </c>
      <c r="F126" s="166" t="str">
        <f ca="1">IF(ISERROR($S126),"",OFFSET('Smelter Reference List'!$E$4,$S126-4,0))</f>
        <v/>
      </c>
      <c r="G126" s="166" t="str">
        <f ca="1">IF(C126=$U$4,"Enter smelter details", IF(ISERROR($S126),"",OFFSET('Smelter Reference List'!$F$4,$S126-4,0)))</f>
        <v/>
      </c>
      <c r="H126" s="290" t="str">
        <f ca="1">IF(ISERROR($S126),"",OFFSET('Smelter Reference List'!$G$4,$S126-4,0))</f>
        <v/>
      </c>
      <c r="I126" s="291" t="str">
        <f ca="1">IF(ISERROR($S126),"",OFFSET('Smelter Reference List'!$H$4,$S126-4,0))</f>
        <v/>
      </c>
      <c r="J126" s="291" t="str">
        <f ca="1">IF(ISERROR($S126),"",OFFSET('Smelter Reference List'!$I$4,$S126-4,0))</f>
        <v/>
      </c>
      <c r="K126" s="288"/>
      <c r="L126" s="288"/>
      <c r="M126" s="288"/>
      <c r="N126" s="288"/>
      <c r="O126" s="288"/>
      <c r="P126" s="288"/>
      <c r="Q126" s="289"/>
      <c r="R126" s="274"/>
      <c r="S126" s="275" t="e">
        <f>IF(OR(C126="",C126=T$4),NA(),MATCH($B126&amp;$C126,'Smelter Reference List'!$J:$J,0))</f>
        <v>#N/A</v>
      </c>
      <c r="T126" s="276"/>
      <c r="U126" s="276"/>
      <c r="V126" s="276"/>
      <c r="W126" s="276"/>
    </row>
    <row r="127" spans="1:23" s="267" customFormat="1" ht="20.25">
      <c r="A127" s="265"/>
      <c r="B127" s="273"/>
      <c r="C127" s="273"/>
      <c r="D127" s="166" t="str">
        <f ca="1">IF(ISERROR($S127),"",OFFSET('Smelter Reference List'!$C$4,$S127-4,0)&amp;"")</f>
        <v/>
      </c>
      <c r="E127" s="166" t="str">
        <f ca="1">IF(ISERROR($S127),"",OFFSET('Smelter Reference List'!$D$4,$S127-4,0)&amp;"")</f>
        <v/>
      </c>
      <c r="F127" s="166" t="str">
        <f ca="1">IF(ISERROR($S127),"",OFFSET('Smelter Reference List'!$E$4,$S127-4,0))</f>
        <v/>
      </c>
      <c r="G127" s="166" t="str">
        <f ca="1">IF(C127=$U$4,"Enter smelter details", IF(ISERROR($S127),"",OFFSET('Smelter Reference List'!$F$4,$S127-4,0)))</f>
        <v/>
      </c>
      <c r="H127" s="290" t="str">
        <f ca="1">IF(ISERROR($S127),"",OFFSET('Smelter Reference List'!$G$4,$S127-4,0))</f>
        <v/>
      </c>
      <c r="I127" s="291" t="str">
        <f ca="1">IF(ISERROR($S127),"",OFFSET('Smelter Reference List'!$H$4,$S127-4,0))</f>
        <v/>
      </c>
      <c r="J127" s="291" t="str">
        <f ca="1">IF(ISERROR($S127),"",OFFSET('Smelter Reference List'!$I$4,$S127-4,0))</f>
        <v/>
      </c>
      <c r="K127" s="288"/>
      <c r="L127" s="288"/>
      <c r="M127" s="288"/>
      <c r="N127" s="288"/>
      <c r="O127" s="288"/>
      <c r="P127" s="288"/>
      <c r="Q127" s="289"/>
      <c r="R127" s="274"/>
      <c r="S127" s="275" t="e">
        <f>IF(OR(C127="",C127=T$4),NA(),MATCH($B127&amp;$C127,'Smelter Reference List'!$J:$J,0))</f>
        <v>#N/A</v>
      </c>
      <c r="T127" s="276"/>
      <c r="U127" s="276"/>
      <c r="V127" s="276"/>
      <c r="W127" s="276"/>
    </row>
    <row r="128" spans="1:23" s="267" customFormat="1" ht="20.25">
      <c r="A128" s="265"/>
      <c r="B128" s="273"/>
      <c r="C128" s="273"/>
      <c r="D128" s="166" t="str">
        <f ca="1">IF(ISERROR($S128),"",OFFSET('Smelter Reference List'!$C$4,$S128-4,0)&amp;"")</f>
        <v/>
      </c>
      <c r="E128" s="166" t="str">
        <f ca="1">IF(ISERROR($S128),"",OFFSET('Smelter Reference List'!$D$4,$S128-4,0)&amp;"")</f>
        <v/>
      </c>
      <c r="F128" s="166" t="str">
        <f ca="1">IF(ISERROR($S128),"",OFFSET('Smelter Reference List'!$E$4,$S128-4,0))</f>
        <v/>
      </c>
      <c r="G128" s="166" t="str">
        <f ca="1">IF(C128=$U$4,"Enter smelter details", IF(ISERROR($S128),"",OFFSET('Smelter Reference List'!$F$4,$S128-4,0)))</f>
        <v/>
      </c>
      <c r="H128" s="290" t="str">
        <f ca="1">IF(ISERROR($S128),"",OFFSET('Smelter Reference List'!$G$4,$S128-4,0))</f>
        <v/>
      </c>
      <c r="I128" s="291" t="str">
        <f ca="1">IF(ISERROR($S128),"",OFFSET('Smelter Reference List'!$H$4,$S128-4,0))</f>
        <v/>
      </c>
      <c r="J128" s="291" t="str">
        <f ca="1">IF(ISERROR($S128),"",OFFSET('Smelter Reference List'!$I$4,$S128-4,0))</f>
        <v/>
      </c>
      <c r="K128" s="288"/>
      <c r="L128" s="288"/>
      <c r="M128" s="288"/>
      <c r="N128" s="288"/>
      <c r="O128" s="288"/>
      <c r="P128" s="288"/>
      <c r="Q128" s="289"/>
      <c r="R128" s="274"/>
      <c r="S128" s="275" t="e">
        <f>IF(OR(C128="",C128=T$4),NA(),MATCH($B128&amp;$C128,'Smelter Reference List'!$J:$J,0))</f>
        <v>#N/A</v>
      </c>
      <c r="T128" s="276"/>
      <c r="U128" s="276"/>
      <c r="V128" s="276"/>
      <c r="W128" s="276"/>
    </row>
    <row r="129" spans="1:23" s="267" customFormat="1" ht="20.25">
      <c r="A129" s="265"/>
      <c r="B129" s="273"/>
      <c r="C129" s="273"/>
      <c r="D129" s="166" t="str">
        <f ca="1">IF(ISERROR($S129),"",OFFSET('Smelter Reference List'!$C$4,$S129-4,0)&amp;"")</f>
        <v/>
      </c>
      <c r="E129" s="166" t="str">
        <f ca="1">IF(ISERROR($S129),"",OFFSET('Smelter Reference List'!$D$4,$S129-4,0)&amp;"")</f>
        <v/>
      </c>
      <c r="F129" s="166" t="str">
        <f ca="1">IF(ISERROR($S129),"",OFFSET('Smelter Reference List'!$E$4,$S129-4,0))</f>
        <v/>
      </c>
      <c r="G129" s="166" t="str">
        <f ca="1">IF(C129=$U$4,"Enter smelter details", IF(ISERROR($S129),"",OFFSET('Smelter Reference List'!$F$4,$S129-4,0)))</f>
        <v/>
      </c>
      <c r="H129" s="290" t="str">
        <f ca="1">IF(ISERROR($S129),"",OFFSET('Smelter Reference List'!$G$4,$S129-4,0))</f>
        <v/>
      </c>
      <c r="I129" s="291" t="str">
        <f ca="1">IF(ISERROR($S129),"",OFFSET('Smelter Reference List'!$H$4,$S129-4,0))</f>
        <v/>
      </c>
      <c r="J129" s="291" t="str">
        <f ca="1">IF(ISERROR($S129),"",OFFSET('Smelter Reference List'!$I$4,$S129-4,0))</f>
        <v/>
      </c>
      <c r="K129" s="288"/>
      <c r="L129" s="288"/>
      <c r="M129" s="288"/>
      <c r="N129" s="288"/>
      <c r="O129" s="288"/>
      <c r="P129" s="288"/>
      <c r="Q129" s="289"/>
      <c r="R129" s="274"/>
      <c r="S129" s="275" t="e">
        <f>IF(OR(C129="",C129=T$4),NA(),MATCH($B129&amp;$C129,'Smelter Reference List'!$J:$J,0))</f>
        <v>#N/A</v>
      </c>
      <c r="T129" s="276"/>
      <c r="U129" s="276"/>
      <c r="V129" s="276"/>
      <c r="W129" s="276"/>
    </row>
    <row r="130" spans="1:23" s="267" customFormat="1" ht="20.25">
      <c r="A130" s="265"/>
      <c r="B130" s="273"/>
      <c r="C130" s="273"/>
      <c r="D130" s="166" t="str">
        <f ca="1">IF(ISERROR($S130),"",OFFSET('Smelter Reference List'!$C$4,$S130-4,0)&amp;"")</f>
        <v/>
      </c>
      <c r="E130" s="166" t="str">
        <f ca="1">IF(ISERROR($S130),"",OFFSET('Smelter Reference List'!$D$4,$S130-4,0)&amp;"")</f>
        <v/>
      </c>
      <c r="F130" s="166" t="str">
        <f ca="1">IF(ISERROR($S130),"",OFFSET('Smelter Reference List'!$E$4,$S130-4,0))</f>
        <v/>
      </c>
      <c r="G130" s="166" t="str">
        <f ca="1">IF(C130=$U$4,"Enter smelter details", IF(ISERROR($S130),"",OFFSET('Smelter Reference List'!$F$4,$S130-4,0)))</f>
        <v/>
      </c>
      <c r="H130" s="290" t="str">
        <f ca="1">IF(ISERROR($S130),"",OFFSET('Smelter Reference List'!$G$4,$S130-4,0))</f>
        <v/>
      </c>
      <c r="I130" s="291" t="str">
        <f ca="1">IF(ISERROR($S130),"",OFFSET('Smelter Reference List'!$H$4,$S130-4,0))</f>
        <v/>
      </c>
      <c r="J130" s="291" t="str">
        <f ca="1">IF(ISERROR($S130),"",OFFSET('Smelter Reference List'!$I$4,$S130-4,0))</f>
        <v/>
      </c>
      <c r="K130" s="288"/>
      <c r="L130" s="288"/>
      <c r="M130" s="288"/>
      <c r="N130" s="288"/>
      <c r="O130" s="288"/>
      <c r="P130" s="288"/>
      <c r="Q130" s="289"/>
      <c r="R130" s="274"/>
      <c r="S130" s="275" t="e">
        <f>IF(OR(C130="",C130=T$4),NA(),MATCH($B130&amp;$C130,'Smelter Reference List'!$J:$J,0))</f>
        <v>#N/A</v>
      </c>
      <c r="T130" s="276"/>
      <c r="U130" s="276"/>
      <c r="V130" s="276"/>
      <c r="W130" s="276"/>
    </row>
    <row r="131" spans="1:23" s="267" customFormat="1" ht="20.25">
      <c r="A131" s="265"/>
      <c r="B131" s="273"/>
      <c r="C131" s="273"/>
      <c r="D131" s="166" t="str">
        <f ca="1">IF(ISERROR($S131),"",OFFSET('Smelter Reference List'!$C$4,$S131-4,0)&amp;"")</f>
        <v/>
      </c>
      <c r="E131" s="166" t="str">
        <f ca="1">IF(ISERROR($S131),"",OFFSET('Smelter Reference List'!$D$4,$S131-4,0)&amp;"")</f>
        <v/>
      </c>
      <c r="F131" s="166" t="str">
        <f ca="1">IF(ISERROR($S131),"",OFFSET('Smelter Reference List'!$E$4,$S131-4,0))</f>
        <v/>
      </c>
      <c r="G131" s="166" t="str">
        <f ca="1">IF(C131=$U$4,"Enter smelter details", IF(ISERROR($S131),"",OFFSET('Smelter Reference List'!$F$4,$S131-4,0)))</f>
        <v/>
      </c>
      <c r="H131" s="290" t="str">
        <f ca="1">IF(ISERROR($S131),"",OFFSET('Smelter Reference List'!$G$4,$S131-4,0))</f>
        <v/>
      </c>
      <c r="I131" s="291" t="str">
        <f ca="1">IF(ISERROR($S131),"",OFFSET('Smelter Reference List'!$H$4,$S131-4,0))</f>
        <v/>
      </c>
      <c r="J131" s="291" t="str">
        <f ca="1">IF(ISERROR($S131),"",OFFSET('Smelter Reference List'!$I$4,$S131-4,0))</f>
        <v/>
      </c>
      <c r="K131" s="288"/>
      <c r="L131" s="288"/>
      <c r="M131" s="288"/>
      <c r="N131" s="288"/>
      <c r="O131" s="288"/>
      <c r="P131" s="288"/>
      <c r="Q131" s="289"/>
      <c r="R131" s="274"/>
      <c r="S131" s="275" t="e">
        <f>IF(OR(C131="",C131=T$4),NA(),MATCH($B131&amp;$C131,'Smelter Reference List'!$J:$J,0))</f>
        <v>#N/A</v>
      </c>
      <c r="T131" s="276"/>
      <c r="U131" s="276"/>
      <c r="V131" s="276"/>
      <c r="W131" s="276"/>
    </row>
    <row r="132" spans="1:23" s="267" customFormat="1" ht="20.25">
      <c r="A132" s="265"/>
      <c r="B132" s="273"/>
      <c r="C132" s="273"/>
      <c r="D132" s="166" t="str">
        <f ca="1">IF(ISERROR($S132),"",OFFSET('Smelter Reference List'!$C$4,$S132-4,0)&amp;"")</f>
        <v/>
      </c>
      <c r="E132" s="166" t="str">
        <f ca="1">IF(ISERROR($S132),"",OFFSET('Smelter Reference List'!$D$4,$S132-4,0)&amp;"")</f>
        <v/>
      </c>
      <c r="F132" s="166" t="str">
        <f ca="1">IF(ISERROR($S132),"",OFFSET('Smelter Reference List'!$E$4,$S132-4,0))</f>
        <v/>
      </c>
      <c r="G132" s="166" t="str">
        <f ca="1">IF(C132=$U$4,"Enter smelter details", IF(ISERROR($S132),"",OFFSET('Smelter Reference List'!$F$4,$S132-4,0)))</f>
        <v/>
      </c>
      <c r="H132" s="290" t="str">
        <f ca="1">IF(ISERROR($S132),"",OFFSET('Smelter Reference List'!$G$4,$S132-4,0))</f>
        <v/>
      </c>
      <c r="I132" s="291" t="str">
        <f ca="1">IF(ISERROR($S132),"",OFFSET('Smelter Reference List'!$H$4,$S132-4,0))</f>
        <v/>
      </c>
      <c r="J132" s="291" t="str">
        <f ca="1">IF(ISERROR($S132),"",OFFSET('Smelter Reference List'!$I$4,$S132-4,0))</f>
        <v/>
      </c>
      <c r="K132" s="288"/>
      <c r="L132" s="288"/>
      <c r="M132" s="288"/>
      <c r="N132" s="288"/>
      <c r="O132" s="288"/>
      <c r="P132" s="288"/>
      <c r="Q132" s="289"/>
      <c r="R132" s="274"/>
      <c r="S132" s="275" t="e">
        <f>IF(OR(C132="",C132=T$4),NA(),MATCH($B132&amp;$C132,'Smelter Reference List'!$J:$J,0))</f>
        <v>#N/A</v>
      </c>
      <c r="T132" s="276"/>
      <c r="U132" s="276"/>
      <c r="V132" s="276"/>
      <c r="W132" s="276"/>
    </row>
    <row r="133" spans="1:23" s="267" customFormat="1" ht="20.25">
      <c r="A133" s="265"/>
      <c r="B133" s="273"/>
      <c r="C133" s="273"/>
      <c r="D133" s="166" t="str">
        <f ca="1">IF(ISERROR($S133),"",OFFSET('Smelter Reference List'!$C$4,$S133-4,0)&amp;"")</f>
        <v/>
      </c>
      <c r="E133" s="166" t="str">
        <f ca="1">IF(ISERROR($S133),"",OFFSET('Smelter Reference List'!$D$4,$S133-4,0)&amp;"")</f>
        <v/>
      </c>
      <c r="F133" s="166" t="str">
        <f ca="1">IF(ISERROR($S133),"",OFFSET('Smelter Reference List'!$E$4,$S133-4,0))</f>
        <v/>
      </c>
      <c r="G133" s="166" t="str">
        <f ca="1">IF(C133=$U$4,"Enter smelter details", IF(ISERROR($S133),"",OFFSET('Smelter Reference List'!$F$4,$S133-4,0)))</f>
        <v/>
      </c>
      <c r="H133" s="290" t="str">
        <f ca="1">IF(ISERROR($S133),"",OFFSET('Smelter Reference List'!$G$4,$S133-4,0))</f>
        <v/>
      </c>
      <c r="I133" s="291" t="str">
        <f ca="1">IF(ISERROR($S133),"",OFFSET('Smelter Reference List'!$H$4,$S133-4,0))</f>
        <v/>
      </c>
      <c r="J133" s="291" t="str">
        <f ca="1">IF(ISERROR($S133),"",OFFSET('Smelter Reference List'!$I$4,$S133-4,0))</f>
        <v/>
      </c>
      <c r="K133" s="288"/>
      <c r="L133" s="288"/>
      <c r="M133" s="288"/>
      <c r="N133" s="288"/>
      <c r="O133" s="288"/>
      <c r="P133" s="288"/>
      <c r="Q133" s="289"/>
      <c r="R133" s="274"/>
      <c r="S133" s="275" t="e">
        <f>IF(OR(C133="",C133=T$4),NA(),MATCH($B133&amp;$C133,'Smelter Reference List'!$J:$J,0))</f>
        <v>#N/A</v>
      </c>
      <c r="T133" s="276"/>
      <c r="U133" s="276"/>
      <c r="V133" s="276"/>
      <c r="W133" s="276"/>
    </row>
    <row r="134" spans="1:23" s="267" customFormat="1" ht="20.25">
      <c r="A134" s="265"/>
      <c r="B134" s="273"/>
      <c r="C134" s="273"/>
      <c r="D134" s="166" t="str">
        <f ca="1">IF(ISERROR($S134),"",OFFSET('Smelter Reference List'!$C$4,$S134-4,0)&amp;"")</f>
        <v/>
      </c>
      <c r="E134" s="166" t="str">
        <f ca="1">IF(ISERROR($S134),"",OFFSET('Smelter Reference List'!$D$4,$S134-4,0)&amp;"")</f>
        <v/>
      </c>
      <c r="F134" s="166" t="str">
        <f ca="1">IF(ISERROR($S134),"",OFFSET('Smelter Reference List'!$E$4,$S134-4,0))</f>
        <v/>
      </c>
      <c r="G134" s="166" t="str">
        <f ca="1">IF(C134=$U$4,"Enter smelter details", IF(ISERROR($S134),"",OFFSET('Smelter Reference List'!$F$4,$S134-4,0)))</f>
        <v/>
      </c>
      <c r="H134" s="290" t="str">
        <f ca="1">IF(ISERROR($S134),"",OFFSET('Smelter Reference List'!$G$4,$S134-4,0))</f>
        <v/>
      </c>
      <c r="I134" s="291" t="str">
        <f ca="1">IF(ISERROR($S134),"",OFFSET('Smelter Reference List'!$H$4,$S134-4,0))</f>
        <v/>
      </c>
      <c r="J134" s="291" t="str">
        <f ca="1">IF(ISERROR($S134),"",OFFSET('Smelter Reference List'!$I$4,$S134-4,0))</f>
        <v/>
      </c>
      <c r="K134" s="288"/>
      <c r="L134" s="288"/>
      <c r="M134" s="288"/>
      <c r="N134" s="288"/>
      <c r="O134" s="288"/>
      <c r="P134" s="288"/>
      <c r="Q134" s="289"/>
      <c r="R134" s="274"/>
      <c r="S134" s="275" t="e">
        <f>IF(OR(C134="",C134=T$4),NA(),MATCH($B134&amp;$C134,'Smelter Reference List'!$J:$J,0))</f>
        <v>#N/A</v>
      </c>
      <c r="T134" s="276"/>
      <c r="U134" s="276"/>
      <c r="V134" s="276"/>
      <c r="W134" s="276"/>
    </row>
    <row r="135" spans="1:23" s="267" customFormat="1" ht="20.25">
      <c r="A135" s="265"/>
      <c r="B135" s="273"/>
      <c r="C135" s="273"/>
      <c r="D135" s="166" t="str">
        <f ca="1">IF(ISERROR($S135),"",OFFSET('Smelter Reference List'!$C$4,$S135-4,0)&amp;"")</f>
        <v/>
      </c>
      <c r="E135" s="166" t="str">
        <f ca="1">IF(ISERROR($S135),"",OFFSET('Smelter Reference List'!$D$4,$S135-4,0)&amp;"")</f>
        <v/>
      </c>
      <c r="F135" s="166" t="str">
        <f ca="1">IF(ISERROR($S135),"",OFFSET('Smelter Reference List'!$E$4,$S135-4,0))</f>
        <v/>
      </c>
      <c r="G135" s="166" t="str">
        <f ca="1">IF(C135=$U$4,"Enter smelter details", IF(ISERROR($S135),"",OFFSET('Smelter Reference List'!$F$4,$S135-4,0)))</f>
        <v/>
      </c>
      <c r="H135" s="290" t="str">
        <f ca="1">IF(ISERROR($S135),"",OFFSET('Smelter Reference List'!$G$4,$S135-4,0))</f>
        <v/>
      </c>
      <c r="I135" s="291" t="str">
        <f ca="1">IF(ISERROR($S135),"",OFFSET('Smelter Reference List'!$H$4,$S135-4,0))</f>
        <v/>
      </c>
      <c r="J135" s="291" t="str">
        <f ca="1">IF(ISERROR($S135),"",OFFSET('Smelter Reference List'!$I$4,$S135-4,0))</f>
        <v/>
      </c>
      <c r="K135" s="288"/>
      <c r="L135" s="288"/>
      <c r="M135" s="288"/>
      <c r="N135" s="288"/>
      <c r="O135" s="288"/>
      <c r="P135" s="288"/>
      <c r="Q135" s="289"/>
      <c r="R135" s="274"/>
      <c r="S135" s="275" t="e">
        <f>IF(OR(C135="",C135=T$4),NA(),MATCH($B135&amp;$C135,'Smelter Reference List'!$J:$J,0))</f>
        <v>#N/A</v>
      </c>
      <c r="T135" s="276"/>
      <c r="U135" s="276"/>
      <c r="V135" s="276"/>
      <c r="W135" s="276"/>
    </row>
    <row r="136" spans="1:23" s="267" customFormat="1" ht="20.25">
      <c r="A136" s="265"/>
      <c r="B136" s="273"/>
      <c r="C136" s="273"/>
      <c r="D136" s="166" t="str">
        <f ca="1">IF(ISERROR($S136),"",OFFSET('Smelter Reference List'!$C$4,$S136-4,0)&amp;"")</f>
        <v/>
      </c>
      <c r="E136" s="166" t="str">
        <f ca="1">IF(ISERROR($S136),"",OFFSET('Smelter Reference List'!$D$4,$S136-4,0)&amp;"")</f>
        <v/>
      </c>
      <c r="F136" s="166" t="str">
        <f ca="1">IF(ISERROR($S136),"",OFFSET('Smelter Reference List'!$E$4,$S136-4,0))</f>
        <v/>
      </c>
      <c r="G136" s="166" t="str">
        <f ca="1">IF(C136=$U$4,"Enter smelter details", IF(ISERROR($S136),"",OFFSET('Smelter Reference List'!$F$4,$S136-4,0)))</f>
        <v/>
      </c>
      <c r="H136" s="290" t="str">
        <f ca="1">IF(ISERROR($S136),"",OFFSET('Smelter Reference List'!$G$4,$S136-4,0))</f>
        <v/>
      </c>
      <c r="I136" s="291" t="str">
        <f ca="1">IF(ISERROR($S136),"",OFFSET('Smelter Reference List'!$H$4,$S136-4,0))</f>
        <v/>
      </c>
      <c r="J136" s="291" t="str">
        <f ca="1">IF(ISERROR($S136),"",OFFSET('Smelter Reference List'!$I$4,$S136-4,0))</f>
        <v/>
      </c>
      <c r="K136" s="288"/>
      <c r="L136" s="288"/>
      <c r="M136" s="288"/>
      <c r="N136" s="288"/>
      <c r="O136" s="288"/>
      <c r="P136" s="288"/>
      <c r="Q136" s="289"/>
      <c r="R136" s="274"/>
      <c r="S136" s="275" t="e">
        <f>IF(OR(C136="",C136=T$4),NA(),MATCH($B136&amp;$C136,'Smelter Reference List'!$J:$J,0))</f>
        <v>#N/A</v>
      </c>
      <c r="T136" s="276"/>
      <c r="U136" s="276"/>
      <c r="V136" s="276"/>
      <c r="W136" s="276"/>
    </row>
    <row r="137" spans="1:23" s="267" customFormat="1" ht="20.25">
      <c r="A137" s="265"/>
      <c r="B137" s="273"/>
      <c r="C137" s="273"/>
      <c r="D137" s="166" t="str">
        <f ca="1">IF(ISERROR($S137),"",OFFSET('Smelter Reference List'!$C$4,$S137-4,0)&amp;"")</f>
        <v/>
      </c>
      <c r="E137" s="166" t="str">
        <f ca="1">IF(ISERROR($S137),"",OFFSET('Smelter Reference List'!$D$4,$S137-4,0)&amp;"")</f>
        <v/>
      </c>
      <c r="F137" s="166" t="str">
        <f ca="1">IF(ISERROR($S137),"",OFFSET('Smelter Reference List'!$E$4,$S137-4,0))</f>
        <v/>
      </c>
      <c r="G137" s="166" t="str">
        <f ca="1">IF(C137=$U$4,"Enter smelter details", IF(ISERROR($S137),"",OFFSET('Smelter Reference List'!$F$4,$S137-4,0)))</f>
        <v/>
      </c>
      <c r="H137" s="290" t="str">
        <f ca="1">IF(ISERROR($S137),"",OFFSET('Smelter Reference List'!$G$4,$S137-4,0))</f>
        <v/>
      </c>
      <c r="I137" s="291" t="str">
        <f ca="1">IF(ISERROR($S137),"",OFFSET('Smelter Reference List'!$H$4,$S137-4,0))</f>
        <v/>
      </c>
      <c r="J137" s="291" t="str">
        <f ca="1">IF(ISERROR($S137),"",OFFSET('Smelter Reference List'!$I$4,$S137-4,0))</f>
        <v/>
      </c>
      <c r="K137" s="288"/>
      <c r="L137" s="288"/>
      <c r="M137" s="288"/>
      <c r="N137" s="288"/>
      <c r="O137" s="288"/>
      <c r="P137" s="288"/>
      <c r="Q137" s="289"/>
      <c r="R137" s="274"/>
      <c r="S137" s="275" t="e">
        <f>IF(OR(C137="",C137=T$4),NA(),MATCH($B137&amp;$C137,'Smelter Reference List'!$J:$J,0))</f>
        <v>#N/A</v>
      </c>
      <c r="T137" s="276"/>
      <c r="U137" s="276"/>
      <c r="V137" s="276"/>
      <c r="W137" s="276"/>
    </row>
    <row r="138" spans="1:23" s="267" customFormat="1" ht="20.25">
      <c r="A138" s="265"/>
      <c r="B138" s="273"/>
      <c r="C138" s="273"/>
      <c r="D138" s="166" t="str">
        <f ca="1">IF(ISERROR($S138),"",OFFSET('Smelter Reference List'!$C$4,$S138-4,0)&amp;"")</f>
        <v/>
      </c>
      <c r="E138" s="166" t="str">
        <f ca="1">IF(ISERROR($S138),"",OFFSET('Smelter Reference List'!$D$4,$S138-4,0)&amp;"")</f>
        <v/>
      </c>
      <c r="F138" s="166" t="str">
        <f ca="1">IF(ISERROR($S138),"",OFFSET('Smelter Reference List'!$E$4,$S138-4,0))</f>
        <v/>
      </c>
      <c r="G138" s="166" t="str">
        <f ca="1">IF(C138=$U$4,"Enter smelter details", IF(ISERROR($S138),"",OFFSET('Smelter Reference List'!$F$4,$S138-4,0)))</f>
        <v/>
      </c>
      <c r="H138" s="290" t="str">
        <f ca="1">IF(ISERROR($S138),"",OFFSET('Smelter Reference List'!$G$4,$S138-4,0))</f>
        <v/>
      </c>
      <c r="I138" s="291" t="str">
        <f ca="1">IF(ISERROR($S138),"",OFFSET('Smelter Reference List'!$H$4,$S138-4,0))</f>
        <v/>
      </c>
      <c r="J138" s="291" t="str">
        <f ca="1">IF(ISERROR($S138),"",OFFSET('Smelter Reference List'!$I$4,$S138-4,0))</f>
        <v/>
      </c>
      <c r="K138" s="288"/>
      <c r="L138" s="288"/>
      <c r="M138" s="288"/>
      <c r="N138" s="288"/>
      <c r="O138" s="288"/>
      <c r="P138" s="288"/>
      <c r="Q138" s="289"/>
      <c r="R138" s="274"/>
      <c r="S138" s="275" t="e">
        <f>IF(OR(C138="",C138=T$4),NA(),MATCH($B138&amp;$C138,'Smelter Reference List'!$J:$J,0))</f>
        <v>#N/A</v>
      </c>
      <c r="T138" s="276"/>
      <c r="U138" s="276"/>
      <c r="V138" s="276"/>
      <c r="W138" s="276"/>
    </row>
    <row r="139" spans="1:23" s="267" customFormat="1" ht="20.25">
      <c r="A139" s="265"/>
      <c r="B139" s="273"/>
      <c r="C139" s="273"/>
      <c r="D139" s="166" t="str">
        <f ca="1">IF(ISERROR($S139),"",OFFSET('Smelter Reference List'!$C$4,$S139-4,0)&amp;"")</f>
        <v/>
      </c>
      <c r="E139" s="166" t="str">
        <f ca="1">IF(ISERROR($S139),"",OFFSET('Smelter Reference List'!$D$4,$S139-4,0)&amp;"")</f>
        <v/>
      </c>
      <c r="F139" s="166" t="str">
        <f ca="1">IF(ISERROR($S139),"",OFFSET('Smelter Reference List'!$E$4,$S139-4,0))</f>
        <v/>
      </c>
      <c r="G139" s="166" t="str">
        <f ca="1">IF(C139=$U$4,"Enter smelter details", IF(ISERROR($S139),"",OFFSET('Smelter Reference List'!$F$4,$S139-4,0)))</f>
        <v/>
      </c>
      <c r="H139" s="290" t="str">
        <f ca="1">IF(ISERROR($S139),"",OFFSET('Smelter Reference List'!$G$4,$S139-4,0))</f>
        <v/>
      </c>
      <c r="I139" s="291" t="str">
        <f ca="1">IF(ISERROR($S139),"",OFFSET('Smelter Reference List'!$H$4,$S139-4,0))</f>
        <v/>
      </c>
      <c r="J139" s="291" t="str">
        <f ca="1">IF(ISERROR($S139),"",OFFSET('Smelter Reference List'!$I$4,$S139-4,0))</f>
        <v/>
      </c>
      <c r="K139" s="288"/>
      <c r="L139" s="288"/>
      <c r="M139" s="288"/>
      <c r="N139" s="288"/>
      <c r="O139" s="288"/>
      <c r="P139" s="288"/>
      <c r="Q139" s="289"/>
      <c r="R139" s="274"/>
      <c r="S139" s="275" t="e">
        <f>IF(OR(C139="",C139=T$4),NA(),MATCH($B139&amp;$C139,'Smelter Reference List'!$J:$J,0))</f>
        <v>#N/A</v>
      </c>
      <c r="T139" s="276"/>
      <c r="U139" s="276"/>
      <c r="V139" s="276"/>
      <c r="W139" s="276"/>
    </row>
    <row r="140" spans="1:23" s="267" customFormat="1" ht="20.25">
      <c r="A140" s="265"/>
      <c r="B140" s="273"/>
      <c r="C140" s="273"/>
      <c r="D140" s="166" t="str">
        <f ca="1">IF(ISERROR($S140),"",OFFSET('Smelter Reference List'!$C$4,$S140-4,0)&amp;"")</f>
        <v/>
      </c>
      <c r="E140" s="166" t="str">
        <f ca="1">IF(ISERROR($S140),"",OFFSET('Smelter Reference List'!$D$4,$S140-4,0)&amp;"")</f>
        <v/>
      </c>
      <c r="F140" s="166" t="str">
        <f ca="1">IF(ISERROR($S140),"",OFFSET('Smelter Reference List'!$E$4,$S140-4,0))</f>
        <v/>
      </c>
      <c r="G140" s="166" t="str">
        <f ca="1">IF(C140=$U$4,"Enter smelter details", IF(ISERROR($S140),"",OFFSET('Smelter Reference List'!$F$4,$S140-4,0)))</f>
        <v/>
      </c>
      <c r="H140" s="290" t="str">
        <f ca="1">IF(ISERROR($S140),"",OFFSET('Smelter Reference List'!$G$4,$S140-4,0))</f>
        <v/>
      </c>
      <c r="I140" s="291" t="str">
        <f ca="1">IF(ISERROR($S140),"",OFFSET('Smelter Reference List'!$H$4,$S140-4,0))</f>
        <v/>
      </c>
      <c r="J140" s="291" t="str">
        <f ca="1">IF(ISERROR($S140),"",OFFSET('Smelter Reference List'!$I$4,$S140-4,0))</f>
        <v/>
      </c>
      <c r="K140" s="288"/>
      <c r="L140" s="288"/>
      <c r="M140" s="288"/>
      <c r="N140" s="288"/>
      <c r="O140" s="288"/>
      <c r="P140" s="288"/>
      <c r="Q140" s="289"/>
      <c r="R140" s="274"/>
      <c r="S140" s="275" t="e">
        <f>IF(OR(C140="",C140=T$4),NA(),MATCH($B140&amp;$C140,'Smelter Reference List'!$J:$J,0))</f>
        <v>#N/A</v>
      </c>
      <c r="T140" s="276"/>
      <c r="U140" s="276"/>
      <c r="V140" s="276"/>
      <c r="W140" s="276"/>
    </row>
    <row r="141" spans="1:23" s="267" customFormat="1" ht="20.25">
      <c r="A141" s="265"/>
      <c r="B141" s="273"/>
      <c r="C141" s="273"/>
      <c r="D141" s="166" t="str">
        <f ca="1">IF(ISERROR($S141),"",OFFSET('Smelter Reference List'!$C$4,$S141-4,0)&amp;"")</f>
        <v/>
      </c>
      <c r="E141" s="166" t="str">
        <f ca="1">IF(ISERROR($S141),"",OFFSET('Smelter Reference List'!$D$4,$S141-4,0)&amp;"")</f>
        <v/>
      </c>
      <c r="F141" s="166" t="str">
        <f ca="1">IF(ISERROR($S141),"",OFFSET('Smelter Reference List'!$E$4,$S141-4,0))</f>
        <v/>
      </c>
      <c r="G141" s="166" t="str">
        <f ca="1">IF(C141=$U$4,"Enter smelter details", IF(ISERROR($S141),"",OFFSET('Smelter Reference List'!$F$4,$S141-4,0)))</f>
        <v/>
      </c>
      <c r="H141" s="290" t="str">
        <f ca="1">IF(ISERROR($S141),"",OFFSET('Smelter Reference List'!$G$4,$S141-4,0))</f>
        <v/>
      </c>
      <c r="I141" s="291" t="str">
        <f ca="1">IF(ISERROR($S141),"",OFFSET('Smelter Reference List'!$H$4,$S141-4,0))</f>
        <v/>
      </c>
      <c r="J141" s="291" t="str">
        <f ca="1">IF(ISERROR($S141),"",OFFSET('Smelter Reference List'!$I$4,$S141-4,0))</f>
        <v/>
      </c>
      <c r="K141" s="288"/>
      <c r="L141" s="288"/>
      <c r="M141" s="288"/>
      <c r="N141" s="288"/>
      <c r="O141" s="288"/>
      <c r="P141" s="288"/>
      <c r="Q141" s="289"/>
      <c r="R141" s="274"/>
      <c r="S141" s="275" t="e">
        <f>IF(OR(C141="",C141=T$4),NA(),MATCH($B141&amp;$C141,'Smelter Reference List'!$J:$J,0))</f>
        <v>#N/A</v>
      </c>
      <c r="T141" s="276"/>
      <c r="U141" s="276"/>
      <c r="V141" s="276"/>
      <c r="W141" s="276"/>
    </row>
    <row r="142" spans="1:23" s="267" customFormat="1" ht="20.25">
      <c r="A142" s="265"/>
      <c r="B142" s="273"/>
      <c r="C142" s="273"/>
      <c r="D142" s="166" t="str">
        <f ca="1">IF(ISERROR($S142),"",OFFSET('Smelter Reference List'!$C$4,$S142-4,0)&amp;"")</f>
        <v/>
      </c>
      <c r="E142" s="166" t="str">
        <f ca="1">IF(ISERROR($S142),"",OFFSET('Smelter Reference List'!$D$4,$S142-4,0)&amp;"")</f>
        <v/>
      </c>
      <c r="F142" s="166" t="str">
        <f ca="1">IF(ISERROR($S142),"",OFFSET('Smelter Reference List'!$E$4,$S142-4,0))</f>
        <v/>
      </c>
      <c r="G142" s="166" t="str">
        <f ca="1">IF(C142=$U$4,"Enter smelter details", IF(ISERROR($S142),"",OFFSET('Smelter Reference List'!$F$4,$S142-4,0)))</f>
        <v/>
      </c>
      <c r="H142" s="290" t="str">
        <f ca="1">IF(ISERROR($S142),"",OFFSET('Smelter Reference List'!$G$4,$S142-4,0))</f>
        <v/>
      </c>
      <c r="I142" s="291" t="str">
        <f ca="1">IF(ISERROR($S142),"",OFFSET('Smelter Reference List'!$H$4,$S142-4,0))</f>
        <v/>
      </c>
      <c r="J142" s="291" t="str">
        <f ca="1">IF(ISERROR($S142),"",OFFSET('Smelter Reference List'!$I$4,$S142-4,0))</f>
        <v/>
      </c>
      <c r="K142" s="288"/>
      <c r="L142" s="288"/>
      <c r="M142" s="288"/>
      <c r="N142" s="288"/>
      <c r="O142" s="288"/>
      <c r="P142" s="288"/>
      <c r="Q142" s="289"/>
      <c r="R142" s="274"/>
      <c r="S142" s="275" t="e">
        <f>IF(OR(C142="",C142=T$4),NA(),MATCH($B142&amp;$C142,'Smelter Reference List'!$J:$J,0))</f>
        <v>#N/A</v>
      </c>
      <c r="T142" s="276"/>
      <c r="U142" s="276"/>
      <c r="V142" s="276"/>
      <c r="W142" s="276"/>
    </row>
    <row r="143" spans="1:23" s="267" customFormat="1" ht="20.25">
      <c r="A143" s="265"/>
      <c r="B143" s="273"/>
      <c r="C143" s="273"/>
      <c r="D143" s="166" t="str">
        <f ca="1">IF(ISERROR($S143),"",OFFSET('Smelter Reference List'!$C$4,$S143-4,0)&amp;"")</f>
        <v/>
      </c>
      <c r="E143" s="166" t="str">
        <f ca="1">IF(ISERROR($S143),"",OFFSET('Smelter Reference List'!$D$4,$S143-4,0)&amp;"")</f>
        <v/>
      </c>
      <c r="F143" s="166" t="str">
        <f ca="1">IF(ISERROR($S143),"",OFFSET('Smelter Reference List'!$E$4,$S143-4,0))</f>
        <v/>
      </c>
      <c r="G143" s="166" t="str">
        <f ca="1">IF(C143=$U$4,"Enter smelter details", IF(ISERROR($S143),"",OFFSET('Smelter Reference List'!$F$4,$S143-4,0)))</f>
        <v/>
      </c>
      <c r="H143" s="290" t="str">
        <f ca="1">IF(ISERROR($S143),"",OFFSET('Smelter Reference List'!$G$4,$S143-4,0))</f>
        <v/>
      </c>
      <c r="I143" s="291" t="str">
        <f ca="1">IF(ISERROR($S143),"",OFFSET('Smelter Reference List'!$H$4,$S143-4,0))</f>
        <v/>
      </c>
      <c r="J143" s="291" t="str">
        <f ca="1">IF(ISERROR($S143),"",OFFSET('Smelter Reference List'!$I$4,$S143-4,0))</f>
        <v/>
      </c>
      <c r="K143" s="288"/>
      <c r="L143" s="288"/>
      <c r="M143" s="288"/>
      <c r="N143" s="288"/>
      <c r="O143" s="288"/>
      <c r="P143" s="288"/>
      <c r="Q143" s="289"/>
      <c r="R143" s="274"/>
      <c r="S143" s="275" t="e">
        <f>IF(OR(C143="",C143=T$4),NA(),MATCH($B143&amp;$C143,'Smelter Reference List'!$J:$J,0))</f>
        <v>#N/A</v>
      </c>
      <c r="T143" s="276"/>
      <c r="U143" s="276"/>
      <c r="V143" s="276"/>
      <c r="W143" s="276"/>
    </row>
    <row r="144" spans="1:23" s="267" customFormat="1" ht="20.25">
      <c r="A144" s="265"/>
      <c r="B144" s="273"/>
      <c r="C144" s="273"/>
      <c r="D144" s="166" t="str">
        <f ca="1">IF(ISERROR($S144),"",OFFSET('Smelter Reference List'!$C$4,$S144-4,0)&amp;"")</f>
        <v/>
      </c>
      <c r="E144" s="166" t="str">
        <f ca="1">IF(ISERROR($S144),"",OFFSET('Smelter Reference List'!$D$4,$S144-4,0)&amp;"")</f>
        <v/>
      </c>
      <c r="F144" s="166" t="str">
        <f ca="1">IF(ISERROR($S144),"",OFFSET('Smelter Reference List'!$E$4,$S144-4,0))</f>
        <v/>
      </c>
      <c r="G144" s="166" t="str">
        <f ca="1">IF(C144=$U$4,"Enter smelter details", IF(ISERROR($S144),"",OFFSET('Smelter Reference List'!$F$4,$S144-4,0)))</f>
        <v/>
      </c>
      <c r="H144" s="290" t="str">
        <f ca="1">IF(ISERROR($S144),"",OFFSET('Smelter Reference List'!$G$4,$S144-4,0))</f>
        <v/>
      </c>
      <c r="I144" s="291" t="str">
        <f ca="1">IF(ISERROR($S144),"",OFFSET('Smelter Reference List'!$H$4,$S144-4,0))</f>
        <v/>
      </c>
      <c r="J144" s="291" t="str">
        <f ca="1">IF(ISERROR($S144),"",OFFSET('Smelter Reference List'!$I$4,$S144-4,0))</f>
        <v/>
      </c>
      <c r="K144" s="288"/>
      <c r="L144" s="288"/>
      <c r="M144" s="288"/>
      <c r="N144" s="288"/>
      <c r="O144" s="288"/>
      <c r="P144" s="288"/>
      <c r="Q144" s="289"/>
      <c r="R144" s="274"/>
      <c r="S144" s="275" t="e">
        <f>IF(OR(C144="",C144=T$4),NA(),MATCH($B144&amp;$C144,'Smelter Reference List'!$J:$J,0))</f>
        <v>#N/A</v>
      </c>
      <c r="T144" s="276"/>
      <c r="U144" s="276"/>
      <c r="V144" s="276"/>
      <c r="W144" s="276"/>
    </row>
    <row r="145" spans="1:23" s="267" customFormat="1" ht="20.25">
      <c r="A145" s="265"/>
      <c r="B145" s="273"/>
      <c r="C145" s="273"/>
      <c r="D145" s="166" t="str">
        <f ca="1">IF(ISERROR($S145),"",OFFSET('Smelter Reference List'!$C$4,$S145-4,0)&amp;"")</f>
        <v/>
      </c>
      <c r="E145" s="166" t="str">
        <f ca="1">IF(ISERROR($S145),"",OFFSET('Smelter Reference List'!$D$4,$S145-4,0)&amp;"")</f>
        <v/>
      </c>
      <c r="F145" s="166" t="str">
        <f ca="1">IF(ISERROR($S145),"",OFFSET('Smelter Reference List'!$E$4,$S145-4,0))</f>
        <v/>
      </c>
      <c r="G145" s="166" t="str">
        <f ca="1">IF(C145=$U$4,"Enter smelter details", IF(ISERROR($S145),"",OFFSET('Smelter Reference List'!$F$4,$S145-4,0)))</f>
        <v/>
      </c>
      <c r="H145" s="290" t="str">
        <f ca="1">IF(ISERROR($S145),"",OFFSET('Smelter Reference List'!$G$4,$S145-4,0))</f>
        <v/>
      </c>
      <c r="I145" s="291" t="str">
        <f ca="1">IF(ISERROR($S145),"",OFFSET('Smelter Reference List'!$H$4,$S145-4,0))</f>
        <v/>
      </c>
      <c r="J145" s="291" t="str">
        <f ca="1">IF(ISERROR($S145),"",OFFSET('Smelter Reference List'!$I$4,$S145-4,0))</f>
        <v/>
      </c>
      <c r="K145" s="288"/>
      <c r="L145" s="288"/>
      <c r="M145" s="288"/>
      <c r="N145" s="288"/>
      <c r="O145" s="288"/>
      <c r="P145" s="288"/>
      <c r="Q145" s="289"/>
      <c r="R145" s="274"/>
      <c r="S145" s="275" t="e">
        <f>IF(OR(C145="",C145=T$4),NA(),MATCH($B145&amp;$C145,'Smelter Reference List'!$J:$J,0))</f>
        <v>#N/A</v>
      </c>
      <c r="T145" s="276"/>
      <c r="U145" s="276"/>
      <c r="V145" s="276"/>
      <c r="W145" s="276"/>
    </row>
    <row r="146" spans="1:23" s="267" customFormat="1" ht="20.25">
      <c r="A146" s="265"/>
      <c r="B146" s="273"/>
      <c r="C146" s="273"/>
      <c r="D146" s="166" t="str">
        <f ca="1">IF(ISERROR($S146),"",OFFSET('Smelter Reference List'!$C$4,$S146-4,0)&amp;"")</f>
        <v/>
      </c>
      <c r="E146" s="166" t="str">
        <f ca="1">IF(ISERROR($S146),"",OFFSET('Smelter Reference List'!$D$4,$S146-4,0)&amp;"")</f>
        <v/>
      </c>
      <c r="F146" s="166" t="str">
        <f ca="1">IF(ISERROR($S146),"",OFFSET('Smelter Reference List'!$E$4,$S146-4,0))</f>
        <v/>
      </c>
      <c r="G146" s="166" t="str">
        <f ca="1">IF(C146=$U$4,"Enter smelter details", IF(ISERROR($S146),"",OFFSET('Smelter Reference List'!$F$4,$S146-4,0)))</f>
        <v/>
      </c>
      <c r="H146" s="290" t="str">
        <f ca="1">IF(ISERROR($S146),"",OFFSET('Smelter Reference List'!$G$4,$S146-4,0))</f>
        <v/>
      </c>
      <c r="I146" s="291" t="str">
        <f ca="1">IF(ISERROR($S146),"",OFFSET('Smelter Reference List'!$H$4,$S146-4,0))</f>
        <v/>
      </c>
      <c r="J146" s="291" t="str">
        <f ca="1">IF(ISERROR($S146),"",OFFSET('Smelter Reference List'!$I$4,$S146-4,0))</f>
        <v/>
      </c>
      <c r="K146" s="288"/>
      <c r="L146" s="288"/>
      <c r="M146" s="288"/>
      <c r="N146" s="288"/>
      <c r="O146" s="288"/>
      <c r="P146" s="288"/>
      <c r="Q146" s="289"/>
      <c r="R146" s="274"/>
      <c r="S146" s="275" t="e">
        <f>IF(OR(C146="",C146=T$4),NA(),MATCH($B146&amp;$C146,'Smelter Reference List'!$J:$J,0))</f>
        <v>#N/A</v>
      </c>
      <c r="T146" s="276"/>
      <c r="U146" s="276"/>
      <c r="V146" s="276"/>
      <c r="W146" s="276"/>
    </row>
    <row r="147" spans="1:23" s="267" customFormat="1" ht="20.25">
      <c r="A147" s="265"/>
      <c r="B147" s="273"/>
      <c r="C147" s="273"/>
      <c r="D147" s="166" t="str">
        <f ca="1">IF(ISERROR($S147),"",OFFSET('Smelter Reference List'!$C$4,$S147-4,0)&amp;"")</f>
        <v/>
      </c>
      <c r="E147" s="166" t="str">
        <f ca="1">IF(ISERROR($S147),"",OFFSET('Smelter Reference List'!$D$4,$S147-4,0)&amp;"")</f>
        <v/>
      </c>
      <c r="F147" s="166" t="str">
        <f ca="1">IF(ISERROR($S147),"",OFFSET('Smelter Reference List'!$E$4,$S147-4,0))</f>
        <v/>
      </c>
      <c r="G147" s="166" t="str">
        <f ca="1">IF(C147=$U$4,"Enter smelter details", IF(ISERROR($S147),"",OFFSET('Smelter Reference List'!$F$4,$S147-4,0)))</f>
        <v/>
      </c>
      <c r="H147" s="290" t="str">
        <f ca="1">IF(ISERROR($S147),"",OFFSET('Smelter Reference List'!$G$4,$S147-4,0))</f>
        <v/>
      </c>
      <c r="I147" s="291" t="str">
        <f ca="1">IF(ISERROR($S147),"",OFFSET('Smelter Reference List'!$H$4,$S147-4,0))</f>
        <v/>
      </c>
      <c r="J147" s="291" t="str">
        <f ca="1">IF(ISERROR($S147),"",OFFSET('Smelter Reference List'!$I$4,$S147-4,0))</f>
        <v/>
      </c>
      <c r="K147" s="288"/>
      <c r="L147" s="288"/>
      <c r="M147" s="288"/>
      <c r="N147" s="288"/>
      <c r="O147" s="288"/>
      <c r="P147" s="288"/>
      <c r="Q147" s="289"/>
      <c r="R147" s="274"/>
      <c r="S147" s="275" t="e">
        <f>IF(OR(C147="",C147=T$4),NA(),MATCH($B147&amp;$C147,'Smelter Reference List'!$J:$J,0))</f>
        <v>#N/A</v>
      </c>
      <c r="T147" s="276"/>
      <c r="U147" s="276"/>
      <c r="V147" s="276"/>
      <c r="W147" s="276"/>
    </row>
    <row r="148" spans="1:23" s="267" customFormat="1" ht="20.25">
      <c r="A148" s="265"/>
      <c r="B148" s="273"/>
      <c r="C148" s="273"/>
      <c r="D148" s="166" t="str">
        <f ca="1">IF(ISERROR($S148),"",OFFSET('Smelter Reference List'!$C$4,$S148-4,0)&amp;"")</f>
        <v/>
      </c>
      <c r="E148" s="166" t="str">
        <f ca="1">IF(ISERROR($S148),"",OFFSET('Smelter Reference List'!$D$4,$S148-4,0)&amp;"")</f>
        <v/>
      </c>
      <c r="F148" s="166" t="str">
        <f ca="1">IF(ISERROR($S148),"",OFFSET('Smelter Reference List'!$E$4,$S148-4,0))</f>
        <v/>
      </c>
      <c r="G148" s="166" t="str">
        <f ca="1">IF(C148=$U$4,"Enter smelter details", IF(ISERROR($S148),"",OFFSET('Smelter Reference List'!$F$4,$S148-4,0)))</f>
        <v/>
      </c>
      <c r="H148" s="290" t="str">
        <f ca="1">IF(ISERROR($S148),"",OFFSET('Smelter Reference List'!$G$4,$S148-4,0))</f>
        <v/>
      </c>
      <c r="I148" s="291" t="str">
        <f ca="1">IF(ISERROR($S148),"",OFFSET('Smelter Reference List'!$H$4,$S148-4,0))</f>
        <v/>
      </c>
      <c r="J148" s="291" t="str">
        <f ca="1">IF(ISERROR($S148),"",OFFSET('Smelter Reference List'!$I$4,$S148-4,0))</f>
        <v/>
      </c>
      <c r="K148" s="288"/>
      <c r="L148" s="288"/>
      <c r="M148" s="288"/>
      <c r="N148" s="288"/>
      <c r="O148" s="288"/>
      <c r="P148" s="288"/>
      <c r="Q148" s="289"/>
      <c r="R148" s="274"/>
      <c r="S148" s="275" t="e">
        <f>IF(OR(C148="",C148=T$4),NA(),MATCH($B148&amp;$C148,'Smelter Reference List'!$J:$J,0))</f>
        <v>#N/A</v>
      </c>
      <c r="T148" s="276"/>
      <c r="U148" s="276"/>
      <c r="V148" s="276"/>
      <c r="W148" s="276"/>
    </row>
    <row r="149" spans="1:23" s="267" customFormat="1" ht="20.25">
      <c r="A149" s="265"/>
      <c r="B149" s="273"/>
      <c r="C149" s="273"/>
      <c r="D149" s="166" t="str">
        <f ca="1">IF(ISERROR($S149),"",OFFSET('Smelter Reference List'!$C$4,$S149-4,0)&amp;"")</f>
        <v/>
      </c>
      <c r="E149" s="166" t="str">
        <f ca="1">IF(ISERROR($S149),"",OFFSET('Smelter Reference List'!$D$4,$S149-4,0)&amp;"")</f>
        <v/>
      </c>
      <c r="F149" s="166" t="str">
        <f ca="1">IF(ISERROR($S149),"",OFFSET('Smelter Reference List'!$E$4,$S149-4,0))</f>
        <v/>
      </c>
      <c r="G149" s="166" t="str">
        <f ca="1">IF(C149=$U$4,"Enter smelter details", IF(ISERROR($S149),"",OFFSET('Smelter Reference List'!$F$4,$S149-4,0)))</f>
        <v/>
      </c>
      <c r="H149" s="290" t="str">
        <f ca="1">IF(ISERROR($S149),"",OFFSET('Smelter Reference List'!$G$4,$S149-4,0))</f>
        <v/>
      </c>
      <c r="I149" s="291" t="str">
        <f ca="1">IF(ISERROR($S149),"",OFFSET('Smelter Reference List'!$H$4,$S149-4,0))</f>
        <v/>
      </c>
      <c r="J149" s="291" t="str">
        <f ca="1">IF(ISERROR($S149),"",OFFSET('Smelter Reference List'!$I$4,$S149-4,0))</f>
        <v/>
      </c>
      <c r="K149" s="288"/>
      <c r="L149" s="288"/>
      <c r="M149" s="288"/>
      <c r="N149" s="288"/>
      <c r="O149" s="288"/>
      <c r="P149" s="288"/>
      <c r="Q149" s="289"/>
      <c r="R149" s="274"/>
      <c r="S149" s="275" t="e">
        <f>IF(OR(C149="",C149=T$4),NA(),MATCH($B149&amp;$C149,'Smelter Reference List'!$J:$J,0))</f>
        <v>#N/A</v>
      </c>
      <c r="T149" s="276"/>
      <c r="U149" s="276"/>
      <c r="V149" s="276"/>
      <c r="W149" s="276"/>
    </row>
    <row r="150" spans="1:23" s="267" customFormat="1" ht="20.25">
      <c r="A150" s="265"/>
      <c r="B150" s="273"/>
      <c r="C150" s="273"/>
      <c r="D150" s="166" t="str">
        <f ca="1">IF(ISERROR($S150),"",OFFSET('Smelter Reference List'!$C$4,$S150-4,0)&amp;"")</f>
        <v/>
      </c>
      <c r="E150" s="166" t="str">
        <f ca="1">IF(ISERROR($S150),"",OFFSET('Smelter Reference List'!$D$4,$S150-4,0)&amp;"")</f>
        <v/>
      </c>
      <c r="F150" s="166" t="str">
        <f ca="1">IF(ISERROR($S150),"",OFFSET('Smelter Reference List'!$E$4,$S150-4,0))</f>
        <v/>
      </c>
      <c r="G150" s="166" t="str">
        <f ca="1">IF(C150=$U$4,"Enter smelter details", IF(ISERROR($S150),"",OFFSET('Smelter Reference List'!$F$4,$S150-4,0)))</f>
        <v/>
      </c>
      <c r="H150" s="290" t="str">
        <f ca="1">IF(ISERROR($S150),"",OFFSET('Smelter Reference List'!$G$4,$S150-4,0))</f>
        <v/>
      </c>
      <c r="I150" s="291" t="str">
        <f ca="1">IF(ISERROR($S150),"",OFFSET('Smelter Reference List'!$H$4,$S150-4,0))</f>
        <v/>
      </c>
      <c r="J150" s="291" t="str">
        <f ca="1">IF(ISERROR($S150),"",OFFSET('Smelter Reference List'!$I$4,$S150-4,0))</f>
        <v/>
      </c>
      <c r="K150" s="288"/>
      <c r="L150" s="288"/>
      <c r="M150" s="288"/>
      <c r="N150" s="288"/>
      <c r="O150" s="288"/>
      <c r="P150" s="288"/>
      <c r="Q150" s="289"/>
      <c r="R150" s="274"/>
      <c r="S150" s="275" t="e">
        <f>IF(OR(C150="",C150=T$4),NA(),MATCH($B150&amp;$C150,'Smelter Reference List'!$J:$J,0))</f>
        <v>#N/A</v>
      </c>
      <c r="T150" s="276"/>
      <c r="U150" s="276"/>
      <c r="V150" s="276"/>
      <c r="W150" s="276"/>
    </row>
    <row r="151" spans="1:23" s="267" customFormat="1" ht="20.25">
      <c r="A151" s="265"/>
      <c r="B151" s="273"/>
      <c r="C151" s="273"/>
      <c r="D151" s="166" t="str">
        <f ca="1">IF(ISERROR($S151),"",OFFSET('Smelter Reference List'!$C$4,$S151-4,0)&amp;"")</f>
        <v/>
      </c>
      <c r="E151" s="166" t="str">
        <f ca="1">IF(ISERROR($S151),"",OFFSET('Smelter Reference List'!$D$4,$S151-4,0)&amp;"")</f>
        <v/>
      </c>
      <c r="F151" s="166" t="str">
        <f ca="1">IF(ISERROR($S151),"",OFFSET('Smelter Reference List'!$E$4,$S151-4,0))</f>
        <v/>
      </c>
      <c r="G151" s="166" t="str">
        <f ca="1">IF(C151=$U$4,"Enter smelter details", IF(ISERROR($S151),"",OFFSET('Smelter Reference List'!$F$4,$S151-4,0)))</f>
        <v/>
      </c>
      <c r="H151" s="290" t="str">
        <f ca="1">IF(ISERROR($S151),"",OFFSET('Smelter Reference List'!$G$4,$S151-4,0))</f>
        <v/>
      </c>
      <c r="I151" s="291" t="str">
        <f ca="1">IF(ISERROR($S151),"",OFFSET('Smelter Reference List'!$H$4,$S151-4,0))</f>
        <v/>
      </c>
      <c r="J151" s="291" t="str">
        <f ca="1">IF(ISERROR($S151),"",OFFSET('Smelter Reference List'!$I$4,$S151-4,0))</f>
        <v/>
      </c>
      <c r="K151" s="288"/>
      <c r="L151" s="288"/>
      <c r="M151" s="288"/>
      <c r="N151" s="288"/>
      <c r="O151" s="288"/>
      <c r="P151" s="288"/>
      <c r="Q151" s="289"/>
      <c r="R151" s="274"/>
      <c r="S151" s="275" t="e">
        <f>IF(OR(C151="",C151=T$4),NA(),MATCH($B151&amp;$C151,'Smelter Reference List'!$J:$J,0))</f>
        <v>#N/A</v>
      </c>
      <c r="T151" s="276"/>
      <c r="U151" s="276"/>
      <c r="V151" s="276"/>
      <c r="W151" s="276"/>
    </row>
    <row r="152" spans="1:23" s="267" customFormat="1" ht="20.25">
      <c r="A152" s="265"/>
      <c r="B152" s="273"/>
      <c r="C152" s="273"/>
      <c r="D152" s="166" t="str">
        <f ca="1">IF(ISERROR($S152),"",OFFSET('Smelter Reference List'!$C$4,$S152-4,0)&amp;"")</f>
        <v/>
      </c>
      <c r="E152" s="166" t="str">
        <f ca="1">IF(ISERROR($S152),"",OFFSET('Smelter Reference List'!$D$4,$S152-4,0)&amp;"")</f>
        <v/>
      </c>
      <c r="F152" s="166" t="str">
        <f ca="1">IF(ISERROR($S152),"",OFFSET('Smelter Reference List'!$E$4,$S152-4,0))</f>
        <v/>
      </c>
      <c r="G152" s="166" t="str">
        <f ca="1">IF(C152=$U$4,"Enter smelter details", IF(ISERROR($S152),"",OFFSET('Smelter Reference List'!$F$4,$S152-4,0)))</f>
        <v/>
      </c>
      <c r="H152" s="290" t="str">
        <f ca="1">IF(ISERROR($S152),"",OFFSET('Smelter Reference List'!$G$4,$S152-4,0))</f>
        <v/>
      </c>
      <c r="I152" s="291" t="str">
        <f ca="1">IF(ISERROR($S152),"",OFFSET('Smelter Reference List'!$H$4,$S152-4,0))</f>
        <v/>
      </c>
      <c r="J152" s="291" t="str">
        <f ca="1">IF(ISERROR($S152),"",OFFSET('Smelter Reference List'!$I$4,$S152-4,0))</f>
        <v/>
      </c>
      <c r="K152" s="288"/>
      <c r="L152" s="288"/>
      <c r="M152" s="288"/>
      <c r="N152" s="288"/>
      <c r="O152" s="288"/>
      <c r="P152" s="288"/>
      <c r="Q152" s="289"/>
      <c r="R152" s="274"/>
      <c r="S152" s="275" t="e">
        <f>IF(OR(C152="",C152=T$4),NA(),MATCH($B152&amp;$C152,'Smelter Reference List'!$J:$J,0))</f>
        <v>#N/A</v>
      </c>
      <c r="T152" s="276"/>
      <c r="U152" s="276"/>
      <c r="V152" s="276"/>
      <c r="W152" s="276"/>
    </row>
    <row r="153" spans="1:23" s="267" customFormat="1" ht="20.25">
      <c r="A153" s="265"/>
      <c r="B153" s="273"/>
      <c r="C153" s="273"/>
      <c r="D153" s="166" t="str">
        <f ca="1">IF(ISERROR($S153),"",OFFSET('Smelter Reference List'!$C$4,$S153-4,0)&amp;"")</f>
        <v/>
      </c>
      <c r="E153" s="166" t="str">
        <f ca="1">IF(ISERROR($S153),"",OFFSET('Smelter Reference List'!$D$4,$S153-4,0)&amp;"")</f>
        <v/>
      </c>
      <c r="F153" s="166" t="str">
        <f ca="1">IF(ISERROR($S153),"",OFFSET('Smelter Reference List'!$E$4,$S153-4,0))</f>
        <v/>
      </c>
      <c r="G153" s="166" t="str">
        <f ca="1">IF(C153=$U$4,"Enter smelter details", IF(ISERROR($S153),"",OFFSET('Smelter Reference List'!$F$4,$S153-4,0)))</f>
        <v/>
      </c>
      <c r="H153" s="290" t="str">
        <f ca="1">IF(ISERROR($S153),"",OFFSET('Smelter Reference List'!$G$4,$S153-4,0))</f>
        <v/>
      </c>
      <c r="I153" s="291" t="str">
        <f ca="1">IF(ISERROR($S153),"",OFFSET('Smelter Reference List'!$H$4,$S153-4,0))</f>
        <v/>
      </c>
      <c r="J153" s="291" t="str">
        <f ca="1">IF(ISERROR($S153),"",OFFSET('Smelter Reference List'!$I$4,$S153-4,0))</f>
        <v/>
      </c>
      <c r="K153" s="288"/>
      <c r="L153" s="288"/>
      <c r="M153" s="288"/>
      <c r="N153" s="288"/>
      <c r="O153" s="288"/>
      <c r="P153" s="288"/>
      <c r="Q153" s="289"/>
      <c r="R153" s="274"/>
      <c r="S153" s="275" t="e">
        <f>IF(OR(C153="",C153=T$4),NA(),MATCH($B153&amp;$C153,'Smelter Reference List'!$J:$J,0))</f>
        <v>#N/A</v>
      </c>
      <c r="T153" s="276"/>
      <c r="U153" s="276"/>
      <c r="V153" s="276"/>
      <c r="W153" s="276"/>
    </row>
    <row r="154" spans="1:23" s="267" customFormat="1" ht="20.25">
      <c r="A154" s="265"/>
      <c r="B154" s="273"/>
      <c r="C154" s="273"/>
      <c r="D154" s="166" t="str">
        <f ca="1">IF(ISERROR($S154),"",OFFSET('Smelter Reference List'!$C$4,$S154-4,0)&amp;"")</f>
        <v/>
      </c>
      <c r="E154" s="166" t="str">
        <f ca="1">IF(ISERROR($S154),"",OFFSET('Smelter Reference List'!$D$4,$S154-4,0)&amp;"")</f>
        <v/>
      </c>
      <c r="F154" s="166" t="str">
        <f ca="1">IF(ISERROR($S154),"",OFFSET('Smelter Reference List'!$E$4,$S154-4,0))</f>
        <v/>
      </c>
      <c r="G154" s="166" t="str">
        <f ca="1">IF(C154=$U$4,"Enter smelter details", IF(ISERROR($S154),"",OFFSET('Smelter Reference List'!$F$4,$S154-4,0)))</f>
        <v/>
      </c>
      <c r="H154" s="290" t="str">
        <f ca="1">IF(ISERROR($S154),"",OFFSET('Smelter Reference List'!$G$4,$S154-4,0))</f>
        <v/>
      </c>
      <c r="I154" s="291" t="str">
        <f ca="1">IF(ISERROR($S154),"",OFFSET('Smelter Reference List'!$H$4,$S154-4,0))</f>
        <v/>
      </c>
      <c r="J154" s="291" t="str">
        <f ca="1">IF(ISERROR($S154),"",OFFSET('Smelter Reference List'!$I$4,$S154-4,0))</f>
        <v/>
      </c>
      <c r="K154" s="288"/>
      <c r="L154" s="288"/>
      <c r="M154" s="288"/>
      <c r="N154" s="288"/>
      <c r="O154" s="288"/>
      <c r="P154" s="288"/>
      <c r="Q154" s="289"/>
      <c r="R154" s="274"/>
      <c r="S154" s="275" t="e">
        <f>IF(OR(C154="",C154=T$4),NA(),MATCH($B154&amp;$C154,'Smelter Reference List'!$J:$J,0))</f>
        <v>#N/A</v>
      </c>
      <c r="T154" s="276"/>
      <c r="U154" s="276"/>
      <c r="V154" s="276"/>
      <c r="W154" s="276"/>
    </row>
    <row r="155" spans="1:23" s="267" customFormat="1" ht="20.25">
      <c r="A155" s="265"/>
      <c r="B155" s="273"/>
      <c r="C155" s="273"/>
      <c r="D155" s="166" t="str">
        <f ca="1">IF(ISERROR($S155),"",OFFSET('Smelter Reference List'!$C$4,$S155-4,0)&amp;"")</f>
        <v/>
      </c>
      <c r="E155" s="166" t="str">
        <f ca="1">IF(ISERROR($S155),"",OFFSET('Smelter Reference List'!$D$4,$S155-4,0)&amp;"")</f>
        <v/>
      </c>
      <c r="F155" s="166" t="str">
        <f ca="1">IF(ISERROR($S155),"",OFFSET('Smelter Reference List'!$E$4,$S155-4,0))</f>
        <v/>
      </c>
      <c r="G155" s="166" t="str">
        <f ca="1">IF(C155=$U$4,"Enter smelter details", IF(ISERROR($S155),"",OFFSET('Smelter Reference List'!$F$4,$S155-4,0)))</f>
        <v/>
      </c>
      <c r="H155" s="290" t="str">
        <f ca="1">IF(ISERROR($S155),"",OFFSET('Smelter Reference List'!$G$4,$S155-4,0))</f>
        <v/>
      </c>
      <c r="I155" s="291" t="str">
        <f ca="1">IF(ISERROR($S155),"",OFFSET('Smelter Reference List'!$H$4,$S155-4,0))</f>
        <v/>
      </c>
      <c r="J155" s="291" t="str">
        <f ca="1">IF(ISERROR($S155),"",OFFSET('Smelter Reference List'!$I$4,$S155-4,0))</f>
        <v/>
      </c>
      <c r="K155" s="288"/>
      <c r="L155" s="288"/>
      <c r="M155" s="288"/>
      <c r="N155" s="288"/>
      <c r="O155" s="288"/>
      <c r="P155" s="288"/>
      <c r="Q155" s="289"/>
      <c r="R155" s="274"/>
      <c r="S155" s="275" t="e">
        <f>IF(OR(C155="",C155=T$4),NA(),MATCH($B155&amp;$C155,'Smelter Reference List'!$J:$J,0))</f>
        <v>#N/A</v>
      </c>
      <c r="T155" s="276"/>
      <c r="U155" s="276"/>
      <c r="V155" s="276"/>
      <c r="W155" s="276"/>
    </row>
    <row r="156" spans="1:23" s="267" customFormat="1" ht="20.25">
      <c r="A156" s="265"/>
      <c r="B156" s="273"/>
      <c r="C156" s="273"/>
      <c r="D156" s="166" t="str">
        <f ca="1">IF(ISERROR($S156),"",OFFSET('Smelter Reference List'!$C$4,$S156-4,0)&amp;"")</f>
        <v/>
      </c>
      <c r="E156" s="166" t="str">
        <f ca="1">IF(ISERROR($S156),"",OFFSET('Smelter Reference List'!$D$4,$S156-4,0)&amp;"")</f>
        <v/>
      </c>
      <c r="F156" s="166" t="str">
        <f ca="1">IF(ISERROR($S156),"",OFFSET('Smelter Reference List'!$E$4,$S156-4,0))</f>
        <v/>
      </c>
      <c r="G156" s="166" t="str">
        <f ca="1">IF(C156=$U$4,"Enter smelter details", IF(ISERROR($S156),"",OFFSET('Smelter Reference List'!$F$4,$S156-4,0)))</f>
        <v/>
      </c>
      <c r="H156" s="290" t="str">
        <f ca="1">IF(ISERROR($S156),"",OFFSET('Smelter Reference List'!$G$4,$S156-4,0))</f>
        <v/>
      </c>
      <c r="I156" s="291" t="str">
        <f ca="1">IF(ISERROR($S156),"",OFFSET('Smelter Reference List'!$H$4,$S156-4,0))</f>
        <v/>
      </c>
      <c r="J156" s="291" t="str">
        <f ca="1">IF(ISERROR($S156),"",OFFSET('Smelter Reference List'!$I$4,$S156-4,0))</f>
        <v/>
      </c>
      <c r="K156" s="288"/>
      <c r="L156" s="288"/>
      <c r="M156" s="288"/>
      <c r="N156" s="288"/>
      <c r="O156" s="288"/>
      <c r="P156" s="288"/>
      <c r="Q156" s="289"/>
      <c r="R156" s="274"/>
      <c r="S156" s="275" t="e">
        <f>IF(OR(C156="",C156=T$4),NA(),MATCH($B156&amp;$C156,'Smelter Reference List'!$J:$J,0))</f>
        <v>#N/A</v>
      </c>
      <c r="T156" s="276"/>
      <c r="U156" s="276"/>
      <c r="V156" s="276"/>
      <c r="W156" s="276"/>
    </row>
    <row r="157" spans="1:23" s="267" customFormat="1" ht="20.25">
      <c r="A157" s="265"/>
      <c r="B157" s="273"/>
      <c r="C157" s="273"/>
      <c r="D157" s="166" t="str">
        <f ca="1">IF(ISERROR($S157),"",OFFSET('Smelter Reference List'!$C$4,$S157-4,0)&amp;"")</f>
        <v/>
      </c>
      <c r="E157" s="166" t="str">
        <f ca="1">IF(ISERROR($S157),"",OFFSET('Smelter Reference List'!$D$4,$S157-4,0)&amp;"")</f>
        <v/>
      </c>
      <c r="F157" s="166" t="str">
        <f ca="1">IF(ISERROR($S157),"",OFFSET('Smelter Reference List'!$E$4,$S157-4,0))</f>
        <v/>
      </c>
      <c r="G157" s="166" t="str">
        <f ca="1">IF(C157=$U$4,"Enter smelter details", IF(ISERROR($S157),"",OFFSET('Smelter Reference List'!$F$4,$S157-4,0)))</f>
        <v/>
      </c>
      <c r="H157" s="290" t="str">
        <f ca="1">IF(ISERROR($S157),"",OFFSET('Smelter Reference List'!$G$4,$S157-4,0))</f>
        <v/>
      </c>
      <c r="I157" s="291" t="str">
        <f ca="1">IF(ISERROR($S157),"",OFFSET('Smelter Reference List'!$H$4,$S157-4,0))</f>
        <v/>
      </c>
      <c r="J157" s="291" t="str">
        <f ca="1">IF(ISERROR($S157),"",OFFSET('Smelter Reference List'!$I$4,$S157-4,0))</f>
        <v/>
      </c>
      <c r="K157" s="288"/>
      <c r="L157" s="288"/>
      <c r="M157" s="288"/>
      <c r="N157" s="288"/>
      <c r="O157" s="288"/>
      <c r="P157" s="288"/>
      <c r="Q157" s="289"/>
      <c r="R157" s="274"/>
      <c r="S157" s="275" t="e">
        <f>IF(OR(C157="",C157=T$4),NA(),MATCH($B157&amp;$C157,'Smelter Reference List'!$J:$J,0))</f>
        <v>#N/A</v>
      </c>
      <c r="T157" s="276"/>
      <c r="U157" s="276"/>
      <c r="V157" s="276"/>
      <c r="W157" s="276"/>
    </row>
    <row r="158" spans="1:23" s="267" customFormat="1" ht="20.25">
      <c r="A158" s="265"/>
      <c r="B158" s="273"/>
      <c r="C158" s="273"/>
      <c r="D158" s="166" t="str">
        <f ca="1">IF(ISERROR($S158),"",OFFSET('Smelter Reference List'!$C$4,$S158-4,0)&amp;"")</f>
        <v/>
      </c>
      <c r="E158" s="166" t="str">
        <f ca="1">IF(ISERROR($S158),"",OFFSET('Smelter Reference List'!$D$4,$S158-4,0)&amp;"")</f>
        <v/>
      </c>
      <c r="F158" s="166" t="str">
        <f ca="1">IF(ISERROR($S158),"",OFFSET('Smelter Reference List'!$E$4,$S158-4,0))</f>
        <v/>
      </c>
      <c r="G158" s="166" t="str">
        <f ca="1">IF(C158=$U$4,"Enter smelter details", IF(ISERROR($S158),"",OFFSET('Smelter Reference List'!$F$4,$S158-4,0)))</f>
        <v/>
      </c>
      <c r="H158" s="290" t="str">
        <f ca="1">IF(ISERROR($S158),"",OFFSET('Smelter Reference List'!$G$4,$S158-4,0))</f>
        <v/>
      </c>
      <c r="I158" s="291" t="str">
        <f ca="1">IF(ISERROR($S158),"",OFFSET('Smelter Reference List'!$H$4,$S158-4,0))</f>
        <v/>
      </c>
      <c r="J158" s="291" t="str">
        <f ca="1">IF(ISERROR($S158),"",OFFSET('Smelter Reference List'!$I$4,$S158-4,0))</f>
        <v/>
      </c>
      <c r="K158" s="288"/>
      <c r="L158" s="288"/>
      <c r="M158" s="288"/>
      <c r="N158" s="288"/>
      <c r="O158" s="288"/>
      <c r="P158" s="288"/>
      <c r="Q158" s="289"/>
      <c r="R158" s="274"/>
      <c r="S158" s="275" t="e">
        <f>IF(OR(C158="",C158=T$4),NA(),MATCH($B158&amp;$C158,'Smelter Reference List'!$J:$J,0))</f>
        <v>#N/A</v>
      </c>
      <c r="T158" s="276"/>
      <c r="U158" s="276"/>
      <c r="V158" s="276"/>
      <c r="W158" s="276"/>
    </row>
    <row r="159" spans="1:23" s="267" customFormat="1" ht="20.25">
      <c r="A159" s="265"/>
      <c r="B159" s="273"/>
      <c r="C159" s="273"/>
      <c r="D159" s="166" t="str">
        <f ca="1">IF(ISERROR($S159),"",OFFSET('Smelter Reference List'!$C$4,$S159-4,0)&amp;"")</f>
        <v/>
      </c>
      <c r="E159" s="166" t="str">
        <f ca="1">IF(ISERROR($S159),"",OFFSET('Smelter Reference List'!$D$4,$S159-4,0)&amp;"")</f>
        <v/>
      </c>
      <c r="F159" s="166" t="str">
        <f ca="1">IF(ISERROR($S159),"",OFFSET('Smelter Reference List'!$E$4,$S159-4,0))</f>
        <v/>
      </c>
      <c r="G159" s="166" t="str">
        <f ca="1">IF(C159=$U$4,"Enter smelter details", IF(ISERROR($S159),"",OFFSET('Smelter Reference List'!$F$4,$S159-4,0)))</f>
        <v/>
      </c>
      <c r="H159" s="290" t="str">
        <f ca="1">IF(ISERROR($S159),"",OFFSET('Smelter Reference List'!$G$4,$S159-4,0))</f>
        <v/>
      </c>
      <c r="I159" s="291" t="str">
        <f ca="1">IF(ISERROR($S159),"",OFFSET('Smelter Reference List'!$H$4,$S159-4,0))</f>
        <v/>
      </c>
      <c r="J159" s="291" t="str">
        <f ca="1">IF(ISERROR($S159),"",OFFSET('Smelter Reference List'!$I$4,$S159-4,0))</f>
        <v/>
      </c>
      <c r="K159" s="288"/>
      <c r="L159" s="288"/>
      <c r="M159" s="288"/>
      <c r="N159" s="288"/>
      <c r="O159" s="288"/>
      <c r="P159" s="288"/>
      <c r="Q159" s="289"/>
      <c r="R159" s="274"/>
      <c r="S159" s="275" t="e">
        <f>IF(OR(C159="",C159=T$4),NA(),MATCH($B159&amp;$C159,'Smelter Reference List'!$J:$J,0))</f>
        <v>#N/A</v>
      </c>
      <c r="T159" s="276"/>
      <c r="U159" s="276"/>
      <c r="V159" s="276"/>
      <c r="W159" s="276"/>
    </row>
    <row r="160" spans="1:23" s="267" customFormat="1" ht="20.25">
      <c r="A160" s="265"/>
      <c r="B160" s="273"/>
      <c r="C160" s="273"/>
      <c r="D160" s="166" t="str">
        <f ca="1">IF(ISERROR($S160),"",OFFSET('Smelter Reference List'!$C$4,$S160-4,0)&amp;"")</f>
        <v/>
      </c>
      <c r="E160" s="166" t="str">
        <f ca="1">IF(ISERROR($S160),"",OFFSET('Smelter Reference List'!$D$4,$S160-4,0)&amp;"")</f>
        <v/>
      </c>
      <c r="F160" s="166" t="str">
        <f ca="1">IF(ISERROR($S160),"",OFFSET('Smelter Reference List'!$E$4,$S160-4,0))</f>
        <v/>
      </c>
      <c r="G160" s="166" t="str">
        <f ca="1">IF(C160=$U$4,"Enter smelter details", IF(ISERROR($S160),"",OFFSET('Smelter Reference List'!$F$4,$S160-4,0)))</f>
        <v/>
      </c>
      <c r="H160" s="290" t="str">
        <f ca="1">IF(ISERROR($S160),"",OFFSET('Smelter Reference List'!$G$4,$S160-4,0))</f>
        <v/>
      </c>
      <c r="I160" s="291" t="str">
        <f ca="1">IF(ISERROR($S160),"",OFFSET('Smelter Reference List'!$H$4,$S160-4,0))</f>
        <v/>
      </c>
      <c r="J160" s="291" t="str">
        <f ca="1">IF(ISERROR($S160),"",OFFSET('Smelter Reference List'!$I$4,$S160-4,0))</f>
        <v/>
      </c>
      <c r="K160" s="288"/>
      <c r="L160" s="288"/>
      <c r="M160" s="288"/>
      <c r="N160" s="288"/>
      <c r="O160" s="288"/>
      <c r="P160" s="288"/>
      <c r="Q160" s="289"/>
      <c r="R160" s="274"/>
      <c r="S160" s="275" t="e">
        <f>IF(OR(C160="",C160=T$4),NA(),MATCH($B160&amp;$C160,'Smelter Reference List'!$J:$J,0))</f>
        <v>#N/A</v>
      </c>
      <c r="T160" s="276"/>
      <c r="U160" s="276"/>
      <c r="V160" s="276"/>
      <c r="W160" s="276"/>
    </row>
    <row r="161" spans="1:23" s="267" customFormat="1" ht="20.25">
      <c r="A161" s="265"/>
      <c r="B161" s="273"/>
      <c r="C161" s="273"/>
      <c r="D161" s="166" t="str">
        <f ca="1">IF(ISERROR($S161),"",OFFSET('Smelter Reference List'!$C$4,$S161-4,0)&amp;"")</f>
        <v/>
      </c>
      <c r="E161" s="166" t="str">
        <f ca="1">IF(ISERROR($S161),"",OFFSET('Smelter Reference List'!$D$4,$S161-4,0)&amp;"")</f>
        <v/>
      </c>
      <c r="F161" s="166" t="str">
        <f ca="1">IF(ISERROR($S161),"",OFFSET('Smelter Reference List'!$E$4,$S161-4,0))</f>
        <v/>
      </c>
      <c r="G161" s="166" t="str">
        <f ca="1">IF(C161=$U$4,"Enter smelter details", IF(ISERROR($S161),"",OFFSET('Smelter Reference List'!$F$4,$S161-4,0)))</f>
        <v/>
      </c>
      <c r="H161" s="290" t="str">
        <f ca="1">IF(ISERROR($S161),"",OFFSET('Smelter Reference List'!$G$4,$S161-4,0))</f>
        <v/>
      </c>
      <c r="I161" s="291" t="str">
        <f ca="1">IF(ISERROR($S161),"",OFFSET('Smelter Reference List'!$H$4,$S161-4,0))</f>
        <v/>
      </c>
      <c r="J161" s="291" t="str">
        <f ca="1">IF(ISERROR($S161),"",OFFSET('Smelter Reference List'!$I$4,$S161-4,0))</f>
        <v/>
      </c>
      <c r="K161" s="288"/>
      <c r="L161" s="288"/>
      <c r="M161" s="288"/>
      <c r="N161" s="288"/>
      <c r="O161" s="288"/>
      <c r="P161" s="288"/>
      <c r="Q161" s="289"/>
      <c r="R161" s="274"/>
      <c r="S161" s="275" t="e">
        <f>IF(OR(C161="",C161=T$4),NA(),MATCH($B161&amp;$C161,'Smelter Reference List'!$J:$J,0))</f>
        <v>#N/A</v>
      </c>
      <c r="T161" s="276"/>
      <c r="U161" s="276"/>
      <c r="V161" s="276"/>
      <c r="W161" s="276"/>
    </row>
    <row r="162" spans="1:23" s="267" customFormat="1" ht="20.25">
      <c r="A162" s="265"/>
      <c r="B162" s="273"/>
      <c r="C162" s="273"/>
      <c r="D162" s="166" t="str">
        <f ca="1">IF(ISERROR($S162),"",OFFSET('Smelter Reference List'!$C$4,$S162-4,0)&amp;"")</f>
        <v/>
      </c>
      <c r="E162" s="166" t="str">
        <f ca="1">IF(ISERROR($S162),"",OFFSET('Smelter Reference List'!$D$4,$S162-4,0)&amp;"")</f>
        <v/>
      </c>
      <c r="F162" s="166" t="str">
        <f ca="1">IF(ISERROR($S162),"",OFFSET('Smelter Reference List'!$E$4,$S162-4,0))</f>
        <v/>
      </c>
      <c r="G162" s="166" t="str">
        <f ca="1">IF(C162=$U$4,"Enter smelter details", IF(ISERROR($S162),"",OFFSET('Smelter Reference List'!$F$4,$S162-4,0)))</f>
        <v/>
      </c>
      <c r="H162" s="290" t="str">
        <f ca="1">IF(ISERROR($S162),"",OFFSET('Smelter Reference List'!$G$4,$S162-4,0))</f>
        <v/>
      </c>
      <c r="I162" s="291" t="str">
        <f ca="1">IF(ISERROR($S162),"",OFFSET('Smelter Reference List'!$H$4,$S162-4,0))</f>
        <v/>
      </c>
      <c r="J162" s="291" t="str">
        <f ca="1">IF(ISERROR($S162),"",OFFSET('Smelter Reference List'!$I$4,$S162-4,0))</f>
        <v/>
      </c>
      <c r="K162" s="288"/>
      <c r="L162" s="288"/>
      <c r="M162" s="288"/>
      <c r="N162" s="288"/>
      <c r="O162" s="288"/>
      <c r="P162" s="288"/>
      <c r="Q162" s="289"/>
      <c r="R162" s="274"/>
      <c r="S162" s="275" t="e">
        <f>IF(OR(C162="",C162=T$4),NA(),MATCH($B162&amp;$C162,'Smelter Reference List'!$J:$J,0))</f>
        <v>#N/A</v>
      </c>
      <c r="T162" s="276"/>
      <c r="U162" s="276"/>
      <c r="V162" s="276"/>
      <c r="W162" s="276"/>
    </row>
    <row r="163" spans="1:23" s="267" customFormat="1" ht="20.25">
      <c r="A163" s="265"/>
      <c r="B163" s="273"/>
      <c r="C163" s="273"/>
      <c r="D163" s="166" t="str">
        <f ca="1">IF(ISERROR($S163),"",OFFSET('Smelter Reference List'!$C$4,$S163-4,0)&amp;"")</f>
        <v/>
      </c>
      <c r="E163" s="166" t="str">
        <f ca="1">IF(ISERROR($S163),"",OFFSET('Smelter Reference List'!$D$4,$S163-4,0)&amp;"")</f>
        <v/>
      </c>
      <c r="F163" s="166" t="str">
        <f ca="1">IF(ISERROR($S163),"",OFFSET('Smelter Reference List'!$E$4,$S163-4,0))</f>
        <v/>
      </c>
      <c r="G163" s="166" t="str">
        <f ca="1">IF(C163=$U$4,"Enter smelter details", IF(ISERROR($S163),"",OFFSET('Smelter Reference List'!$F$4,$S163-4,0)))</f>
        <v/>
      </c>
      <c r="H163" s="290" t="str">
        <f ca="1">IF(ISERROR($S163),"",OFFSET('Smelter Reference List'!$G$4,$S163-4,0))</f>
        <v/>
      </c>
      <c r="I163" s="291" t="str">
        <f ca="1">IF(ISERROR($S163),"",OFFSET('Smelter Reference List'!$H$4,$S163-4,0))</f>
        <v/>
      </c>
      <c r="J163" s="291" t="str">
        <f ca="1">IF(ISERROR($S163),"",OFFSET('Smelter Reference List'!$I$4,$S163-4,0))</f>
        <v/>
      </c>
      <c r="K163" s="288"/>
      <c r="L163" s="288"/>
      <c r="M163" s="288"/>
      <c r="N163" s="288"/>
      <c r="O163" s="288"/>
      <c r="P163" s="288"/>
      <c r="Q163" s="289"/>
      <c r="R163" s="274"/>
      <c r="S163" s="275" t="e">
        <f>IF(OR(C163="",C163=T$4),NA(),MATCH($B163&amp;$C163,'Smelter Reference List'!$J:$J,0))</f>
        <v>#N/A</v>
      </c>
      <c r="T163" s="276"/>
      <c r="U163" s="276"/>
      <c r="V163" s="276"/>
      <c r="W163" s="276"/>
    </row>
    <row r="164" spans="1:23" s="267" customFormat="1" ht="20.25">
      <c r="A164" s="265"/>
      <c r="B164" s="273"/>
      <c r="C164" s="273"/>
      <c r="D164" s="166" t="str">
        <f ca="1">IF(ISERROR($S164),"",OFFSET('Smelter Reference List'!$C$4,$S164-4,0)&amp;"")</f>
        <v/>
      </c>
      <c r="E164" s="166" t="str">
        <f ca="1">IF(ISERROR($S164),"",OFFSET('Smelter Reference List'!$D$4,$S164-4,0)&amp;"")</f>
        <v/>
      </c>
      <c r="F164" s="166" t="str">
        <f ca="1">IF(ISERROR($S164),"",OFFSET('Smelter Reference List'!$E$4,$S164-4,0))</f>
        <v/>
      </c>
      <c r="G164" s="166" t="str">
        <f ca="1">IF(C164=$U$4,"Enter smelter details", IF(ISERROR($S164),"",OFFSET('Smelter Reference List'!$F$4,$S164-4,0)))</f>
        <v/>
      </c>
      <c r="H164" s="290" t="str">
        <f ca="1">IF(ISERROR($S164),"",OFFSET('Smelter Reference List'!$G$4,$S164-4,0))</f>
        <v/>
      </c>
      <c r="I164" s="291" t="str">
        <f ca="1">IF(ISERROR($S164),"",OFFSET('Smelter Reference List'!$H$4,$S164-4,0))</f>
        <v/>
      </c>
      <c r="J164" s="291" t="str">
        <f ca="1">IF(ISERROR($S164),"",OFFSET('Smelter Reference List'!$I$4,$S164-4,0))</f>
        <v/>
      </c>
      <c r="K164" s="288"/>
      <c r="L164" s="288"/>
      <c r="M164" s="288"/>
      <c r="N164" s="288"/>
      <c r="O164" s="288"/>
      <c r="P164" s="288"/>
      <c r="Q164" s="289"/>
      <c r="R164" s="274"/>
      <c r="S164" s="275" t="e">
        <f>IF(OR(C164="",C164=T$4),NA(),MATCH($B164&amp;$C164,'Smelter Reference List'!$J:$J,0))</f>
        <v>#N/A</v>
      </c>
      <c r="T164" s="276"/>
      <c r="U164" s="276"/>
      <c r="V164" s="276"/>
      <c r="W164" s="276"/>
    </row>
    <row r="165" spans="1:23" s="267" customFormat="1" ht="20.25">
      <c r="A165" s="265"/>
      <c r="B165" s="273"/>
      <c r="C165" s="273"/>
      <c r="D165" s="166" t="str">
        <f ca="1">IF(ISERROR($S165),"",OFFSET('Smelter Reference List'!$C$4,$S165-4,0)&amp;"")</f>
        <v/>
      </c>
      <c r="E165" s="166" t="str">
        <f ca="1">IF(ISERROR($S165),"",OFFSET('Smelter Reference List'!$D$4,$S165-4,0)&amp;"")</f>
        <v/>
      </c>
      <c r="F165" s="166" t="str">
        <f ca="1">IF(ISERROR($S165),"",OFFSET('Smelter Reference List'!$E$4,$S165-4,0))</f>
        <v/>
      </c>
      <c r="G165" s="166" t="str">
        <f ca="1">IF(C165=$U$4,"Enter smelter details", IF(ISERROR($S165),"",OFFSET('Smelter Reference List'!$F$4,$S165-4,0)))</f>
        <v/>
      </c>
      <c r="H165" s="290" t="str">
        <f ca="1">IF(ISERROR($S165),"",OFFSET('Smelter Reference List'!$G$4,$S165-4,0))</f>
        <v/>
      </c>
      <c r="I165" s="291" t="str">
        <f ca="1">IF(ISERROR($S165),"",OFFSET('Smelter Reference List'!$H$4,$S165-4,0))</f>
        <v/>
      </c>
      <c r="J165" s="291" t="str">
        <f ca="1">IF(ISERROR($S165),"",OFFSET('Smelter Reference List'!$I$4,$S165-4,0))</f>
        <v/>
      </c>
      <c r="K165" s="288"/>
      <c r="L165" s="288"/>
      <c r="M165" s="288"/>
      <c r="N165" s="288"/>
      <c r="O165" s="288"/>
      <c r="P165" s="288"/>
      <c r="Q165" s="289"/>
      <c r="R165" s="274"/>
      <c r="S165" s="275" t="e">
        <f>IF(OR(C165="",C165=T$4),NA(),MATCH($B165&amp;$C165,'Smelter Reference List'!$J:$J,0))</f>
        <v>#N/A</v>
      </c>
      <c r="T165" s="276"/>
      <c r="U165" s="276"/>
      <c r="V165" s="276"/>
      <c r="W165" s="276"/>
    </row>
    <row r="166" spans="1:23" s="267" customFormat="1" ht="20.25">
      <c r="A166" s="265"/>
      <c r="B166" s="273"/>
      <c r="C166" s="273"/>
      <c r="D166" s="166" t="str">
        <f ca="1">IF(ISERROR($S166),"",OFFSET('Smelter Reference List'!$C$4,$S166-4,0)&amp;"")</f>
        <v/>
      </c>
      <c r="E166" s="166" t="str">
        <f ca="1">IF(ISERROR($S166),"",OFFSET('Smelter Reference List'!$D$4,$S166-4,0)&amp;"")</f>
        <v/>
      </c>
      <c r="F166" s="166" t="str">
        <f ca="1">IF(ISERROR($S166),"",OFFSET('Smelter Reference List'!$E$4,$S166-4,0))</f>
        <v/>
      </c>
      <c r="G166" s="166" t="str">
        <f ca="1">IF(C166=$U$4,"Enter smelter details", IF(ISERROR($S166),"",OFFSET('Smelter Reference List'!$F$4,$S166-4,0)))</f>
        <v/>
      </c>
      <c r="H166" s="290" t="str">
        <f ca="1">IF(ISERROR($S166),"",OFFSET('Smelter Reference List'!$G$4,$S166-4,0))</f>
        <v/>
      </c>
      <c r="I166" s="291" t="str">
        <f ca="1">IF(ISERROR($S166),"",OFFSET('Smelter Reference List'!$H$4,$S166-4,0))</f>
        <v/>
      </c>
      <c r="J166" s="291" t="str">
        <f ca="1">IF(ISERROR($S166),"",OFFSET('Smelter Reference List'!$I$4,$S166-4,0))</f>
        <v/>
      </c>
      <c r="K166" s="288"/>
      <c r="L166" s="288"/>
      <c r="M166" s="288"/>
      <c r="N166" s="288"/>
      <c r="O166" s="288"/>
      <c r="P166" s="288"/>
      <c r="Q166" s="289"/>
      <c r="R166" s="274"/>
      <c r="S166" s="275" t="e">
        <f>IF(OR(C166="",C166=T$4),NA(),MATCH($B166&amp;$C166,'Smelter Reference List'!$J:$J,0))</f>
        <v>#N/A</v>
      </c>
      <c r="T166" s="276"/>
      <c r="U166" s="276"/>
      <c r="V166" s="276"/>
      <c r="W166" s="276"/>
    </row>
    <row r="167" spans="1:23" s="267" customFormat="1" ht="20.25">
      <c r="A167" s="265"/>
      <c r="B167" s="273"/>
      <c r="C167" s="273"/>
      <c r="D167" s="166" t="str">
        <f ca="1">IF(ISERROR($S167),"",OFFSET('Smelter Reference List'!$C$4,$S167-4,0)&amp;"")</f>
        <v/>
      </c>
      <c r="E167" s="166" t="str">
        <f ca="1">IF(ISERROR($S167),"",OFFSET('Smelter Reference List'!$D$4,$S167-4,0)&amp;"")</f>
        <v/>
      </c>
      <c r="F167" s="166" t="str">
        <f ca="1">IF(ISERROR($S167),"",OFFSET('Smelter Reference List'!$E$4,$S167-4,0))</f>
        <v/>
      </c>
      <c r="G167" s="166" t="str">
        <f ca="1">IF(C167=$U$4,"Enter smelter details", IF(ISERROR($S167),"",OFFSET('Smelter Reference List'!$F$4,$S167-4,0)))</f>
        <v/>
      </c>
      <c r="H167" s="290" t="str">
        <f ca="1">IF(ISERROR($S167),"",OFFSET('Smelter Reference List'!$G$4,$S167-4,0))</f>
        <v/>
      </c>
      <c r="I167" s="291" t="str">
        <f ca="1">IF(ISERROR($S167),"",OFFSET('Smelter Reference List'!$H$4,$S167-4,0))</f>
        <v/>
      </c>
      <c r="J167" s="291" t="str">
        <f ca="1">IF(ISERROR($S167),"",OFFSET('Smelter Reference List'!$I$4,$S167-4,0))</f>
        <v/>
      </c>
      <c r="K167" s="288"/>
      <c r="L167" s="288"/>
      <c r="M167" s="288"/>
      <c r="N167" s="288"/>
      <c r="O167" s="288"/>
      <c r="P167" s="288"/>
      <c r="Q167" s="289"/>
      <c r="R167" s="274"/>
      <c r="S167" s="275" t="e">
        <f>IF(OR(C167="",C167=T$4),NA(),MATCH($B167&amp;$C167,'Smelter Reference List'!$J:$J,0))</f>
        <v>#N/A</v>
      </c>
      <c r="T167" s="276"/>
      <c r="U167" s="276"/>
      <c r="V167" s="276"/>
      <c r="W167" s="276"/>
    </row>
    <row r="168" spans="1:23" s="267" customFormat="1" ht="20.25">
      <c r="A168" s="265"/>
      <c r="B168" s="273"/>
      <c r="C168" s="273"/>
      <c r="D168" s="166" t="str">
        <f ca="1">IF(ISERROR($S168),"",OFFSET('Smelter Reference List'!$C$4,$S168-4,0)&amp;"")</f>
        <v/>
      </c>
      <c r="E168" s="166" t="str">
        <f ca="1">IF(ISERROR($S168),"",OFFSET('Smelter Reference List'!$D$4,$S168-4,0)&amp;"")</f>
        <v/>
      </c>
      <c r="F168" s="166" t="str">
        <f ca="1">IF(ISERROR($S168),"",OFFSET('Smelter Reference List'!$E$4,$S168-4,0))</f>
        <v/>
      </c>
      <c r="G168" s="166" t="str">
        <f ca="1">IF(C168=$U$4,"Enter smelter details", IF(ISERROR($S168),"",OFFSET('Smelter Reference List'!$F$4,$S168-4,0)))</f>
        <v/>
      </c>
      <c r="H168" s="290" t="str">
        <f ca="1">IF(ISERROR($S168),"",OFFSET('Smelter Reference List'!$G$4,$S168-4,0))</f>
        <v/>
      </c>
      <c r="I168" s="291" t="str">
        <f ca="1">IF(ISERROR($S168),"",OFFSET('Smelter Reference List'!$H$4,$S168-4,0))</f>
        <v/>
      </c>
      <c r="J168" s="291" t="str">
        <f ca="1">IF(ISERROR($S168),"",OFFSET('Smelter Reference List'!$I$4,$S168-4,0))</f>
        <v/>
      </c>
      <c r="K168" s="288"/>
      <c r="L168" s="288"/>
      <c r="M168" s="288"/>
      <c r="N168" s="288"/>
      <c r="O168" s="288"/>
      <c r="P168" s="288"/>
      <c r="Q168" s="289"/>
      <c r="R168" s="274"/>
      <c r="S168" s="275" t="e">
        <f>IF(OR(C168="",C168=T$4),NA(),MATCH($B168&amp;$C168,'Smelter Reference List'!$J:$J,0))</f>
        <v>#N/A</v>
      </c>
      <c r="T168" s="276"/>
      <c r="U168" s="276"/>
      <c r="V168" s="276"/>
      <c r="W168" s="276"/>
    </row>
    <row r="169" spans="1:23" s="267" customFormat="1" ht="20.25">
      <c r="A169" s="265"/>
      <c r="B169" s="273"/>
      <c r="C169" s="273"/>
      <c r="D169" s="166" t="str">
        <f ca="1">IF(ISERROR($S169),"",OFFSET('Smelter Reference List'!$C$4,$S169-4,0)&amp;"")</f>
        <v/>
      </c>
      <c r="E169" s="166" t="str">
        <f ca="1">IF(ISERROR($S169),"",OFFSET('Smelter Reference List'!$D$4,$S169-4,0)&amp;"")</f>
        <v/>
      </c>
      <c r="F169" s="166" t="str">
        <f ca="1">IF(ISERROR($S169),"",OFFSET('Smelter Reference List'!$E$4,$S169-4,0))</f>
        <v/>
      </c>
      <c r="G169" s="166" t="str">
        <f ca="1">IF(C169=$U$4,"Enter smelter details", IF(ISERROR($S169),"",OFFSET('Smelter Reference List'!$F$4,$S169-4,0)))</f>
        <v/>
      </c>
      <c r="H169" s="290" t="str">
        <f ca="1">IF(ISERROR($S169),"",OFFSET('Smelter Reference List'!$G$4,$S169-4,0))</f>
        <v/>
      </c>
      <c r="I169" s="291" t="str">
        <f ca="1">IF(ISERROR($S169),"",OFFSET('Smelter Reference List'!$H$4,$S169-4,0))</f>
        <v/>
      </c>
      <c r="J169" s="291" t="str">
        <f ca="1">IF(ISERROR($S169),"",OFFSET('Smelter Reference List'!$I$4,$S169-4,0))</f>
        <v/>
      </c>
      <c r="K169" s="288"/>
      <c r="L169" s="288"/>
      <c r="M169" s="288"/>
      <c r="N169" s="288"/>
      <c r="O169" s="288"/>
      <c r="P169" s="288"/>
      <c r="Q169" s="289"/>
      <c r="R169" s="274"/>
      <c r="S169" s="275" t="e">
        <f>IF(OR(C169="",C169=T$4),NA(),MATCH($B169&amp;$C169,'Smelter Reference List'!$J:$J,0))</f>
        <v>#N/A</v>
      </c>
      <c r="T169" s="276"/>
      <c r="U169" s="276"/>
      <c r="V169" s="276"/>
      <c r="W169" s="276"/>
    </row>
    <row r="170" spans="1:23" s="267" customFormat="1" ht="20.25">
      <c r="A170" s="265"/>
      <c r="B170" s="273"/>
      <c r="C170" s="273"/>
      <c r="D170" s="166" t="str">
        <f ca="1">IF(ISERROR($S170),"",OFFSET('Smelter Reference List'!$C$4,$S170-4,0)&amp;"")</f>
        <v/>
      </c>
      <c r="E170" s="166" t="str">
        <f ca="1">IF(ISERROR($S170),"",OFFSET('Smelter Reference List'!$D$4,$S170-4,0)&amp;"")</f>
        <v/>
      </c>
      <c r="F170" s="166" t="str">
        <f ca="1">IF(ISERROR($S170),"",OFFSET('Smelter Reference List'!$E$4,$S170-4,0))</f>
        <v/>
      </c>
      <c r="G170" s="166" t="str">
        <f ca="1">IF(C170=$U$4,"Enter smelter details", IF(ISERROR($S170),"",OFFSET('Smelter Reference List'!$F$4,$S170-4,0)))</f>
        <v/>
      </c>
      <c r="H170" s="290" t="str">
        <f ca="1">IF(ISERROR($S170),"",OFFSET('Smelter Reference List'!$G$4,$S170-4,0))</f>
        <v/>
      </c>
      <c r="I170" s="291" t="str">
        <f ca="1">IF(ISERROR($S170),"",OFFSET('Smelter Reference List'!$H$4,$S170-4,0))</f>
        <v/>
      </c>
      <c r="J170" s="291" t="str">
        <f ca="1">IF(ISERROR($S170),"",OFFSET('Smelter Reference List'!$I$4,$S170-4,0))</f>
        <v/>
      </c>
      <c r="K170" s="288"/>
      <c r="L170" s="288"/>
      <c r="M170" s="288"/>
      <c r="N170" s="288"/>
      <c r="O170" s="288"/>
      <c r="P170" s="288"/>
      <c r="Q170" s="289"/>
      <c r="R170" s="274"/>
      <c r="S170" s="275" t="e">
        <f>IF(OR(C170="",C170=T$4),NA(),MATCH($B170&amp;$C170,'Smelter Reference List'!$J:$J,0))</f>
        <v>#N/A</v>
      </c>
      <c r="T170" s="276"/>
      <c r="U170" s="276"/>
      <c r="V170" s="276"/>
      <c r="W170" s="276"/>
    </row>
    <row r="171" spans="1:23" s="267" customFormat="1" ht="20.25">
      <c r="A171" s="265"/>
      <c r="B171" s="273"/>
      <c r="C171" s="273"/>
      <c r="D171" s="166" t="str">
        <f ca="1">IF(ISERROR($S171),"",OFFSET('Smelter Reference List'!$C$4,$S171-4,0)&amp;"")</f>
        <v/>
      </c>
      <c r="E171" s="166" t="str">
        <f ca="1">IF(ISERROR($S171),"",OFFSET('Smelter Reference List'!$D$4,$S171-4,0)&amp;"")</f>
        <v/>
      </c>
      <c r="F171" s="166" t="str">
        <f ca="1">IF(ISERROR($S171),"",OFFSET('Smelter Reference List'!$E$4,$S171-4,0))</f>
        <v/>
      </c>
      <c r="G171" s="166" t="str">
        <f ca="1">IF(C171=$U$4,"Enter smelter details", IF(ISERROR($S171),"",OFFSET('Smelter Reference List'!$F$4,$S171-4,0)))</f>
        <v/>
      </c>
      <c r="H171" s="290" t="str">
        <f ca="1">IF(ISERROR($S171),"",OFFSET('Smelter Reference List'!$G$4,$S171-4,0))</f>
        <v/>
      </c>
      <c r="I171" s="291" t="str">
        <f ca="1">IF(ISERROR($S171),"",OFFSET('Smelter Reference List'!$H$4,$S171-4,0))</f>
        <v/>
      </c>
      <c r="J171" s="291" t="str">
        <f ca="1">IF(ISERROR($S171),"",OFFSET('Smelter Reference List'!$I$4,$S171-4,0))</f>
        <v/>
      </c>
      <c r="K171" s="288"/>
      <c r="L171" s="288"/>
      <c r="M171" s="288"/>
      <c r="N171" s="288"/>
      <c r="O171" s="288"/>
      <c r="P171" s="288"/>
      <c r="Q171" s="289"/>
      <c r="R171" s="274"/>
      <c r="S171" s="275" t="e">
        <f>IF(OR(C171="",C171=T$4),NA(),MATCH($B171&amp;$C171,'Smelter Reference List'!$J:$J,0))</f>
        <v>#N/A</v>
      </c>
      <c r="T171" s="276"/>
      <c r="U171" s="276"/>
      <c r="V171" s="276"/>
      <c r="W171" s="276"/>
    </row>
    <row r="172" spans="1:23" s="267" customFormat="1" ht="20.25">
      <c r="A172" s="265"/>
      <c r="B172" s="273"/>
      <c r="C172" s="273"/>
      <c r="D172" s="166" t="str">
        <f ca="1">IF(ISERROR($S172),"",OFFSET('Smelter Reference List'!$C$4,$S172-4,0)&amp;"")</f>
        <v/>
      </c>
      <c r="E172" s="166" t="str">
        <f ca="1">IF(ISERROR($S172),"",OFFSET('Smelter Reference List'!$D$4,$S172-4,0)&amp;"")</f>
        <v/>
      </c>
      <c r="F172" s="166" t="str">
        <f ca="1">IF(ISERROR($S172),"",OFFSET('Smelter Reference List'!$E$4,$S172-4,0))</f>
        <v/>
      </c>
      <c r="G172" s="166" t="str">
        <f ca="1">IF(C172=$U$4,"Enter smelter details", IF(ISERROR($S172),"",OFFSET('Smelter Reference List'!$F$4,$S172-4,0)))</f>
        <v/>
      </c>
      <c r="H172" s="290" t="str">
        <f ca="1">IF(ISERROR($S172),"",OFFSET('Smelter Reference List'!$G$4,$S172-4,0))</f>
        <v/>
      </c>
      <c r="I172" s="291" t="str">
        <f ca="1">IF(ISERROR($S172),"",OFFSET('Smelter Reference List'!$H$4,$S172-4,0))</f>
        <v/>
      </c>
      <c r="J172" s="291" t="str">
        <f ca="1">IF(ISERROR($S172),"",OFFSET('Smelter Reference List'!$I$4,$S172-4,0))</f>
        <v/>
      </c>
      <c r="K172" s="288"/>
      <c r="L172" s="288"/>
      <c r="M172" s="288"/>
      <c r="N172" s="288"/>
      <c r="O172" s="288"/>
      <c r="P172" s="288"/>
      <c r="Q172" s="289"/>
      <c r="R172" s="274"/>
      <c r="S172" s="275" t="e">
        <f>IF(OR(C172="",C172=T$4),NA(),MATCH($B172&amp;$C172,'Smelter Reference List'!$J:$J,0))</f>
        <v>#N/A</v>
      </c>
      <c r="T172" s="276"/>
      <c r="U172" s="276"/>
      <c r="V172" s="276"/>
      <c r="W172" s="276"/>
    </row>
    <row r="173" spans="1:23" s="267" customFormat="1" ht="20.25">
      <c r="A173" s="265"/>
      <c r="B173" s="273"/>
      <c r="C173" s="273"/>
      <c r="D173" s="166" t="str">
        <f ca="1">IF(ISERROR($S173),"",OFFSET('Smelter Reference List'!$C$4,$S173-4,0)&amp;"")</f>
        <v/>
      </c>
      <c r="E173" s="166" t="str">
        <f ca="1">IF(ISERROR($S173),"",OFFSET('Smelter Reference List'!$D$4,$S173-4,0)&amp;"")</f>
        <v/>
      </c>
      <c r="F173" s="166" t="str">
        <f ca="1">IF(ISERROR($S173),"",OFFSET('Smelter Reference List'!$E$4,$S173-4,0))</f>
        <v/>
      </c>
      <c r="G173" s="166" t="str">
        <f ca="1">IF(C173=$U$4,"Enter smelter details", IF(ISERROR($S173),"",OFFSET('Smelter Reference List'!$F$4,$S173-4,0)))</f>
        <v/>
      </c>
      <c r="H173" s="290" t="str">
        <f ca="1">IF(ISERROR($S173),"",OFFSET('Smelter Reference List'!$G$4,$S173-4,0))</f>
        <v/>
      </c>
      <c r="I173" s="291" t="str">
        <f ca="1">IF(ISERROR($S173),"",OFFSET('Smelter Reference List'!$H$4,$S173-4,0))</f>
        <v/>
      </c>
      <c r="J173" s="291" t="str">
        <f ca="1">IF(ISERROR($S173),"",OFFSET('Smelter Reference List'!$I$4,$S173-4,0))</f>
        <v/>
      </c>
      <c r="K173" s="288"/>
      <c r="L173" s="288"/>
      <c r="M173" s="288"/>
      <c r="N173" s="288"/>
      <c r="O173" s="288"/>
      <c r="P173" s="288"/>
      <c r="Q173" s="289"/>
      <c r="R173" s="274"/>
      <c r="S173" s="275" t="e">
        <f>IF(OR(C173="",C173=T$4),NA(),MATCH($B173&amp;$C173,'Smelter Reference List'!$J:$J,0))</f>
        <v>#N/A</v>
      </c>
      <c r="T173" s="276"/>
      <c r="U173" s="276"/>
      <c r="V173" s="276"/>
      <c r="W173" s="276"/>
    </row>
    <row r="174" spans="1:23" s="267" customFormat="1" ht="20.25">
      <c r="A174" s="265"/>
      <c r="B174" s="273"/>
      <c r="C174" s="273"/>
      <c r="D174" s="166" t="str">
        <f ca="1">IF(ISERROR($S174),"",OFFSET('Smelter Reference List'!$C$4,$S174-4,0)&amp;"")</f>
        <v/>
      </c>
      <c r="E174" s="166" t="str">
        <f ca="1">IF(ISERROR($S174),"",OFFSET('Smelter Reference List'!$D$4,$S174-4,0)&amp;"")</f>
        <v/>
      </c>
      <c r="F174" s="166" t="str">
        <f ca="1">IF(ISERROR($S174),"",OFFSET('Smelter Reference List'!$E$4,$S174-4,0))</f>
        <v/>
      </c>
      <c r="G174" s="166" t="str">
        <f ca="1">IF(C174=$U$4,"Enter smelter details", IF(ISERROR($S174),"",OFFSET('Smelter Reference List'!$F$4,$S174-4,0)))</f>
        <v/>
      </c>
      <c r="H174" s="290" t="str">
        <f ca="1">IF(ISERROR($S174),"",OFFSET('Smelter Reference List'!$G$4,$S174-4,0))</f>
        <v/>
      </c>
      <c r="I174" s="291" t="str">
        <f ca="1">IF(ISERROR($S174),"",OFFSET('Smelter Reference List'!$H$4,$S174-4,0))</f>
        <v/>
      </c>
      <c r="J174" s="291" t="str">
        <f ca="1">IF(ISERROR($S174),"",OFFSET('Smelter Reference List'!$I$4,$S174-4,0))</f>
        <v/>
      </c>
      <c r="K174" s="288"/>
      <c r="L174" s="288"/>
      <c r="M174" s="288"/>
      <c r="N174" s="288"/>
      <c r="O174" s="288"/>
      <c r="P174" s="288"/>
      <c r="Q174" s="289"/>
      <c r="R174" s="274"/>
      <c r="S174" s="275" t="e">
        <f>IF(OR(C174="",C174=T$4),NA(),MATCH($B174&amp;$C174,'Smelter Reference List'!$J:$J,0))</f>
        <v>#N/A</v>
      </c>
      <c r="T174" s="276"/>
      <c r="U174" s="276"/>
      <c r="V174" s="276"/>
      <c r="W174" s="276"/>
    </row>
    <row r="175" spans="1:23" s="267" customFormat="1" ht="20.25">
      <c r="A175" s="265"/>
      <c r="B175" s="273"/>
      <c r="C175" s="273"/>
      <c r="D175" s="166" t="str">
        <f ca="1">IF(ISERROR($S175),"",OFFSET('Smelter Reference List'!$C$4,$S175-4,0)&amp;"")</f>
        <v/>
      </c>
      <c r="E175" s="166" t="str">
        <f ca="1">IF(ISERROR($S175),"",OFFSET('Smelter Reference List'!$D$4,$S175-4,0)&amp;"")</f>
        <v/>
      </c>
      <c r="F175" s="166" t="str">
        <f ca="1">IF(ISERROR($S175),"",OFFSET('Smelter Reference List'!$E$4,$S175-4,0))</f>
        <v/>
      </c>
      <c r="G175" s="166" t="str">
        <f ca="1">IF(C175=$U$4,"Enter smelter details", IF(ISERROR($S175),"",OFFSET('Smelter Reference List'!$F$4,$S175-4,0)))</f>
        <v/>
      </c>
      <c r="H175" s="290" t="str">
        <f ca="1">IF(ISERROR($S175),"",OFFSET('Smelter Reference List'!$G$4,$S175-4,0))</f>
        <v/>
      </c>
      <c r="I175" s="291" t="str">
        <f ca="1">IF(ISERROR($S175),"",OFFSET('Smelter Reference List'!$H$4,$S175-4,0))</f>
        <v/>
      </c>
      <c r="J175" s="291" t="str">
        <f ca="1">IF(ISERROR($S175),"",OFFSET('Smelter Reference List'!$I$4,$S175-4,0))</f>
        <v/>
      </c>
      <c r="K175" s="288"/>
      <c r="L175" s="288"/>
      <c r="M175" s="288"/>
      <c r="N175" s="288"/>
      <c r="O175" s="288"/>
      <c r="P175" s="288"/>
      <c r="Q175" s="289"/>
      <c r="R175" s="274"/>
      <c r="S175" s="275" t="e">
        <f>IF(OR(C175="",C175=T$4),NA(),MATCH($B175&amp;$C175,'Smelter Reference List'!$J:$J,0))</f>
        <v>#N/A</v>
      </c>
      <c r="T175" s="276"/>
      <c r="U175" s="276"/>
      <c r="V175" s="276"/>
      <c r="W175" s="276"/>
    </row>
    <row r="176" spans="1:23" s="267" customFormat="1" ht="20.25">
      <c r="A176" s="265"/>
      <c r="B176" s="273"/>
      <c r="C176" s="273"/>
      <c r="D176" s="166" t="str">
        <f ca="1">IF(ISERROR($S176),"",OFFSET('Smelter Reference List'!$C$4,$S176-4,0)&amp;"")</f>
        <v/>
      </c>
      <c r="E176" s="166" t="str">
        <f ca="1">IF(ISERROR($S176),"",OFFSET('Smelter Reference List'!$D$4,$S176-4,0)&amp;"")</f>
        <v/>
      </c>
      <c r="F176" s="166" t="str">
        <f ca="1">IF(ISERROR($S176),"",OFFSET('Smelter Reference List'!$E$4,$S176-4,0))</f>
        <v/>
      </c>
      <c r="G176" s="166" t="str">
        <f ca="1">IF(C176=$U$4,"Enter smelter details", IF(ISERROR($S176),"",OFFSET('Smelter Reference List'!$F$4,$S176-4,0)))</f>
        <v/>
      </c>
      <c r="H176" s="290" t="str">
        <f ca="1">IF(ISERROR($S176),"",OFFSET('Smelter Reference List'!$G$4,$S176-4,0))</f>
        <v/>
      </c>
      <c r="I176" s="291" t="str">
        <f ca="1">IF(ISERROR($S176),"",OFFSET('Smelter Reference List'!$H$4,$S176-4,0))</f>
        <v/>
      </c>
      <c r="J176" s="291" t="str">
        <f ca="1">IF(ISERROR($S176),"",OFFSET('Smelter Reference List'!$I$4,$S176-4,0))</f>
        <v/>
      </c>
      <c r="K176" s="288"/>
      <c r="L176" s="288"/>
      <c r="M176" s="288"/>
      <c r="N176" s="288"/>
      <c r="O176" s="288"/>
      <c r="P176" s="288"/>
      <c r="Q176" s="289"/>
      <c r="R176" s="274"/>
      <c r="S176" s="275" t="e">
        <f>IF(OR(C176="",C176=T$4),NA(),MATCH($B176&amp;$C176,'Smelter Reference List'!$J:$J,0))</f>
        <v>#N/A</v>
      </c>
      <c r="T176" s="276"/>
      <c r="U176" s="276"/>
      <c r="V176" s="276"/>
      <c r="W176" s="276"/>
    </row>
    <row r="177" spans="1:23" s="267" customFormat="1" ht="20.25">
      <c r="A177" s="265"/>
      <c r="B177" s="273"/>
      <c r="C177" s="273"/>
      <c r="D177" s="166" t="str">
        <f ca="1">IF(ISERROR($S177),"",OFFSET('Smelter Reference List'!$C$4,$S177-4,0)&amp;"")</f>
        <v/>
      </c>
      <c r="E177" s="166" t="str">
        <f ca="1">IF(ISERROR($S177),"",OFFSET('Smelter Reference List'!$D$4,$S177-4,0)&amp;"")</f>
        <v/>
      </c>
      <c r="F177" s="166" t="str">
        <f ca="1">IF(ISERROR($S177),"",OFFSET('Smelter Reference List'!$E$4,$S177-4,0))</f>
        <v/>
      </c>
      <c r="G177" s="166" t="str">
        <f ca="1">IF(C177=$U$4,"Enter smelter details", IF(ISERROR($S177),"",OFFSET('Smelter Reference List'!$F$4,$S177-4,0)))</f>
        <v/>
      </c>
      <c r="H177" s="290" t="str">
        <f ca="1">IF(ISERROR($S177),"",OFFSET('Smelter Reference List'!$G$4,$S177-4,0))</f>
        <v/>
      </c>
      <c r="I177" s="291" t="str">
        <f ca="1">IF(ISERROR($S177),"",OFFSET('Smelter Reference List'!$H$4,$S177-4,0))</f>
        <v/>
      </c>
      <c r="J177" s="291" t="str">
        <f ca="1">IF(ISERROR($S177),"",OFFSET('Smelter Reference List'!$I$4,$S177-4,0))</f>
        <v/>
      </c>
      <c r="K177" s="288"/>
      <c r="L177" s="288"/>
      <c r="M177" s="288"/>
      <c r="N177" s="288"/>
      <c r="O177" s="288"/>
      <c r="P177" s="288"/>
      <c r="Q177" s="289"/>
      <c r="R177" s="274"/>
      <c r="S177" s="275" t="e">
        <f>IF(OR(C177="",C177=T$4),NA(),MATCH($B177&amp;$C177,'Smelter Reference List'!$J:$J,0))</f>
        <v>#N/A</v>
      </c>
      <c r="T177" s="276"/>
      <c r="U177" s="276"/>
      <c r="V177" s="276"/>
      <c r="W177" s="276"/>
    </row>
    <row r="178" spans="1:23" s="267" customFormat="1" ht="20.25">
      <c r="A178" s="265"/>
      <c r="B178" s="273"/>
      <c r="C178" s="273"/>
      <c r="D178" s="166" t="str">
        <f ca="1">IF(ISERROR($S178),"",OFFSET('Smelter Reference List'!$C$4,$S178-4,0)&amp;"")</f>
        <v/>
      </c>
      <c r="E178" s="166" t="str">
        <f ca="1">IF(ISERROR($S178),"",OFFSET('Smelter Reference List'!$D$4,$S178-4,0)&amp;"")</f>
        <v/>
      </c>
      <c r="F178" s="166" t="str">
        <f ca="1">IF(ISERROR($S178),"",OFFSET('Smelter Reference List'!$E$4,$S178-4,0))</f>
        <v/>
      </c>
      <c r="G178" s="166" t="str">
        <f ca="1">IF(C178=$U$4,"Enter smelter details", IF(ISERROR($S178),"",OFFSET('Smelter Reference List'!$F$4,$S178-4,0)))</f>
        <v/>
      </c>
      <c r="H178" s="290" t="str">
        <f ca="1">IF(ISERROR($S178),"",OFFSET('Smelter Reference List'!$G$4,$S178-4,0))</f>
        <v/>
      </c>
      <c r="I178" s="291" t="str">
        <f ca="1">IF(ISERROR($S178),"",OFFSET('Smelter Reference List'!$H$4,$S178-4,0))</f>
        <v/>
      </c>
      <c r="J178" s="291" t="str">
        <f ca="1">IF(ISERROR($S178),"",OFFSET('Smelter Reference List'!$I$4,$S178-4,0))</f>
        <v/>
      </c>
      <c r="K178" s="288"/>
      <c r="L178" s="288"/>
      <c r="M178" s="288"/>
      <c r="N178" s="288"/>
      <c r="O178" s="288"/>
      <c r="P178" s="288"/>
      <c r="Q178" s="289"/>
      <c r="R178" s="274"/>
      <c r="S178" s="275" t="e">
        <f>IF(OR(C178="",C178=T$4),NA(),MATCH($B178&amp;$C178,'Smelter Reference List'!$J:$J,0))</f>
        <v>#N/A</v>
      </c>
      <c r="T178" s="276"/>
      <c r="U178" s="276"/>
      <c r="V178" s="276"/>
      <c r="W178" s="276"/>
    </row>
    <row r="179" spans="1:23" s="267" customFormat="1" ht="20.25">
      <c r="A179" s="265"/>
      <c r="B179" s="273"/>
      <c r="C179" s="273"/>
      <c r="D179" s="166" t="str">
        <f ca="1">IF(ISERROR($S179),"",OFFSET('Smelter Reference List'!$C$4,$S179-4,0)&amp;"")</f>
        <v/>
      </c>
      <c r="E179" s="166" t="str">
        <f ca="1">IF(ISERROR($S179),"",OFFSET('Smelter Reference List'!$D$4,$S179-4,0)&amp;"")</f>
        <v/>
      </c>
      <c r="F179" s="166" t="str">
        <f ca="1">IF(ISERROR($S179),"",OFFSET('Smelter Reference List'!$E$4,$S179-4,0))</f>
        <v/>
      </c>
      <c r="G179" s="166" t="str">
        <f ca="1">IF(C179=$U$4,"Enter smelter details", IF(ISERROR($S179),"",OFFSET('Smelter Reference List'!$F$4,$S179-4,0)))</f>
        <v/>
      </c>
      <c r="H179" s="290" t="str">
        <f ca="1">IF(ISERROR($S179),"",OFFSET('Smelter Reference List'!$G$4,$S179-4,0))</f>
        <v/>
      </c>
      <c r="I179" s="291" t="str">
        <f ca="1">IF(ISERROR($S179),"",OFFSET('Smelter Reference List'!$H$4,$S179-4,0))</f>
        <v/>
      </c>
      <c r="J179" s="291" t="str">
        <f ca="1">IF(ISERROR($S179),"",OFFSET('Smelter Reference List'!$I$4,$S179-4,0))</f>
        <v/>
      </c>
      <c r="K179" s="288"/>
      <c r="L179" s="288"/>
      <c r="M179" s="288"/>
      <c r="N179" s="288"/>
      <c r="O179" s="288"/>
      <c r="P179" s="288"/>
      <c r="Q179" s="289"/>
      <c r="R179" s="274"/>
      <c r="S179" s="275" t="e">
        <f>IF(OR(C179="",C179=T$4),NA(),MATCH($B179&amp;$C179,'Smelter Reference List'!$J:$J,0))</f>
        <v>#N/A</v>
      </c>
      <c r="T179" s="276"/>
      <c r="U179" s="276"/>
      <c r="V179" s="276"/>
      <c r="W179" s="276"/>
    </row>
    <row r="180" spans="1:23" s="267" customFormat="1" ht="20.25">
      <c r="A180" s="265"/>
      <c r="B180" s="273"/>
      <c r="C180" s="273"/>
      <c r="D180" s="166" t="str">
        <f ca="1">IF(ISERROR($S180),"",OFFSET('Smelter Reference List'!$C$4,$S180-4,0)&amp;"")</f>
        <v/>
      </c>
      <c r="E180" s="166" t="str">
        <f ca="1">IF(ISERROR($S180),"",OFFSET('Smelter Reference List'!$D$4,$S180-4,0)&amp;"")</f>
        <v/>
      </c>
      <c r="F180" s="166" t="str">
        <f ca="1">IF(ISERROR($S180),"",OFFSET('Smelter Reference List'!$E$4,$S180-4,0))</f>
        <v/>
      </c>
      <c r="G180" s="166" t="str">
        <f ca="1">IF(C180=$U$4,"Enter smelter details", IF(ISERROR($S180),"",OFFSET('Smelter Reference List'!$F$4,$S180-4,0)))</f>
        <v/>
      </c>
      <c r="H180" s="290" t="str">
        <f ca="1">IF(ISERROR($S180),"",OFFSET('Smelter Reference List'!$G$4,$S180-4,0))</f>
        <v/>
      </c>
      <c r="I180" s="291" t="str">
        <f ca="1">IF(ISERROR($S180),"",OFFSET('Smelter Reference List'!$H$4,$S180-4,0))</f>
        <v/>
      </c>
      <c r="J180" s="291" t="str">
        <f ca="1">IF(ISERROR($S180),"",OFFSET('Smelter Reference List'!$I$4,$S180-4,0))</f>
        <v/>
      </c>
      <c r="K180" s="288"/>
      <c r="L180" s="288"/>
      <c r="M180" s="288"/>
      <c r="N180" s="288"/>
      <c r="O180" s="288"/>
      <c r="P180" s="288"/>
      <c r="Q180" s="289"/>
      <c r="R180" s="274"/>
      <c r="S180" s="275" t="e">
        <f>IF(OR(C180="",C180=T$4),NA(),MATCH($B180&amp;$C180,'Smelter Reference List'!$J:$J,0))</f>
        <v>#N/A</v>
      </c>
      <c r="T180" s="276"/>
      <c r="U180" s="276"/>
      <c r="V180" s="276"/>
      <c r="W180" s="276"/>
    </row>
    <row r="181" spans="1:23" s="267" customFormat="1" ht="20.25">
      <c r="A181" s="265"/>
      <c r="B181" s="273"/>
      <c r="C181" s="273"/>
      <c r="D181" s="166" t="str">
        <f ca="1">IF(ISERROR($S181),"",OFFSET('Smelter Reference List'!$C$4,$S181-4,0)&amp;"")</f>
        <v/>
      </c>
      <c r="E181" s="166" t="str">
        <f ca="1">IF(ISERROR($S181),"",OFFSET('Smelter Reference List'!$D$4,$S181-4,0)&amp;"")</f>
        <v/>
      </c>
      <c r="F181" s="166" t="str">
        <f ca="1">IF(ISERROR($S181),"",OFFSET('Smelter Reference List'!$E$4,$S181-4,0))</f>
        <v/>
      </c>
      <c r="G181" s="166" t="str">
        <f ca="1">IF(C181=$U$4,"Enter smelter details", IF(ISERROR($S181),"",OFFSET('Smelter Reference List'!$F$4,$S181-4,0)))</f>
        <v/>
      </c>
      <c r="H181" s="290" t="str">
        <f ca="1">IF(ISERROR($S181),"",OFFSET('Smelter Reference List'!$G$4,$S181-4,0))</f>
        <v/>
      </c>
      <c r="I181" s="291" t="str">
        <f ca="1">IF(ISERROR($S181),"",OFFSET('Smelter Reference List'!$H$4,$S181-4,0))</f>
        <v/>
      </c>
      <c r="J181" s="291" t="str">
        <f ca="1">IF(ISERROR($S181),"",OFFSET('Smelter Reference List'!$I$4,$S181-4,0))</f>
        <v/>
      </c>
      <c r="K181" s="288"/>
      <c r="L181" s="288"/>
      <c r="M181" s="288"/>
      <c r="N181" s="288"/>
      <c r="O181" s="288"/>
      <c r="P181" s="288"/>
      <c r="Q181" s="289"/>
      <c r="R181" s="274"/>
      <c r="S181" s="275" t="e">
        <f>IF(OR(C181="",C181=T$4),NA(),MATCH($B181&amp;$C181,'Smelter Reference List'!$J:$J,0))</f>
        <v>#N/A</v>
      </c>
      <c r="T181" s="276"/>
      <c r="U181" s="276"/>
      <c r="V181" s="276"/>
      <c r="W181" s="276"/>
    </row>
    <row r="182" spans="1:23" s="267" customFormat="1" ht="20.25">
      <c r="A182" s="265"/>
      <c r="B182" s="273"/>
      <c r="C182" s="273"/>
      <c r="D182" s="166" t="str">
        <f ca="1">IF(ISERROR($S182),"",OFFSET('Smelter Reference List'!$C$4,$S182-4,0)&amp;"")</f>
        <v/>
      </c>
      <c r="E182" s="166" t="str">
        <f ca="1">IF(ISERROR($S182),"",OFFSET('Smelter Reference List'!$D$4,$S182-4,0)&amp;"")</f>
        <v/>
      </c>
      <c r="F182" s="166" t="str">
        <f ca="1">IF(ISERROR($S182),"",OFFSET('Smelter Reference List'!$E$4,$S182-4,0))</f>
        <v/>
      </c>
      <c r="G182" s="166" t="str">
        <f ca="1">IF(C182=$U$4,"Enter smelter details", IF(ISERROR($S182),"",OFFSET('Smelter Reference List'!$F$4,$S182-4,0)))</f>
        <v/>
      </c>
      <c r="H182" s="290" t="str">
        <f ca="1">IF(ISERROR($S182),"",OFFSET('Smelter Reference List'!$G$4,$S182-4,0))</f>
        <v/>
      </c>
      <c r="I182" s="291" t="str">
        <f ca="1">IF(ISERROR($S182),"",OFFSET('Smelter Reference List'!$H$4,$S182-4,0))</f>
        <v/>
      </c>
      <c r="J182" s="291" t="str">
        <f ca="1">IF(ISERROR($S182),"",OFFSET('Smelter Reference List'!$I$4,$S182-4,0))</f>
        <v/>
      </c>
      <c r="K182" s="288"/>
      <c r="L182" s="288"/>
      <c r="M182" s="288"/>
      <c r="N182" s="288"/>
      <c r="O182" s="288"/>
      <c r="P182" s="288"/>
      <c r="Q182" s="289"/>
      <c r="R182" s="274"/>
      <c r="S182" s="275" t="e">
        <f>IF(OR(C182="",C182=T$4),NA(),MATCH($B182&amp;$C182,'Smelter Reference List'!$J:$J,0))</f>
        <v>#N/A</v>
      </c>
      <c r="T182" s="276"/>
      <c r="U182" s="276"/>
      <c r="V182" s="276"/>
      <c r="W182" s="276"/>
    </row>
    <row r="183" spans="1:23" s="267" customFormat="1" ht="20.25">
      <c r="A183" s="265"/>
      <c r="B183" s="273"/>
      <c r="C183" s="273"/>
      <c r="D183" s="166" t="str">
        <f ca="1">IF(ISERROR($S183),"",OFFSET('Smelter Reference List'!$C$4,$S183-4,0)&amp;"")</f>
        <v/>
      </c>
      <c r="E183" s="166" t="str">
        <f ca="1">IF(ISERROR($S183),"",OFFSET('Smelter Reference List'!$D$4,$S183-4,0)&amp;"")</f>
        <v/>
      </c>
      <c r="F183" s="166" t="str">
        <f ca="1">IF(ISERROR($S183),"",OFFSET('Smelter Reference List'!$E$4,$S183-4,0))</f>
        <v/>
      </c>
      <c r="G183" s="166" t="str">
        <f ca="1">IF(C183=$U$4,"Enter smelter details", IF(ISERROR($S183),"",OFFSET('Smelter Reference List'!$F$4,$S183-4,0)))</f>
        <v/>
      </c>
      <c r="H183" s="290" t="str">
        <f ca="1">IF(ISERROR($S183),"",OFFSET('Smelter Reference List'!$G$4,$S183-4,0))</f>
        <v/>
      </c>
      <c r="I183" s="291" t="str">
        <f ca="1">IF(ISERROR($S183),"",OFFSET('Smelter Reference List'!$H$4,$S183-4,0))</f>
        <v/>
      </c>
      <c r="J183" s="291" t="str">
        <f ca="1">IF(ISERROR($S183),"",OFFSET('Smelter Reference List'!$I$4,$S183-4,0))</f>
        <v/>
      </c>
      <c r="K183" s="288"/>
      <c r="L183" s="288"/>
      <c r="M183" s="288"/>
      <c r="N183" s="288"/>
      <c r="O183" s="288"/>
      <c r="P183" s="288"/>
      <c r="Q183" s="289"/>
      <c r="R183" s="274"/>
      <c r="S183" s="275" t="e">
        <f>IF(OR(C183="",C183=T$4),NA(),MATCH($B183&amp;$C183,'Smelter Reference List'!$J:$J,0))</f>
        <v>#N/A</v>
      </c>
      <c r="T183" s="276"/>
      <c r="U183" s="276"/>
      <c r="V183" s="276"/>
      <c r="W183" s="276"/>
    </row>
    <row r="184" spans="1:23" s="267" customFormat="1" ht="20.25">
      <c r="A184" s="265"/>
      <c r="B184" s="273"/>
      <c r="C184" s="273"/>
      <c r="D184" s="166" t="str">
        <f ca="1">IF(ISERROR($S184),"",OFFSET('Smelter Reference List'!$C$4,$S184-4,0)&amp;"")</f>
        <v/>
      </c>
      <c r="E184" s="166" t="str">
        <f ca="1">IF(ISERROR($S184),"",OFFSET('Smelter Reference List'!$D$4,$S184-4,0)&amp;"")</f>
        <v/>
      </c>
      <c r="F184" s="166" t="str">
        <f ca="1">IF(ISERROR($S184),"",OFFSET('Smelter Reference List'!$E$4,$S184-4,0))</f>
        <v/>
      </c>
      <c r="G184" s="166" t="str">
        <f ca="1">IF(C184=$U$4,"Enter smelter details", IF(ISERROR($S184),"",OFFSET('Smelter Reference List'!$F$4,$S184-4,0)))</f>
        <v/>
      </c>
      <c r="H184" s="290" t="str">
        <f ca="1">IF(ISERROR($S184),"",OFFSET('Smelter Reference List'!$G$4,$S184-4,0))</f>
        <v/>
      </c>
      <c r="I184" s="291" t="str">
        <f ca="1">IF(ISERROR($S184),"",OFFSET('Smelter Reference List'!$H$4,$S184-4,0))</f>
        <v/>
      </c>
      <c r="J184" s="291" t="str">
        <f ca="1">IF(ISERROR($S184),"",OFFSET('Smelter Reference List'!$I$4,$S184-4,0))</f>
        <v/>
      </c>
      <c r="K184" s="288"/>
      <c r="L184" s="288"/>
      <c r="M184" s="288"/>
      <c r="N184" s="288"/>
      <c r="O184" s="288"/>
      <c r="P184" s="288"/>
      <c r="Q184" s="289"/>
      <c r="R184" s="274"/>
      <c r="S184" s="275" t="e">
        <f>IF(OR(C184="",C184=T$4),NA(),MATCH($B184&amp;$C184,'Smelter Reference List'!$J:$J,0))</f>
        <v>#N/A</v>
      </c>
      <c r="T184" s="276"/>
      <c r="U184" s="276"/>
      <c r="V184" s="276"/>
      <c r="W184" s="276"/>
    </row>
    <row r="185" spans="1:23" s="267" customFormat="1" ht="20.25">
      <c r="A185" s="265"/>
      <c r="B185" s="273"/>
      <c r="C185" s="273"/>
      <c r="D185" s="166" t="str">
        <f ca="1">IF(ISERROR($S185),"",OFFSET('Smelter Reference List'!$C$4,$S185-4,0)&amp;"")</f>
        <v/>
      </c>
      <c r="E185" s="166" t="str">
        <f ca="1">IF(ISERROR($S185),"",OFFSET('Smelter Reference List'!$D$4,$S185-4,0)&amp;"")</f>
        <v/>
      </c>
      <c r="F185" s="166" t="str">
        <f ca="1">IF(ISERROR($S185),"",OFFSET('Smelter Reference List'!$E$4,$S185-4,0))</f>
        <v/>
      </c>
      <c r="G185" s="166" t="str">
        <f ca="1">IF(C185=$U$4,"Enter smelter details", IF(ISERROR($S185),"",OFFSET('Smelter Reference List'!$F$4,$S185-4,0)))</f>
        <v/>
      </c>
      <c r="H185" s="290" t="str">
        <f ca="1">IF(ISERROR($S185),"",OFFSET('Smelter Reference List'!$G$4,$S185-4,0))</f>
        <v/>
      </c>
      <c r="I185" s="291" t="str">
        <f ca="1">IF(ISERROR($S185),"",OFFSET('Smelter Reference List'!$H$4,$S185-4,0))</f>
        <v/>
      </c>
      <c r="J185" s="291" t="str">
        <f ca="1">IF(ISERROR($S185),"",OFFSET('Smelter Reference List'!$I$4,$S185-4,0))</f>
        <v/>
      </c>
      <c r="K185" s="288"/>
      <c r="L185" s="288"/>
      <c r="M185" s="288"/>
      <c r="N185" s="288"/>
      <c r="O185" s="288"/>
      <c r="P185" s="288"/>
      <c r="Q185" s="289"/>
      <c r="R185" s="274"/>
      <c r="S185" s="275" t="e">
        <f>IF(OR(C185="",C185=T$4),NA(),MATCH($B185&amp;$C185,'Smelter Reference List'!$J:$J,0))</f>
        <v>#N/A</v>
      </c>
      <c r="T185" s="276"/>
      <c r="U185" s="276"/>
      <c r="V185" s="276"/>
      <c r="W185" s="276"/>
    </row>
    <row r="186" spans="1:23" s="267" customFormat="1" ht="20.25">
      <c r="A186" s="265"/>
      <c r="B186" s="273"/>
      <c r="C186" s="273"/>
      <c r="D186" s="166" t="str">
        <f ca="1">IF(ISERROR($S186),"",OFFSET('Smelter Reference List'!$C$4,$S186-4,0)&amp;"")</f>
        <v/>
      </c>
      <c r="E186" s="166" t="str">
        <f ca="1">IF(ISERROR($S186),"",OFFSET('Smelter Reference List'!$D$4,$S186-4,0)&amp;"")</f>
        <v/>
      </c>
      <c r="F186" s="166" t="str">
        <f ca="1">IF(ISERROR($S186),"",OFFSET('Smelter Reference List'!$E$4,$S186-4,0))</f>
        <v/>
      </c>
      <c r="G186" s="166" t="str">
        <f ca="1">IF(C186=$U$4,"Enter smelter details", IF(ISERROR($S186),"",OFFSET('Smelter Reference List'!$F$4,$S186-4,0)))</f>
        <v/>
      </c>
      <c r="H186" s="290" t="str">
        <f ca="1">IF(ISERROR($S186),"",OFFSET('Smelter Reference List'!$G$4,$S186-4,0))</f>
        <v/>
      </c>
      <c r="I186" s="291" t="str">
        <f ca="1">IF(ISERROR($S186),"",OFFSET('Smelter Reference List'!$H$4,$S186-4,0))</f>
        <v/>
      </c>
      <c r="J186" s="291" t="str">
        <f ca="1">IF(ISERROR($S186),"",OFFSET('Smelter Reference List'!$I$4,$S186-4,0))</f>
        <v/>
      </c>
      <c r="K186" s="288"/>
      <c r="L186" s="288"/>
      <c r="M186" s="288"/>
      <c r="N186" s="288"/>
      <c r="O186" s="288"/>
      <c r="P186" s="288"/>
      <c r="Q186" s="289"/>
      <c r="R186" s="274"/>
      <c r="S186" s="275" t="e">
        <f>IF(OR(C186="",C186=T$4),NA(),MATCH($B186&amp;$C186,'Smelter Reference List'!$J:$J,0))</f>
        <v>#N/A</v>
      </c>
      <c r="T186" s="276"/>
      <c r="U186" s="276"/>
      <c r="V186" s="276"/>
      <c r="W186" s="276"/>
    </row>
    <row r="187" spans="1:23" s="267" customFormat="1" ht="20.25">
      <c r="A187" s="265"/>
      <c r="B187" s="273"/>
      <c r="C187" s="273"/>
      <c r="D187" s="166" t="str">
        <f ca="1">IF(ISERROR($S187),"",OFFSET('Smelter Reference List'!$C$4,$S187-4,0)&amp;"")</f>
        <v/>
      </c>
      <c r="E187" s="166" t="str">
        <f ca="1">IF(ISERROR($S187),"",OFFSET('Smelter Reference List'!$D$4,$S187-4,0)&amp;"")</f>
        <v/>
      </c>
      <c r="F187" s="166" t="str">
        <f ca="1">IF(ISERROR($S187),"",OFFSET('Smelter Reference List'!$E$4,$S187-4,0))</f>
        <v/>
      </c>
      <c r="G187" s="166" t="str">
        <f ca="1">IF(C187=$U$4,"Enter smelter details", IF(ISERROR($S187),"",OFFSET('Smelter Reference List'!$F$4,$S187-4,0)))</f>
        <v/>
      </c>
      <c r="H187" s="290" t="str">
        <f ca="1">IF(ISERROR($S187),"",OFFSET('Smelter Reference List'!$G$4,$S187-4,0))</f>
        <v/>
      </c>
      <c r="I187" s="291" t="str">
        <f ca="1">IF(ISERROR($S187),"",OFFSET('Smelter Reference List'!$H$4,$S187-4,0))</f>
        <v/>
      </c>
      <c r="J187" s="291" t="str">
        <f ca="1">IF(ISERROR($S187),"",OFFSET('Smelter Reference List'!$I$4,$S187-4,0))</f>
        <v/>
      </c>
      <c r="K187" s="288"/>
      <c r="L187" s="288"/>
      <c r="M187" s="288"/>
      <c r="N187" s="288"/>
      <c r="O187" s="288"/>
      <c r="P187" s="288"/>
      <c r="Q187" s="289"/>
      <c r="R187" s="274"/>
      <c r="S187" s="275" t="e">
        <f>IF(OR(C187="",C187=T$4),NA(),MATCH($B187&amp;$C187,'Smelter Reference List'!$J:$J,0))</f>
        <v>#N/A</v>
      </c>
      <c r="T187" s="276"/>
      <c r="U187" s="276"/>
      <c r="V187" s="276"/>
      <c r="W187" s="276"/>
    </row>
    <row r="188" spans="1:23" s="267" customFormat="1" ht="20.25">
      <c r="A188" s="265"/>
      <c r="B188" s="273"/>
      <c r="C188" s="273"/>
      <c r="D188" s="166" t="str">
        <f ca="1">IF(ISERROR($S188),"",OFFSET('Smelter Reference List'!$C$4,$S188-4,0)&amp;"")</f>
        <v/>
      </c>
      <c r="E188" s="166" t="str">
        <f ca="1">IF(ISERROR($S188),"",OFFSET('Smelter Reference List'!$D$4,$S188-4,0)&amp;"")</f>
        <v/>
      </c>
      <c r="F188" s="166" t="str">
        <f ca="1">IF(ISERROR($S188),"",OFFSET('Smelter Reference List'!$E$4,$S188-4,0))</f>
        <v/>
      </c>
      <c r="G188" s="166" t="str">
        <f ca="1">IF(C188=$U$4,"Enter smelter details", IF(ISERROR($S188),"",OFFSET('Smelter Reference List'!$F$4,$S188-4,0)))</f>
        <v/>
      </c>
      <c r="H188" s="290" t="str">
        <f ca="1">IF(ISERROR($S188),"",OFFSET('Smelter Reference List'!$G$4,$S188-4,0))</f>
        <v/>
      </c>
      <c r="I188" s="291" t="str">
        <f ca="1">IF(ISERROR($S188),"",OFFSET('Smelter Reference List'!$H$4,$S188-4,0))</f>
        <v/>
      </c>
      <c r="J188" s="291" t="str">
        <f ca="1">IF(ISERROR($S188),"",OFFSET('Smelter Reference List'!$I$4,$S188-4,0))</f>
        <v/>
      </c>
      <c r="K188" s="288"/>
      <c r="L188" s="288"/>
      <c r="M188" s="288"/>
      <c r="N188" s="288"/>
      <c r="O188" s="288"/>
      <c r="P188" s="288"/>
      <c r="Q188" s="289"/>
      <c r="R188" s="274"/>
      <c r="S188" s="275" t="e">
        <f>IF(OR(C188="",C188=T$4),NA(),MATCH($B188&amp;$C188,'Smelter Reference List'!$J:$J,0))</f>
        <v>#N/A</v>
      </c>
      <c r="T188" s="276"/>
      <c r="U188" s="276"/>
      <c r="V188" s="276"/>
      <c r="W188" s="276"/>
    </row>
    <row r="189" spans="1:23" s="267" customFormat="1" ht="20.25">
      <c r="A189" s="265"/>
      <c r="B189" s="273"/>
      <c r="C189" s="273"/>
      <c r="D189" s="166" t="str">
        <f ca="1">IF(ISERROR($S189),"",OFFSET('Smelter Reference List'!$C$4,$S189-4,0)&amp;"")</f>
        <v/>
      </c>
      <c r="E189" s="166" t="str">
        <f ca="1">IF(ISERROR($S189),"",OFFSET('Smelter Reference List'!$D$4,$S189-4,0)&amp;"")</f>
        <v/>
      </c>
      <c r="F189" s="166" t="str">
        <f ca="1">IF(ISERROR($S189),"",OFFSET('Smelter Reference List'!$E$4,$S189-4,0))</f>
        <v/>
      </c>
      <c r="G189" s="166" t="str">
        <f ca="1">IF(C189=$U$4,"Enter smelter details", IF(ISERROR($S189),"",OFFSET('Smelter Reference List'!$F$4,$S189-4,0)))</f>
        <v/>
      </c>
      <c r="H189" s="290" t="str">
        <f ca="1">IF(ISERROR($S189),"",OFFSET('Smelter Reference List'!$G$4,$S189-4,0))</f>
        <v/>
      </c>
      <c r="I189" s="291" t="str">
        <f ca="1">IF(ISERROR($S189),"",OFFSET('Smelter Reference List'!$H$4,$S189-4,0))</f>
        <v/>
      </c>
      <c r="J189" s="291" t="str">
        <f ca="1">IF(ISERROR($S189),"",OFFSET('Smelter Reference List'!$I$4,$S189-4,0))</f>
        <v/>
      </c>
      <c r="K189" s="288"/>
      <c r="L189" s="288"/>
      <c r="M189" s="288"/>
      <c r="N189" s="288"/>
      <c r="O189" s="288"/>
      <c r="P189" s="288"/>
      <c r="Q189" s="289"/>
      <c r="R189" s="274"/>
      <c r="S189" s="275" t="e">
        <f>IF(OR(C189="",C189=T$4),NA(),MATCH($B189&amp;$C189,'Smelter Reference List'!$J:$J,0))</f>
        <v>#N/A</v>
      </c>
      <c r="T189" s="276"/>
      <c r="U189" s="276"/>
      <c r="V189" s="276"/>
      <c r="W189" s="276"/>
    </row>
    <row r="190" spans="1:23" s="267" customFormat="1" ht="20.25">
      <c r="A190" s="265"/>
      <c r="B190" s="273"/>
      <c r="C190" s="273"/>
      <c r="D190" s="166" t="str">
        <f ca="1">IF(ISERROR($S190),"",OFFSET('Smelter Reference List'!$C$4,$S190-4,0)&amp;"")</f>
        <v/>
      </c>
      <c r="E190" s="166" t="str">
        <f ca="1">IF(ISERROR($S190),"",OFFSET('Smelter Reference List'!$D$4,$S190-4,0)&amp;"")</f>
        <v/>
      </c>
      <c r="F190" s="166" t="str">
        <f ca="1">IF(ISERROR($S190),"",OFFSET('Smelter Reference List'!$E$4,$S190-4,0))</f>
        <v/>
      </c>
      <c r="G190" s="166" t="str">
        <f ca="1">IF(C190=$U$4,"Enter smelter details", IF(ISERROR($S190),"",OFFSET('Smelter Reference List'!$F$4,$S190-4,0)))</f>
        <v/>
      </c>
      <c r="H190" s="290" t="str">
        <f ca="1">IF(ISERROR($S190),"",OFFSET('Smelter Reference List'!$G$4,$S190-4,0))</f>
        <v/>
      </c>
      <c r="I190" s="291" t="str">
        <f ca="1">IF(ISERROR($S190),"",OFFSET('Smelter Reference List'!$H$4,$S190-4,0))</f>
        <v/>
      </c>
      <c r="J190" s="291" t="str">
        <f ca="1">IF(ISERROR($S190),"",OFFSET('Smelter Reference List'!$I$4,$S190-4,0))</f>
        <v/>
      </c>
      <c r="K190" s="288"/>
      <c r="L190" s="288"/>
      <c r="M190" s="288"/>
      <c r="N190" s="288"/>
      <c r="O190" s="288"/>
      <c r="P190" s="288"/>
      <c r="Q190" s="289"/>
      <c r="R190" s="274"/>
      <c r="S190" s="275" t="e">
        <f>IF(OR(C190="",C190=T$4),NA(),MATCH($B190&amp;$C190,'Smelter Reference List'!$J:$J,0))</f>
        <v>#N/A</v>
      </c>
      <c r="T190" s="276"/>
      <c r="U190" s="276"/>
      <c r="V190" s="276"/>
      <c r="W190" s="276"/>
    </row>
    <row r="191" spans="1:23" s="267" customFormat="1" ht="20.25">
      <c r="A191" s="265"/>
      <c r="B191" s="273"/>
      <c r="C191" s="273"/>
      <c r="D191" s="166" t="str">
        <f ca="1">IF(ISERROR($S191),"",OFFSET('Smelter Reference List'!$C$4,$S191-4,0)&amp;"")</f>
        <v/>
      </c>
      <c r="E191" s="166" t="str">
        <f ca="1">IF(ISERROR($S191),"",OFFSET('Smelter Reference List'!$D$4,$S191-4,0)&amp;"")</f>
        <v/>
      </c>
      <c r="F191" s="166" t="str">
        <f ca="1">IF(ISERROR($S191),"",OFFSET('Smelter Reference List'!$E$4,$S191-4,0))</f>
        <v/>
      </c>
      <c r="G191" s="166" t="str">
        <f ca="1">IF(C191=$U$4,"Enter smelter details", IF(ISERROR($S191),"",OFFSET('Smelter Reference List'!$F$4,$S191-4,0)))</f>
        <v/>
      </c>
      <c r="H191" s="290" t="str">
        <f ca="1">IF(ISERROR($S191),"",OFFSET('Smelter Reference List'!$G$4,$S191-4,0))</f>
        <v/>
      </c>
      <c r="I191" s="291" t="str">
        <f ca="1">IF(ISERROR($S191),"",OFFSET('Smelter Reference List'!$H$4,$S191-4,0))</f>
        <v/>
      </c>
      <c r="J191" s="291" t="str">
        <f ca="1">IF(ISERROR($S191),"",OFFSET('Smelter Reference List'!$I$4,$S191-4,0))</f>
        <v/>
      </c>
      <c r="K191" s="288"/>
      <c r="L191" s="288"/>
      <c r="M191" s="288"/>
      <c r="N191" s="288"/>
      <c r="O191" s="288"/>
      <c r="P191" s="288"/>
      <c r="Q191" s="289"/>
      <c r="R191" s="274"/>
      <c r="S191" s="275" t="e">
        <f>IF(OR(C191="",C191=T$4),NA(),MATCH($B191&amp;$C191,'Smelter Reference List'!$J:$J,0))</f>
        <v>#N/A</v>
      </c>
      <c r="T191" s="276"/>
      <c r="U191" s="276"/>
      <c r="V191" s="276"/>
      <c r="W191" s="276"/>
    </row>
    <row r="192" spans="1:23" s="267" customFormat="1" ht="20.25">
      <c r="A192" s="265"/>
      <c r="B192" s="273"/>
      <c r="C192" s="273"/>
      <c r="D192" s="166" t="str">
        <f ca="1">IF(ISERROR($S192),"",OFFSET('Smelter Reference List'!$C$4,$S192-4,0)&amp;"")</f>
        <v/>
      </c>
      <c r="E192" s="166" t="str">
        <f ca="1">IF(ISERROR($S192),"",OFFSET('Smelter Reference List'!$D$4,$S192-4,0)&amp;"")</f>
        <v/>
      </c>
      <c r="F192" s="166" t="str">
        <f ca="1">IF(ISERROR($S192),"",OFFSET('Smelter Reference List'!$E$4,$S192-4,0))</f>
        <v/>
      </c>
      <c r="G192" s="166" t="str">
        <f ca="1">IF(C192=$U$4,"Enter smelter details", IF(ISERROR($S192),"",OFFSET('Smelter Reference List'!$F$4,$S192-4,0)))</f>
        <v/>
      </c>
      <c r="H192" s="290" t="str">
        <f ca="1">IF(ISERROR($S192),"",OFFSET('Smelter Reference List'!$G$4,$S192-4,0))</f>
        <v/>
      </c>
      <c r="I192" s="291" t="str">
        <f ca="1">IF(ISERROR($S192),"",OFFSET('Smelter Reference List'!$H$4,$S192-4,0))</f>
        <v/>
      </c>
      <c r="J192" s="291" t="str">
        <f ca="1">IF(ISERROR($S192),"",OFFSET('Smelter Reference List'!$I$4,$S192-4,0))</f>
        <v/>
      </c>
      <c r="K192" s="288"/>
      <c r="L192" s="288"/>
      <c r="M192" s="288"/>
      <c r="N192" s="288"/>
      <c r="O192" s="288"/>
      <c r="P192" s="288"/>
      <c r="Q192" s="289"/>
      <c r="R192" s="274"/>
      <c r="S192" s="275" t="e">
        <f>IF(OR(C192="",C192=T$4),NA(),MATCH($B192&amp;$C192,'Smelter Reference List'!$J:$J,0))</f>
        <v>#N/A</v>
      </c>
      <c r="T192" s="276"/>
      <c r="U192" s="276"/>
      <c r="V192" s="276"/>
      <c r="W192" s="276"/>
    </row>
    <row r="193" spans="1:23" s="267" customFormat="1" ht="20.25">
      <c r="A193" s="265"/>
      <c r="B193" s="273"/>
      <c r="C193" s="273"/>
      <c r="D193" s="166" t="str">
        <f ca="1">IF(ISERROR($S193),"",OFFSET('Smelter Reference List'!$C$4,$S193-4,0)&amp;"")</f>
        <v/>
      </c>
      <c r="E193" s="166" t="str">
        <f ca="1">IF(ISERROR($S193),"",OFFSET('Smelter Reference List'!$D$4,$S193-4,0)&amp;"")</f>
        <v/>
      </c>
      <c r="F193" s="166" t="str">
        <f ca="1">IF(ISERROR($S193),"",OFFSET('Smelter Reference List'!$E$4,$S193-4,0))</f>
        <v/>
      </c>
      <c r="G193" s="166" t="str">
        <f ca="1">IF(C193=$U$4,"Enter smelter details", IF(ISERROR($S193),"",OFFSET('Smelter Reference List'!$F$4,$S193-4,0)))</f>
        <v/>
      </c>
      <c r="H193" s="290" t="str">
        <f ca="1">IF(ISERROR($S193),"",OFFSET('Smelter Reference List'!$G$4,$S193-4,0))</f>
        <v/>
      </c>
      <c r="I193" s="291" t="str">
        <f ca="1">IF(ISERROR($S193),"",OFFSET('Smelter Reference List'!$H$4,$S193-4,0))</f>
        <v/>
      </c>
      <c r="J193" s="291" t="str">
        <f ca="1">IF(ISERROR($S193),"",OFFSET('Smelter Reference List'!$I$4,$S193-4,0))</f>
        <v/>
      </c>
      <c r="K193" s="288"/>
      <c r="L193" s="288"/>
      <c r="M193" s="288"/>
      <c r="N193" s="288"/>
      <c r="O193" s="288"/>
      <c r="P193" s="288"/>
      <c r="Q193" s="289"/>
      <c r="R193" s="274"/>
      <c r="S193" s="275" t="e">
        <f>IF(OR(C193="",C193=T$4),NA(),MATCH($B193&amp;$C193,'Smelter Reference List'!$J:$J,0))</f>
        <v>#N/A</v>
      </c>
      <c r="T193" s="276"/>
      <c r="U193" s="276"/>
      <c r="V193" s="276"/>
      <c r="W193" s="276"/>
    </row>
    <row r="194" spans="1:23" s="267" customFormat="1" ht="20.25">
      <c r="A194" s="265"/>
      <c r="B194" s="273"/>
      <c r="C194" s="273"/>
      <c r="D194" s="166" t="str">
        <f ca="1">IF(ISERROR($S194),"",OFFSET('Smelter Reference List'!$C$4,$S194-4,0)&amp;"")</f>
        <v/>
      </c>
      <c r="E194" s="166" t="str">
        <f ca="1">IF(ISERROR($S194),"",OFFSET('Smelter Reference List'!$D$4,$S194-4,0)&amp;"")</f>
        <v/>
      </c>
      <c r="F194" s="166" t="str">
        <f ca="1">IF(ISERROR($S194),"",OFFSET('Smelter Reference List'!$E$4,$S194-4,0))</f>
        <v/>
      </c>
      <c r="G194" s="166" t="str">
        <f ca="1">IF(C194=$U$4,"Enter smelter details", IF(ISERROR($S194),"",OFFSET('Smelter Reference List'!$F$4,$S194-4,0)))</f>
        <v/>
      </c>
      <c r="H194" s="290" t="str">
        <f ca="1">IF(ISERROR($S194),"",OFFSET('Smelter Reference List'!$G$4,$S194-4,0))</f>
        <v/>
      </c>
      <c r="I194" s="291" t="str">
        <f ca="1">IF(ISERROR($S194),"",OFFSET('Smelter Reference List'!$H$4,$S194-4,0))</f>
        <v/>
      </c>
      <c r="J194" s="291" t="str">
        <f ca="1">IF(ISERROR($S194),"",OFFSET('Smelter Reference List'!$I$4,$S194-4,0))</f>
        <v/>
      </c>
      <c r="K194" s="288"/>
      <c r="L194" s="288"/>
      <c r="M194" s="288"/>
      <c r="N194" s="288"/>
      <c r="O194" s="288"/>
      <c r="P194" s="288"/>
      <c r="Q194" s="289"/>
      <c r="R194" s="274"/>
      <c r="S194" s="275" t="e">
        <f>IF(OR(C194="",C194=T$4),NA(),MATCH($B194&amp;$C194,'Smelter Reference List'!$J:$J,0))</f>
        <v>#N/A</v>
      </c>
      <c r="T194" s="276"/>
      <c r="U194" s="276"/>
      <c r="V194" s="276"/>
      <c r="W194" s="276"/>
    </row>
    <row r="195" spans="1:23" s="267" customFormat="1" ht="20.25">
      <c r="A195" s="265"/>
      <c r="B195" s="273"/>
      <c r="C195" s="273"/>
      <c r="D195" s="166" t="str">
        <f ca="1">IF(ISERROR($S195),"",OFFSET('Smelter Reference List'!$C$4,$S195-4,0)&amp;"")</f>
        <v/>
      </c>
      <c r="E195" s="166" t="str">
        <f ca="1">IF(ISERROR($S195),"",OFFSET('Smelter Reference List'!$D$4,$S195-4,0)&amp;"")</f>
        <v/>
      </c>
      <c r="F195" s="166" t="str">
        <f ca="1">IF(ISERROR($S195),"",OFFSET('Smelter Reference List'!$E$4,$S195-4,0))</f>
        <v/>
      </c>
      <c r="G195" s="166" t="str">
        <f ca="1">IF(C195=$U$4,"Enter smelter details", IF(ISERROR($S195),"",OFFSET('Smelter Reference List'!$F$4,$S195-4,0)))</f>
        <v/>
      </c>
      <c r="H195" s="290" t="str">
        <f ca="1">IF(ISERROR($S195),"",OFFSET('Smelter Reference List'!$G$4,$S195-4,0))</f>
        <v/>
      </c>
      <c r="I195" s="291" t="str">
        <f ca="1">IF(ISERROR($S195),"",OFFSET('Smelter Reference List'!$H$4,$S195-4,0))</f>
        <v/>
      </c>
      <c r="J195" s="291" t="str">
        <f ca="1">IF(ISERROR($S195),"",OFFSET('Smelter Reference List'!$I$4,$S195-4,0))</f>
        <v/>
      </c>
      <c r="K195" s="288"/>
      <c r="L195" s="288"/>
      <c r="M195" s="288"/>
      <c r="N195" s="288"/>
      <c r="O195" s="288"/>
      <c r="P195" s="288"/>
      <c r="Q195" s="289"/>
      <c r="R195" s="274"/>
      <c r="S195" s="275" t="e">
        <f>IF(OR(C195="",C195=T$4),NA(),MATCH($B195&amp;$C195,'Smelter Reference List'!$J:$J,0))</f>
        <v>#N/A</v>
      </c>
      <c r="T195" s="276"/>
      <c r="U195" s="276"/>
      <c r="V195" s="276"/>
      <c r="W195" s="276"/>
    </row>
    <row r="196" spans="1:23" s="267" customFormat="1" ht="20.25">
      <c r="A196" s="265"/>
      <c r="B196" s="273"/>
      <c r="C196" s="273"/>
      <c r="D196" s="166" t="str">
        <f ca="1">IF(ISERROR($S196),"",OFFSET('Smelter Reference List'!$C$4,$S196-4,0)&amp;"")</f>
        <v/>
      </c>
      <c r="E196" s="166" t="str">
        <f ca="1">IF(ISERROR($S196),"",OFFSET('Smelter Reference List'!$D$4,$S196-4,0)&amp;"")</f>
        <v/>
      </c>
      <c r="F196" s="166" t="str">
        <f ca="1">IF(ISERROR($S196),"",OFFSET('Smelter Reference List'!$E$4,$S196-4,0))</f>
        <v/>
      </c>
      <c r="G196" s="166" t="str">
        <f ca="1">IF(C196=$U$4,"Enter smelter details", IF(ISERROR($S196),"",OFFSET('Smelter Reference List'!$F$4,$S196-4,0)))</f>
        <v/>
      </c>
      <c r="H196" s="290" t="str">
        <f ca="1">IF(ISERROR($S196),"",OFFSET('Smelter Reference List'!$G$4,$S196-4,0))</f>
        <v/>
      </c>
      <c r="I196" s="291" t="str">
        <f ca="1">IF(ISERROR($S196),"",OFFSET('Smelter Reference List'!$H$4,$S196-4,0))</f>
        <v/>
      </c>
      <c r="J196" s="291" t="str">
        <f ca="1">IF(ISERROR($S196),"",OFFSET('Smelter Reference List'!$I$4,$S196-4,0))</f>
        <v/>
      </c>
      <c r="K196" s="288"/>
      <c r="L196" s="288"/>
      <c r="M196" s="288"/>
      <c r="N196" s="288"/>
      <c r="O196" s="288"/>
      <c r="P196" s="288"/>
      <c r="Q196" s="289"/>
      <c r="R196" s="274"/>
      <c r="S196" s="275" t="e">
        <f>IF(OR(C196="",C196=T$4),NA(),MATCH($B196&amp;$C196,'Smelter Reference List'!$J:$J,0))</f>
        <v>#N/A</v>
      </c>
      <c r="T196" s="276"/>
      <c r="U196" s="276"/>
      <c r="V196" s="276"/>
      <c r="W196" s="276"/>
    </row>
    <row r="197" spans="1:23" s="267" customFormat="1" ht="20.25">
      <c r="A197" s="265"/>
      <c r="B197" s="273"/>
      <c r="C197" s="273"/>
      <c r="D197" s="166" t="str">
        <f ca="1">IF(ISERROR($S197),"",OFFSET('Smelter Reference List'!$C$4,$S197-4,0)&amp;"")</f>
        <v/>
      </c>
      <c r="E197" s="166" t="str">
        <f ca="1">IF(ISERROR($S197),"",OFFSET('Smelter Reference List'!$D$4,$S197-4,0)&amp;"")</f>
        <v/>
      </c>
      <c r="F197" s="166" t="str">
        <f ca="1">IF(ISERROR($S197),"",OFFSET('Smelter Reference List'!$E$4,$S197-4,0))</f>
        <v/>
      </c>
      <c r="G197" s="166" t="str">
        <f ca="1">IF(C197=$U$4,"Enter smelter details", IF(ISERROR($S197),"",OFFSET('Smelter Reference List'!$F$4,$S197-4,0)))</f>
        <v/>
      </c>
      <c r="H197" s="290" t="str">
        <f ca="1">IF(ISERROR($S197),"",OFFSET('Smelter Reference List'!$G$4,$S197-4,0))</f>
        <v/>
      </c>
      <c r="I197" s="291" t="str">
        <f ca="1">IF(ISERROR($S197),"",OFFSET('Smelter Reference List'!$H$4,$S197-4,0))</f>
        <v/>
      </c>
      <c r="J197" s="291" t="str">
        <f ca="1">IF(ISERROR($S197),"",OFFSET('Smelter Reference List'!$I$4,$S197-4,0))</f>
        <v/>
      </c>
      <c r="K197" s="288"/>
      <c r="L197" s="288"/>
      <c r="M197" s="288"/>
      <c r="N197" s="288"/>
      <c r="O197" s="288"/>
      <c r="P197" s="288"/>
      <c r="Q197" s="289"/>
      <c r="R197" s="274"/>
      <c r="S197" s="275" t="e">
        <f>IF(OR(C197="",C197=T$4),NA(),MATCH($B197&amp;$C197,'Smelter Reference List'!$J:$J,0))</f>
        <v>#N/A</v>
      </c>
      <c r="T197" s="276"/>
      <c r="U197" s="276"/>
      <c r="V197" s="276"/>
      <c r="W197" s="276"/>
    </row>
    <row r="198" spans="1:23" s="267" customFormat="1" ht="20.25">
      <c r="A198" s="265"/>
      <c r="B198" s="273"/>
      <c r="C198" s="273"/>
      <c r="D198" s="166" t="str">
        <f ca="1">IF(ISERROR($S198),"",OFFSET('Smelter Reference List'!$C$4,$S198-4,0)&amp;"")</f>
        <v/>
      </c>
      <c r="E198" s="166" t="str">
        <f ca="1">IF(ISERROR($S198),"",OFFSET('Smelter Reference List'!$D$4,$S198-4,0)&amp;"")</f>
        <v/>
      </c>
      <c r="F198" s="166" t="str">
        <f ca="1">IF(ISERROR($S198),"",OFFSET('Smelter Reference List'!$E$4,$S198-4,0))</f>
        <v/>
      </c>
      <c r="G198" s="166" t="str">
        <f ca="1">IF(C198=$U$4,"Enter smelter details", IF(ISERROR($S198),"",OFFSET('Smelter Reference List'!$F$4,$S198-4,0)))</f>
        <v/>
      </c>
      <c r="H198" s="290" t="str">
        <f ca="1">IF(ISERROR($S198),"",OFFSET('Smelter Reference List'!$G$4,$S198-4,0))</f>
        <v/>
      </c>
      <c r="I198" s="291" t="str">
        <f ca="1">IF(ISERROR($S198),"",OFFSET('Smelter Reference List'!$H$4,$S198-4,0))</f>
        <v/>
      </c>
      <c r="J198" s="291" t="str">
        <f ca="1">IF(ISERROR($S198),"",OFFSET('Smelter Reference List'!$I$4,$S198-4,0))</f>
        <v/>
      </c>
      <c r="K198" s="288"/>
      <c r="L198" s="288"/>
      <c r="M198" s="288"/>
      <c r="N198" s="288"/>
      <c r="O198" s="288"/>
      <c r="P198" s="288"/>
      <c r="Q198" s="289"/>
      <c r="R198" s="274"/>
      <c r="S198" s="275" t="e">
        <f>IF(OR(C198="",C198=T$4),NA(),MATCH($B198&amp;$C198,'Smelter Reference List'!$J:$J,0))</f>
        <v>#N/A</v>
      </c>
      <c r="T198" s="276"/>
      <c r="U198" s="276"/>
      <c r="V198" s="276"/>
      <c r="W198" s="276"/>
    </row>
    <row r="199" spans="1:23" s="267" customFormat="1" ht="20.25">
      <c r="A199" s="265"/>
      <c r="B199" s="273"/>
      <c r="C199" s="273"/>
      <c r="D199" s="166" t="str">
        <f ca="1">IF(ISERROR($S199),"",OFFSET('Smelter Reference List'!$C$4,$S199-4,0)&amp;"")</f>
        <v/>
      </c>
      <c r="E199" s="166" t="str">
        <f ca="1">IF(ISERROR($S199),"",OFFSET('Smelter Reference List'!$D$4,$S199-4,0)&amp;"")</f>
        <v/>
      </c>
      <c r="F199" s="166" t="str">
        <f ca="1">IF(ISERROR($S199),"",OFFSET('Smelter Reference List'!$E$4,$S199-4,0))</f>
        <v/>
      </c>
      <c r="G199" s="166" t="str">
        <f ca="1">IF(C199=$U$4,"Enter smelter details", IF(ISERROR($S199),"",OFFSET('Smelter Reference List'!$F$4,$S199-4,0)))</f>
        <v/>
      </c>
      <c r="H199" s="290" t="str">
        <f ca="1">IF(ISERROR($S199),"",OFFSET('Smelter Reference List'!$G$4,$S199-4,0))</f>
        <v/>
      </c>
      <c r="I199" s="291" t="str">
        <f ca="1">IF(ISERROR($S199),"",OFFSET('Smelter Reference List'!$H$4,$S199-4,0))</f>
        <v/>
      </c>
      <c r="J199" s="291" t="str">
        <f ca="1">IF(ISERROR($S199),"",OFFSET('Smelter Reference List'!$I$4,$S199-4,0))</f>
        <v/>
      </c>
      <c r="K199" s="288"/>
      <c r="L199" s="288"/>
      <c r="M199" s="288"/>
      <c r="N199" s="288"/>
      <c r="O199" s="288"/>
      <c r="P199" s="288"/>
      <c r="Q199" s="289"/>
      <c r="R199" s="274"/>
      <c r="S199" s="275" t="e">
        <f>IF(OR(C199="",C199=T$4),NA(),MATCH($B199&amp;$C199,'Smelter Reference List'!$J:$J,0))</f>
        <v>#N/A</v>
      </c>
      <c r="T199" s="276"/>
      <c r="U199" s="276"/>
      <c r="V199" s="276"/>
      <c r="W199" s="276"/>
    </row>
    <row r="200" spans="1:23" s="267" customFormat="1" ht="20.25">
      <c r="A200" s="265"/>
      <c r="B200" s="273"/>
      <c r="C200" s="273"/>
      <c r="D200" s="166" t="str">
        <f ca="1">IF(ISERROR($S200),"",OFFSET('Smelter Reference List'!$C$4,$S200-4,0)&amp;"")</f>
        <v/>
      </c>
      <c r="E200" s="166" t="str">
        <f ca="1">IF(ISERROR($S200),"",OFFSET('Smelter Reference List'!$D$4,$S200-4,0)&amp;"")</f>
        <v/>
      </c>
      <c r="F200" s="166" t="str">
        <f ca="1">IF(ISERROR($S200),"",OFFSET('Smelter Reference List'!$E$4,$S200-4,0))</f>
        <v/>
      </c>
      <c r="G200" s="166" t="str">
        <f ca="1">IF(C200=$U$4,"Enter smelter details", IF(ISERROR($S200),"",OFFSET('Smelter Reference List'!$F$4,$S200-4,0)))</f>
        <v/>
      </c>
      <c r="H200" s="290" t="str">
        <f ca="1">IF(ISERROR($S200),"",OFFSET('Smelter Reference List'!$G$4,$S200-4,0))</f>
        <v/>
      </c>
      <c r="I200" s="291" t="str">
        <f ca="1">IF(ISERROR($S200),"",OFFSET('Smelter Reference List'!$H$4,$S200-4,0))</f>
        <v/>
      </c>
      <c r="J200" s="291" t="str">
        <f ca="1">IF(ISERROR($S200),"",OFFSET('Smelter Reference List'!$I$4,$S200-4,0))</f>
        <v/>
      </c>
      <c r="K200" s="288"/>
      <c r="L200" s="288"/>
      <c r="M200" s="288"/>
      <c r="N200" s="288"/>
      <c r="O200" s="288"/>
      <c r="P200" s="288"/>
      <c r="Q200" s="289"/>
      <c r="R200" s="274"/>
      <c r="S200" s="275" t="e">
        <f>IF(OR(C200="",C200=T$4),NA(),MATCH($B200&amp;$C200,'Smelter Reference List'!$J:$J,0))</f>
        <v>#N/A</v>
      </c>
      <c r="T200" s="276"/>
      <c r="U200" s="276"/>
      <c r="V200" s="276"/>
      <c r="W200" s="276"/>
    </row>
    <row r="201" spans="1:23" s="267" customFormat="1" ht="20.25">
      <c r="A201" s="265"/>
      <c r="B201" s="273"/>
      <c r="C201" s="273"/>
      <c r="D201" s="166" t="str">
        <f ca="1">IF(ISERROR($S201),"",OFFSET('Smelter Reference List'!$C$4,$S201-4,0)&amp;"")</f>
        <v/>
      </c>
      <c r="E201" s="166" t="str">
        <f ca="1">IF(ISERROR($S201),"",OFFSET('Smelter Reference List'!$D$4,$S201-4,0)&amp;"")</f>
        <v/>
      </c>
      <c r="F201" s="166" t="str">
        <f ca="1">IF(ISERROR($S201),"",OFFSET('Smelter Reference List'!$E$4,$S201-4,0))</f>
        <v/>
      </c>
      <c r="G201" s="166" t="str">
        <f ca="1">IF(C201=$U$4,"Enter smelter details", IF(ISERROR($S201),"",OFFSET('Smelter Reference List'!$F$4,$S201-4,0)))</f>
        <v/>
      </c>
      <c r="H201" s="290" t="str">
        <f ca="1">IF(ISERROR($S201),"",OFFSET('Smelter Reference List'!$G$4,$S201-4,0))</f>
        <v/>
      </c>
      <c r="I201" s="291" t="str">
        <f ca="1">IF(ISERROR($S201),"",OFFSET('Smelter Reference List'!$H$4,$S201-4,0))</f>
        <v/>
      </c>
      <c r="J201" s="291" t="str">
        <f ca="1">IF(ISERROR($S201),"",OFFSET('Smelter Reference List'!$I$4,$S201-4,0))</f>
        <v/>
      </c>
      <c r="K201" s="288"/>
      <c r="L201" s="288"/>
      <c r="M201" s="288"/>
      <c r="N201" s="288"/>
      <c r="O201" s="288"/>
      <c r="P201" s="288"/>
      <c r="Q201" s="289"/>
      <c r="R201" s="274"/>
      <c r="S201" s="275" t="e">
        <f>IF(OR(C201="",C201=T$4),NA(),MATCH($B201&amp;$C201,'Smelter Reference List'!$J:$J,0))</f>
        <v>#N/A</v>
      </c>
      <c r="T201" s="276"/>
      <c r="U201" s="276"/>
      <c r="V201" s="276"/>
      <c r="W201" s="276"/>
    </row>
    <row r="202" spans="1:23" s="267" customFormat="1" ht="20.25">
      <c r="A202" s="265"/>
      <c r="B202" s="273"/>
      <c r="C202" s="273"/>
      <c r="D202" s="166" t="str">
        <f ca="1">IF(ISERROR($S202),"",OFFSET('Smelter Reference List'!$C$4,$S202-4,0)&amp;"")</f>
        <v/>
      </c>
      <c r="E202" s="166" t="str">
        <f ca="1">IF(ISERROR($S202),"",OFFSET('Smelter Reference List'!$D$4,$S202-4,0)&amp;"")</f>
        <v/>
      </c>
      <c r="F202" s="166" t="str">
        <f ca="1">IF(ISERROR($S202),"",OFFSET('Smelter Reference List'!$E$4,$S202-4,0))</f>
        <v/>
      </c>
      <c r="G202" s="166" t="str">
        <f ca="1">IF(C202=$U$4,"Enter smelter details", IF(ISERROR($S202),"",OFFSET('Smelter Reference List'!$F$4,$S202-4,0)))</f>
        <v/>
      </c>
      <c r="H202" s="290" t="str">
        <f ca="1">IF(ISERROR($S202),"",OFFSET('Smelter Reference List'!$G$4,$S202-4,0))</f>
        <v/>
      </c>
      <c r="I202" s="291" t="str">
        <f ca="1">IF(ISERROR($S202),"",OFFSET('Smelter Reference List'!$H$4,$S202-4,0))</f>
        <v/>
      </c>
      <c r="J202" s="291" t="str">
        <f ca="1">IF(ISERROR($S202),"",OFFSET('Smelter Reference List'!$I$4,$S202-4,0))</f>
        <v/>
      </c>
      <c r="K202" s="288"/>
      <c r="L202" s="288"/>
      <c r="M202" s="288"/>
      <c r="N202" s="288"/>
      <c r="O202" s="288"/>
      <c r="P202" s="288"/>
      <c r="Q202" s="289"/>
      <c r="R202" s="274"/>
      <c r="S202" s="275" t="e">
        <f>IF(OR(C202="",C202=T$4),NA(),MATCH($B202&amp;$C202,'Smelter Reference List'!$J:$J,0))</f>
        <v>#N/A</v>
      </c>
      <c r="T202" s="276"/>
      <c r="U202" s="276"/>
      <c r="V202" s="276"/>
      <c r="W202" s="276"/>
    </row>
    <row r="203" spans="1:23" s="267" customFormat="1" ht="20.25">
      <c r="A203" s="265"/>
      <c r="B203" s="273"/>
      <c r="C203" s="273"/>
      <c r="D203" s="166" t="str">
        <f ca="1">IF(ISERROR($S203),"",OFFSET('Smelter Reference List'!$C$4,$S203-4,0)&amp;"")</f>
        <v/>
      </c>
      <c r="E203" s="166" t="str">
        <f ca="1">IF(ISERROR($S203),"",OFFSET('Smelter Reference List'!$D$4,$S203-4,0)&amp;"")</f>
        <v/>
      </c>
      <c r="F203" s="166" t="str">
        <f ca="1">IF(ISERROR($S203),"",OFFSET('Smelter Reference List'!$E$4,$S203-4,0))</f>
        <v/>
      </c>
      <c r="G203" s="166" t="str">
        <f ca="1">IF(C203=$U$4,"Enter smelter details", IF(ISERROR($S203),"",OFFSET('Smelter Reference List'!$F$4,$S203-4,0)))</f>
        <v/>
      </c>
      <c r="H203" s="290" t="str">
        <f ca="1">IF(ISERROR($S203),"",OFFSET('Smelter Reference List'!$G$4,$S203-4,0))</f>
        <v/>
      </c>
      <c r="I203" s="291" t="str">
        <f ca="1">IF(ISERROR($S203),"",OFFSET('Smelter Reference List'!$H$4,$S203-4,0))</f>
        <v/>
      </c>
      <c r="J203" s="291" t="str">
        <f ca="1">IF(ISERROR($S203),"",OFFSET('Smelter Reference List'!$I$4,$S203-4,0))</f>
        <v/>
      </c>
      <c r="K203" s="288"/>
      <c r="L203" s="288"/>
      <c r="M203" s="288"/>
      <c r="N203" s="288"/>
      <c r="O203" s="288"/>
      <c r="P203" s="288"/>
      <c r="Q203" s="289"/>
      <c r="R203" s="274"/>
      <c r="S203" s="275" t="e">
        <f>IF(OR(C203="",C203=T$4),NA(),MATCH($B203&amp;$C203,'Smelter Reference List'!$J:$J,0))</f>
        <v>#N/A</v>
      </c>
      <c r="T203" s="276"/>
      <c r="U203" s="276"/>
      <c r="V203" s="276"/>
      <c r="W203" s="276"/>
    </row>
    <row r="204" spans="1:23" s="267" customFormat="1" ht="20.25">
      <c r="A204" s="265"/>
      <c r="B204" s="273"/>
      <c r="C204" s="273"/>
      <c r="D204" s="166" t="str">
        <f ca="1">IF(ISERROR($S204),"",OFFSET('Smelter Reference List'!$C$4,$S204-4,0)&amp;"")</f>
        <v/>
      </c>
      <c r="E204" s="166" t="str">
        <f ca="1">IF(ISERROR($S204),"",OFFSET('Smelter Reference List'!$D$4,$S204-4,0)&amp;"")</f>
        <v/>
      </c>
      <c r="F204" s="166" t="str">
        <f ca="1">IF(ISERROR($S204),"",OFFSET('Smelter Reference List'!$E$4,$S204-4,0))</f>
        <v/>
      </c>
      <c r="G204" s="166" t="str">
        <f ca="1">IF(C204=$U$4,"Enter smelter details", IF(ISERROR($S204),"",OFFSET('Smelter Reference List'!$F$4,$S204-4,0)))</f>
        <v/>
      </c>
      <c r="H204" s="290" t="str">
        <f ca="1">IF(ISERROR($S204),"",OFFSET('Smelter Reference List'!$G$4,$S204-4,0))</f>
        <v/>
      </c>
      <c r="I204" s="291" t="str">
        <f ca="1">IF(ISERROR($S204),"",OFFSET('Smelter Reference List'!$H$4,$S204-4,0))</f>
        <v/>
      </c>
      <c r="J204" s="291" t="str">
        <f ca="1">IF(ISERROR($S204),"",OFFSET('Smelter Reference List'!$I$4,$S204-4,0))</f>
        <v/>
      </c>
      <c r="K204" s="288"/>
      <c r="L204" s="288"/>
      <c r="M204" s="288"/>
      <c r="N204" s="288"/>
      <c r="O204" s="288"/>
      <c r="P204" s="288"/>
      <c r="Q204" s="289"/>
      <c r="R204" s="274"/>
      <c r="S204" s="275" t="e">
        <f>IF(OR(C204="",C204=T$4),NA(),MATCH($B204&amp;$C204,'Smelter Reference List'!$J:$J,0))</f>
        <v>#N/A</v>
      </c>
      <c r="T204" s="276"/>
      <c r="U204" s="276"/>
      <c r="V204" s="276"/>
      <c r="W204" s="276"/>
    </row>
    <row r="205" spans="1:23" s="267" customFormat="1" ht="20.25">
      <c r="A205" s="265"/>
      <c r="B205" s="273"/>
      <c r="C205" s="273"/>
      <c r="D205" s="166" t="str">
        <f ca="1">IF(ISERROR($S205),"",OFFSET('Smelter Reference List'!$C$4,$S205-4,0)&amp;"")</f>
        <v/>
      </c>
      <c r="E205" s="166" t="str">
        <f ca="1">IF(ISERROR($S205),"",OFFSET('Smelter Reference List'!$D$4,$S205-4,0)&amp;"")</f>
        <v/>
      </c>
      <c r="F205" s="166" t="str">
        <f ca="1">IF(ISERROR($S205),"",OFFSET('Smelter Reference List'!$E$4,$S205-4,0))</f>
        <v/>
      </c>
      <c r="G205" s="166" t="str">
        <f ca="1">IF(C205=$U$4,"Enter smelter details", IF(ISERROR($S205),"",OFFSET('Smelter Reference List'!$F$4,$S205-4,0)))</f>
        <v/>
      </c>
      <c r="H205" s="290" t="str">
        <f ca="1">IF(ISERROR($S205),"",OFFSET('Smelter Reference List'!$G$4,$S205-4,0))</f>
        <v/>
      </c>
      <c r="I205" s="291" t="str">
        <f ca="1">IF(ISERROR($S205),"",OFFSET('Smelter Reference List'!$H$4,$S205-4,0))</f>
        <v/>
      </c>
      <c r="J205" s="291" t="str">
        <f ca="1">IF(ISERROR($S205),"",OFFSET('Smelter Reference List'!$I$4,$S205-4,0))</f>
        <v/>
      </c>
      <c r="K205" s="288"/>
      <c r="L205" s="288"/>
      <c r="M205" s="288"/>
      <c r="N205" s="288"/>
      <c r="O205" s="288"/>
      <c r="P205" s="288"/>
      <c r="Q205" s="289"/>
      <c r="R205" s="274"/>
      <c r="S205" s="275" t="e">
        <f>IF(OR(C205="",C205=T$4),NA(),MATCH($B205&amp;$C205,'Smelter Reference List'!$J:$J,0))</f>
        <v>#N/A</v>
      </c>
      <c r="T205" s="276"/>
      <c r="U205" s="276"/>
      <c r="V205" s="276"/>
      <c r="W205" s="276"/>
    </row>
    <row r="206" spans="1:23" s="267" customFormat="1" ht="20.25">
      <c r="A206" s="265"/>
      <c r="B206" s="273"/>
      <c r="C206" s="273"/>
      <c r="D206" s="166" t="str">
        <f ca="1">IF(ISERROR($S206),"",OFFSET('Smelter Reference List'!$C$4,$S206-4,0)&amp;"")</f>
        <v/>
      </c>
      <c r="E206" s="166" t="str">
        <f ca="1">IF(ISERROR($S206),"",OFFSET('Smelter Reference List'!$D$4,$S206-4,0)&amp;"")</f>
        <v/>
      </c>
      <c r="F206" s="166" t="str">
        <f ca="1">IF(ISERROR($S206),"",OFFSET('Smelter Reference List'!$E$4,$S206-4,0))</f>
        <v/>
      </c>
      <c r="G206" s="166" t="str">
        <f ca="1">IF(C206=$U$4,"Enter smelter details", IF(ISERROR($S206),"",OFFSET('Smelter Reference List'!$F$4,$S206-4,0)))</f>
        <v/>
      </c>
      <c r="H206" s="290" t="str">
        <f ca="1">IF(ISERROR($S206),"",OFFSET('Smelter Reference List'!$G$4,$S206-4,0))</f>
        <v/>
      </c>
      <c r="I206" s="291" t="str">
        <f ca="1">IF(ISERROR($S206),"",OFFSET('Smelter Reference List'!$H$4,$S206-4,0))</f>
        <v/>
      </c>
      <c r="J206" s="291" t="str">
        <f ca="1">IF(ISERROR($S206),"",OFFSET('Smelter Reference List'!$I$4,$S206-4,0))</f>
        <v/>
      </c>
      <c r="K206" s="288"/>
      <c r="L206" s="288"/>
      <c r="M206" s="288"/>
      <c r="N206" s="288"/>
      <c r="O206" s="288"/>
      <c r="P206" s="288"/>
      <c r="Q206" s="289"/>
      <c r="R206" s="274"/>
      <c r="S206" s="275" t="e">
        <f>IF(OR(C206="",C206=T$4),NA(),MATCH($B206&amp;$C206,'Smelter Reference List'!$J:$J,0))</f>
        <v>#N/A</v>
      </c>
      <c r="T206" s="276"/>
      <c r="U206" s="276"/>
      <c r="V206" s="276"/>
      <c r="W206" s="276"/>
    </row>
    <row r="207" spans="1:23" s="267" customFormat="1" ht="20.25">
      <c r="A207" s="265"/>
      <c r="B207" s="273"/>
      <c r="C207" s="273"/>
      <c r="D207" s="166" t="str">
        <f ca="1">IF(ISERROR($S207),"",OFFSET('Smelter Reference List'!$C$4,$S207-4,0)&amp;"")</f>
        <v/>
      </c>
      <c r="E207" s="166" t="str">
        <f ca="1">IF(ISERROR($S207),"",OFFSET('Smelter Reference List'!$D$4,$S207-4,0)&amp;"")</f>
        <v/>
      </c>
      <c r="F207" s="166" t="str">
        <f ca="1">IF(ISERROR($S207),"",OFFSET('Smelter Reference List'!$E$4,$S207-4,0))</f>
        <v/>
      </c>
      <c r="G207" s="166" t="str">
        <f ca="1">IF(C207=$U$4,"Enter smelter details", IF(ISERROR($S207),"",OFFSET('Smelter Reference List'!$F$4,$S207-4,0)))</f>
        <v/>
      </c>
      <c r="H207" s="290" t="str">
        <f ca="1">IF(ISERROR($S207),"",OFFSET('Smelter Reference List'!$G$4,$S207-4,0))</f>
        <v/>
      </c>
      <c r="I207" s="291" t="str">
        <f ca="1">IF(ISERROR($S207),"",OFFSET('Smelter Reference List'!$H$4,$S207-4,0))</f>
        <v/>
      </c>
      <c r="J207" s="291" t="str">
        <f ca="1">IF(ISERROR($S207),"",OFFSET('Smelter Reference List'!$I$4,$S207-4,0))</f>
        <v/>
      </c>
      <c r="K207" s="288"/>
      <c r="L207" s="288"/>
      <c r="M207" s="288"/>
      <c r="N207" s="288"/>
      <c r="O207" s="288"/>
      <c r="P207" s="288"/>
      <c r="Q207" s="289"/>
      <c r="R207" s="274"/>
      <c r="S207" s="275" t="e">
        <f>IF(OR(C207="",C207=T$4),NA(),MATCH($B207&amp;$C207,'Smelter Reference List'!$J:$J,0))</f>
        <v>#N/A</v>
      </c>
      <c r="T207" s="276"/>
      <c r="U207" s="276"/>
      <c r="V207" s="276"/>
      <c r="W207" s="276"/>
    </row>
    <row r="208" spans="1:23" s="267" customFormat="1" ht="20.25">
      <c r="A208" s="265"/>
      <c r="B208" s="273"/>
      <c r="C208" s="273"/>
      <c r="D208" s="166" t="str">
        <f ca="1">IF(ISERROR($S208),"",OFFSET('Smelter Reference List'!$C$4,$S208-4,0)&amp;"")</f>
        <v/>
      </c>
      <c r="E208" s="166" t="str">
        <f ca="1">IF(ISERROR($S208),"",OFFSET('Smelter Reference List'!$D$4,$S208-4,0)&amp;"")</f>
        <v/>
      </c>
      <c r="F208" s="166" t="str">
        <f ca="1">IF(ISERROR($S208),"",OFFSET('Smelter Reference List'!$E$4,$S208-4,0))</f>
        <v/>
      </c>
      <c r="G208" s="166" t="str">
        <f ca="1">IF(C208=$U$4,"Enter smelter details", IF(ISERROR($S208),"",OFFSET('Smelter Reference List'!$F$4,$S208-4,0)))</f>
        <v/>
      </c>
      <c r="H208" s="290" t="str">
        <f ca="1">IF(ISERROR($S208),"",OFFSET('Smelter Reference List'!$G$4,$S208-4,0))</f>
        <v/>
      </c>
      <c r="I208" s="291" t="str">
        <f ca="1">IF(ISERROR($S208),"",OFFSET('Smelter Reference List'!$H$4,$S208-4,0))</f>
        <v/>
      </c>
      <c r="J208" s="291" t="str">
        <f ca="1">IF(ISERROR($S208),"",OFFSET('Smelter Reference List'!$I$4,$S208-4,0))</f>
        <v/>
      </c>
      <c r="K208" s="288"/>
      <c r="L208" s="288"/>
      <c r="M208" s="288"/>
      <c r="N208" s="288"/>
      <c r="O208" s="288"/>
      <c r="P208" s="288"/>
      <c r="Q208" s="289"/>
      <c r="R208" s="274"/>
      <c r="S208" s="275" t="e">
        <f>IF(OR(C208="",C208=T$4),NA(),MATCH($B208&amp;$C208,'Smelter Reference List'!$J:$J,0))</f>
        <v>#N/A</v>
      </c>
      <c r="T208" s="276"/>
      <c r="U208" s="276"/>
      <c r="V208" s="276"/>
      <c r="W208" s="276"/>
    </row>
    <row r="209" spans="1:23" s="267" customFormat="1" ht="20.25">
      <c r="A209" s="265"/>
      <c r="B209" s="273"/>
      <c r="C209" s="273"/>
      <c r="D209" s="166" t="str">
        <f ca="1">IF(ISERROR($S209),"",OFFSET('Smelter Reference List'!$C$4,$S209-4,0)&amp;"")</f>
        <v/>
      </c>
      <c r="E209" s="166" t="str">
        <f ca="1">IF(ISERROR($S209),"",OFFSET('Smelter Reference List'!$D$4,$S209-4,0)&amp;"")</f>
        <v/>
      </c>
      <c r="F209" s="166" t="str">
        <f ca="1">IF(ISERROR($S209),"",OFFSET('Smelter Reference List'!$E$4,$S209-4,0))</f>
        <v/>
      </c>
      <c r="G209" s="166" t="str">
        <f ca="1">IF(C209=$U$4,"Enter smelter details", IF(ISERROR($S209),"",OFFSET('Smelter Reference List'!$F$4,$S209-4,0)))</f>
        <v/>
      </c>
      <c r="H209" s="290" t="str">
        <f ca="1">IF(ISERROR($S209),"",OFFSET('Smelter Reference List'!$G$4,$S209-4,0))</f>
        <v/>
      </c>
      <c r="I209" s="291" t="str">
        <f ca="1">IF(ISERROR($S209),"",OFFSET('Smelter Reference List'!$H$4,$S209-4,0))</f>
        <v/>
      </c>
      <c r="J209" s="291" t="str">
        <f ca="1">IF(ISERROR($S209),"",OFFSET('Smelter Reference List'!$I$4,$S209-4,0))</f>
        <v/>
      </c>
      <c r="K209" s="288"/>
      <c r="L209" s="288"/>
      <c r="M209" s="288"/>
      <c r="N209" s="288"/>
      <c r="O209" s="288"/>
      <c r="P209" s="288"/>
      <c r="Q209" s="289"/>
      <c r="R209" s="274"/>
      <c r="S209" s="275" t="e">
        <f>IF(OR(C209="",C209=T$4),NA(),MATCH($B209&amp;$C209,'Smelter Reference List'!$J:$J,0))</f>
        <v>#N/A</v>
      </c>
      <c r="T209" s="276"/>
      <c r="U209" s="276"/>
      <c r="V209" s="276"/>
      <c r="W209" s="276"/>
    </row>
    <row r="210" spans="1:23" s="267" customFormat="1" ht="20.25">
      <c r="A210" s="265"/>
      <c r="B210" s="273"/>
      <c r="C210" s="273"/>
      <c r="D210" s="166" t="str">
        <f ca="1">IF(ISERROR($S210),"",OFFSET('Smelter Reference List'!$C$4,$S210-4,0)&amp;"")</f>
        <v/>
      </c>
      <c r="E210" s="166" t="str">
        <f ca="1">IF(ISERROR($S210),"",OFFSET('Smelter Reference List'!$D$4,$S210-4,0)&amp;"")</f>
        <v/>
      </c>
      <c r="F210" s="166" t="str">
        <f ca="1">IF(ISERROR($S210),"",OFFSET('Smelter Reference List'!$E$4,$S210-4,0))</f>
        <v/>
      </c>
      <c r="G210" s="166" t="str">
        <f ca="1">IF(C210=$U$4,"Enter smelter details", IF(ISERROR($S210),"",OFFSET('Smelter Reference List'!$F$4,$S210-4,0)))</f>
        <v/>
      </c>
      <c r="H210" s="290" t="str">
        <f ca="1">IF(ISERROR($S210),"",OFFSET('Smelter Reference List'!$G$4,$S210-4,0))</f>
        <v/>
      </c>
      <c r="I210" s="291" t="str">
        <f ca="1">IF(ISERROR($S210),"",OFFSET('Smelter Reference List'!$H$4,$S210-4,0))</f>
        <v/>
      </c>
      <c r="J210" s="291" t="str">
        <f ca="1">IF(ISERROR($S210),"",OFFSET('Smelter Reference List'!$I$4,$S210-4,0))</f>
        <v/>
      </c>
      <c r="K210" s="288"/>
      <c r="L210" s="288"/>
      <c r="M210" s="288"/>
      <c r="N210" s="288"/>
      <c r="O210" s="288"/>
      <c r="P210" s="288"/>
      <c r="Q210" s="289"/>
      <c r="R210" s="274"/>
      <c r="S210" s="275" t="e">
        <f>IF(OR(C210="",C210=T$4),NA(),MATCH($B210&amp;$C210,'Smelter Reference List'!$J:$J,0))</f>
        <v>#N/A</v>
      </c>
      <c r="T210" s="276"/>
      <c r="U210" s="276"/>
      <c r="V210" s="276"/>
      <c r="W210" s="276"/>
    </row>
    <row r="211" spans="1:23" s="267" customFormat="1" ht="20.25">
      <c r="A211" s="265"/>
      <c r="B211" s="273"/>
      <c r="C211" s="273"/>
      <c r="D211" s="166" t="str">
        <f ca="1">IF(ISERROR($S211),"",OFFSET('Smelter Reference List'!$C$4,$S211-4,0)&amp;"")</f>
        <v/>
      </c>
      <c r="E211" s="166" t="str">
        <f ca="1">IF(ISERROR($S211),"",OFFSET('Smelter Reference List'!$D$4,$S211-4,0)&amp;"")</f>
        <v/>
      </c>
      <c r="F211" s="166" t="str">
        <f ca="1">IF(ISERROR($S211),"",OFFSET('Smelter Reference List'!$E$4,$S211-4,0))</f>
        <v/>
      </c>
      <c r="G211" s="166" t="str">
        <f ca="1">IF(C211=$U$4,"Enter smelter details", IF(ISERROR($S211),"",OFFSET('Smelter Reference List'!$F$4,$S211-4,0)))</f>
        <v/>
      </c>
      <c r="H211" s="290" t="str">
        <f ca="1">IF(ISERROR($S211),"",OFFSET('Smelter Reference List'!$G$4,$S211-4,0))</f>
        <v/>
      </c>
      <c r="I211" s="291" t="str">
        <f ca="1">IF(ISERROR($S211),"",OFFSET('Smelter Reference List'!$H$4,$S211-4,0))</f>
        <v/>
      </c>
      <c r="J211" s="291" t="str">
        <f ca="1">IF(ISERROR($S211),"",OFFSET('Smelter Reference List'!$I$4,$S211-4,0))</f>
        <v/>
      </c>
      <c r="K211" s="288"/>
      <c r="L211" s="288"/>
      <c r="M211" s="288"/>
      <c r="N211" s="288"/>
      <c r="O211" s="288"/>
      <c r="P211" s="288"/>
      <c r="Q211" s="289"/>
      <c r="R211" s="274"/>
      <c r="S211" s="275" t="e">
        <f>IF(OR(C211="",C211=T$4),NA(),MATCH($B211&amp;$C211,'Smelter Reference List'!$J:$J,0))</f>
        <v>#N/A</v>
      </c>
      <c r="T211" s="276"/>
      <c r="U211" s="276"/>
      <c r="V211" s="276"/>
      <c r="W211" s="276"/>
    </row>
    <row r="212" spans="1:23" s="267" customFormat="1" ht="20.25">
      <c r="A212" s="265"/>
      <c r="B212" s="273"/>
      <c r="C212" s="273"/>
      <c r="D212" s="166" t="str">
        <f ca="1">IF(ISERROR($S212),"",OFFSET('Smelter Reference List'!$C$4,$S212-4,0)&amp;"")</f>
        <v/>
      </c>
      <c r="E212" s="166" t="str">
        <f ca="1">IF(ISERROR($S212),"",OFFSET('Smelter Reference List'!$D$4,$S212-4,0)&amp;"")</f>
        <v/>
      </c>
      <c r="F212" s="166" t="str">
        <f ca="1">IF(ISERROR($S212),"",OFFSET('Smelter Reference List'!$E$4,$S212-4,0))</f>
        <v/>
      </c>
      <c r="G212" s="166" t="str">
        <f ca="1">IF(C212=$U$4,"Enter smelter details", IF(ISERROR($S212),"",OFFSET('Smelter Reference List'!$F$4,$S212-4,0)))</f>
        <v/>
      </c>
      <c r="H212" s="290" t="str">
        <f ca="1">IF(ISERROR($S212),"",OFFSET('Smelter Reference List'!$G$4,$S212-4,0))</f>
        <v/>
      </c>
      <c r="I212" s="291" t="str">
        <f ca="1">IF(ISERROR($S212),"",OFFSET('Smelter Reference List'!$H$4,$S212-4,0))</f>
        <v/>
      </c>
      <c r="J212" s="291" t="str">
        <f ca="1">IF(ISERROR($S212),"",OFFSET('Smelter Reference List'!$I$4,$S212-4,0))</f>
        <v/>
      </c>
      <c r="K212" s="288"/>
      <c r="L212" s="288"/>
      <c r="M212" s="288"/>
      <c r="N212" s="288"/>
      <c r="O212" s="288"/>
      <c r="P212" s="288"/>
      <c r="Q212" s="289"/>
      <c r="R212" s="274"/>
      <c r="S212" s="275" t="e">
        <f>IF(OR(C212="",C212=T$4),NA(),MATCH($B212&amp;$C212,'Smelter Reference List'!$J:$J,0))</f>
        <v>#N/A</v>
      </c>
      <c r="T212" s="276"/>
      <c r="U212" s="276"/>
      <c r="V212" s="276"/>
      <c r="W212" s="276"/>
    </row>
    <row r="213" spans="1:23" s="267" customFormat="1" ht="20.25">
      <c r="A213" s="265"/>
      <c r="B213" s="273"/>
      <c r="C213" s="273"/>
      <c r="D213" s="166" t="str">
        <f ca="1">IF(ISERROR($S213),"",OFFSET('Smelter Reference List'!$C$4,$S213-4,0)&amp;"")</f>
        <v/>
      </c>
      <c r="E213" s="166" t="str">
        <f ca="1">IF(ISERROR($S213),"",OFFSET('Smelter Reference List'!$D$4,$S213-4,0)&amp;"")</f>
        <v/>
      </c>
      <c r="F213" s="166" t="str">
        <f ca="1">IF(ISERROR($S213),"",OFFSET('Smelter Reference List'!$E$4,$S213-4,0))</f>
        <v/>
      </c>
      <c r="G213" s="166" t="str">
        <f ca="1">IF(C213=$U$4,"Enter smelter details", IF(ISERROR($S213),"",OFFSET('Smelter Reference List'!$F$4,$S213-4,0)))</f>
        <v/>
      </c>
      <c r="H213" s="290" t="str">
        <f ca="1">IF(ISERROR($S213),"",OFFSET('Smelter Reference List'!$G$4,$S213-4,0))</f>
        <v/>
      </c>
      <c r="I213" s="291" t="str">
        <f ca="1">IF(ISERROR($S213),"",OFFSET('Smelter Reference List'!$H$4,$S213-4,0))</f>
        <v/>
      </c>
      <c r="J213" s="291" t="str">
        <f ca="1">IF(ISERROR($S213),"",OFFSET('Smelter Reference List'!$I$4,$S213-4,0))</f>
        <v/>
      </c>
      <c r="K213" s="288"/>
      <c r="L213" s="288"/>
      <c r="M213" s="288"/>
      <c r="N213" s="288"/>
      <c r="O213" s="288"/>
      <c r="P213" s="288"/>
      <c r="Q213" s="289"/>
      <c r="R213" s="274"/>
      <c r="S213" s="275" t="e">
        <f>IF(OR(C213="",C213=T$4),NA(),MATCH($B213&amp;$C213,'Smelter Reference List'!$J:$J,0))</f>
        <v>#N/A</v>
      </c>
      <c r="T213" s="276"/>
      <c r="U213" s="276"/>
      <c r="V213" s="276"/>
      <c r="W213" s="276"/>
    </row>
    <row r="214" spans="1:23" s="267" customFormat="1" ht="20.25">
      <c r="A214" s="265"/>
      <c r="B214" s="273"/>
      <c r="C214" s="273"/>
      <c r="D214" s="166" t="str">
        <f ca="1">IF(ISERROR($S214),"",OFFSET('Smelter Reference List'!$C$4,$S214-4,0)&amp;"")</f>
        <v/>
      </c>
      <c r="E214" s="166" t="str">
        <f ca="1">IF(ISERROR($S214),"",OFFSET('Smelter Reference List'!$D$4,$S214-4,0)&amp;"")</f>
        <v/>
      </c>
      <c r="F214" s="166" t="str">
        <f ca="1">IF(ISERROR($S214),"",OFFSET('Smelter Reference List'!$E$4,$S214-4,0))</f>
        <v/>
      </c>
      <c r="G214" s="166" t="str">
        <f ca="1">IF(C214=$U$4,"Enter smelter details", IF(ISERROR($S214),"",OFFSET('Smelter Reference List'!$F$4,$S214-4,0)))</f>
        <v/>
      </c>
      <c r="H214" s="290" t="str">
        <f ca="1">IF(ISERROR($S214),"",OFFSET('Smelter Reference List'!$G$4,$S214-4,0))</f>
        <v/>
      </c>
      <c r="I214" s="291" t="str">
        <f ca="1">IF(ISERROR($S214),"",OFFSET('Smelter Reference List'!$H$4,$S214-4,0))</f>
        <v/>
      </c>
      <c r="J214" s="291" t="str">
        <f ca="1">IF(ISERROR($S214),"",OFFSET('Smelter Reference List'!$I$4,$S214-4,0))</f>
        <v/>
      </c>
      <c r="K214" s="288"/>
      <c r="L214" s="288"/>
      <c r="M214" s="288"/>
      <c r="N214" s="288"/>
      <c r="O214" s="288"/>
      <c r="P214" s="288"/>
      <c r="Q214" s="289"/>
      <c r="R214" s="274"/>
      <c r="S214" s="275" t="e">
        <f>IF(OR(C214="",C214=T$4),NA(),MATCH($B214&amp;$C214,'Smelter Reference List'!$J:$J,0))</f>
        <v>#N/A</v>
      </c>
      <c r="T214" s="276"/>
      <c r="U214" s="276"/>
      <c r="V214" s="276"/>
      <c r="W214" s="276"/>
    </row>
    <row r="215" spans="1:23" s="267" customFormat="1" ht="20.25">
      <c r="A215" s="265"/>
      <c r="B215" s="273"/>
      <c r="C215" s="273"/>
      <c r="D215" s="166" t="str">
        <f ca="1">IF(ISERROR($S215),"",OFFSET('Smelter Reference List'!$C$4,$S215-4,0)&amp;"")</f>
        <v/>
      </c>
      <c r="E215" s="166" t="str">
        <f ca="1">IF(ISERROR($S215),"",OFFSET('Smelter Reference List'!$D$4,$S215-4,0)&amp;"")</f>
        <v/>
      </c>
      <c r="F215" s="166" t="str">
        <f ca="1">IF(ISERROR($S215),"",OFFSET('Smelter Reference List'!$E$4,$S215-4,0))</f>
        <v/>
      </c>
      <c r="G215" s="166" t="str">
        <f ca="1">IF(C215=$U$4,"Enter smelter details", IF(ISERROR($S215),"",OFFSET('Smelter Reference List'!$F$4,$S215-4,0)))</f>
        <v/>
      </c>
      <c r="H215" s="290" t="str">
        <f ca="1">IF(ISERROR($S215),"",OFFSET('Smelter Reference List'!$G$4,$S215-4,0))</f>
        <v/>
      </c>
      <c r="I215" s="291" t="str">
        <f ca="1">IF(ISERROR($S215),"",OFFSET('Smelter Reference List'!$H$4,$S215-4,0))</f>
        <v/>
      </c>
      <c r="J215" s="291" t="str">
        <f ca="1">IF(ISERROR($S215),"",OFFSET('Smelter Reference List'!$I$4,$S215-4,0))</f>
        <v/>
      </c>
      <c r="K215" s="288"/>
      <c r="L215" s="288"/>
      <c r="M215" s="288"/>
      <c r="N215" s="288"/>
      <c r="O215" s="288"/>
      <c r="P215" s="288"/>
      <c r="Q215" s="289"/>
      <c r="R215" s="274"/>
      <c r="S215" s="275" t="e">
        <f>IF(OR(C215="",C215=T$4),NA(),MATCH($B215&amp;$C215,'Smelter Reference List'!$J:$J,0))</f>
        <v>#N/A</v>
      </c>
      <c r="T215" s="276"/>
      <c r="U215" s="276"/>
      <c r="V215" s="276"/>
      <c r="W215" s="276"/>
    </row>
    <row r="216" spans="1:23" s="267" customFormat="1" ht="20.25">
      <c r="A216" s="265"/>
      <c r="B216" s="273"/>
      <c r="C216" s="273"/>
      <c r="D216" s="166" t="str">
        <f ca="1">IF(ISERROR($S216),"",OFFSET('Smelter Reference List'!$C$4,$S216-4,0)&amp;"")</f>
        <v/>
      </c>
      <c r="E216" s="166" t="str">
        <f ca="1">IF(ISERROR($S216),"",OFFSET('Smelter Reference List'!$D$4,$S216-4,0)&amp;"")</f>
        <v/>
      </c>
      <c r="F216" s="166" t="str">
        <f ca="1">IF(ISERROR($S216),"",OFFSET('Smelter Reference List'!$E$4,$S216-4,0))</f>
        <v/>
      </c>
      <c r="G216" s="166" t="str">
        <f ca="1">IF(C216=$U$4,"Enter smelter details", IF(ISERROR($S216),"",OFFSET('Smelter Reference List'!$F$4,$S216-4,0)))</f>
        <v/>
      </c>
      <c r="H216" s="290" t="str">
        <f ca="1">IF(ISERROR($S216),"",OFFSET('Smelter Reference List'!$G$4,$S216-4,0))</f>
        <v/>
      </c>
      <c r="I216" s="291" t="str">
        <f ca="1">IF(ISERROR($S216),"",OFFSET('Smelter Reference List'!$H$4,$S216-4,0))</f>
        <v/>
      </c>
      <c r="J216" s="291" t="str">
        <f ca="1">IF(ISERROR($S216),"",OFFSET('Smelter Reference List'!$I$4,$S216-4,0))</f>
        <v/>
      </c>
      <c r="K216" s="288"/>
      <c r="L216" s="288"/>
      <c r="M216" s="288"/>
      <c r="N216" s="288"/>
      <c r="O216" s="288"/>
      <c r="P216" s="288"/>
      <c r="Q216" s="289"/>
      <c r="R216" s="274"/>
      <c r="S216" s="275" t="e">
        <f>IF(OR(C216="",C216=T$4),NA(),MATCH($B216&amp;$C216,'Smelter Reference List'!$J:$J,0))</f>
        <v>#N/A</v>
      </c>
      <c r="T216" s="276"/>
      <c r="U216" s="276"/>
      <c r="V216" s="276"/>
      <c r="W216" s="276"/>
    </row>
    <row r="217" spans="1:23" s="267" customFormat="1" ht="20.25">
      <c r="A217" s="265"/>
      <c r="B217" s="273"/>
      <c r="C217" s="273"/>
      <c r="D217" s="166" t="str">
        <f ca="1">IF(ISERROR($S217),"",OFFSET('Smelter Reference List'!$C$4,$S217-4,0)&amp;"")</f>
        <v/>
      </c>
      <c r="E217" s="166" t="str">
        <f ca="1">IF(ISERROR($S217),"",OFFSET('Smelter Reference List'!$D$4,$S217-4,0)&amp;"")</f>
        <v/>
      </c>
      <c r="F217" s="166" t="str">
        <f ca="1">IF(ISERROR($S217),"",OFFSET('Smelter Reference List'!$E$4,$S217-4,0))</f>
        <v/>
      </c>
      <c r="G217" s="166" t="str">
        <f ca="1">IF(C217=$U$4,"Enter smelter details", IF(ISERROR($S217),"",OFFSET('Smelter Reference List'!$F$4,$S217-4,0)))</f>
        <v/>
      </c>
      <c r="H217" s="290" t="str">
        <f ca="1">IF(ISERROR($S217),"",OFFSET('Smelter Reference List'!$G$4,$S217-4,0))</f>
        <v/>
      </c>
      <c r="I217" s="291" t="str">
        <f ca="1">IF(ISERROR($S217),"",OFFSET('Smelter Reference List'!$H$4,$S217-4,0))</f>
        <v/>
      </c>
      <c r="J217" s="291" t="str">
        <f ca="1">IF(ISERROR($S217),"",OFFSET('Smelter Reference List'!$I$4,$S217-4,0))</f>
        <v/>
      </c>
      <c r="K217" s="288"/>
      <c r="L217" s="288"/>
      <c r="M217" s="288"/>
      <c r="N217" s="288"/>
      <c r="O217" s="288"/>
      <c r="P217" s="288"/>
      <c r="Q217" s="289"/>
      <c r="R217" s="274"/>
      <c r="S217" s="275" t="e">
        <f>IF(OR(C217="",C217=T$4),NA(),MATCH($B217&amp;$C217,'Smelter Reference List'!$J:$J,0))</f>
        <v>#N/A</v>
      </c>
      <c r="T217" s="276"/>
      <c r="U217" s="276"/>
      <c r="V217" s="276"/>
      <c r="W217" s="276"/>
    </row>
    <row r="218" spans="1:23" s="267" customFormat="1" ht="20.25">
      <c r="A218" s="265"/>
      <c r="B218" s="273"/>
      <c r="C218" s="273"/>
      <c r="D218" s="166" t="str">
        <f ca="1">IF(ISERROR($S218),"",OFFSET('Smelter Reference List'!$C$4,$S218-4,0)&amp;"")</f>
        <v/>
      </c>
      <c r="E218" s="166" t="str">
        <f ca="1">IF(ISERROR($S218),"",OFFSET('Smelter Reference List'!$D$4,$S218-4,0)&amp;"")</f>
        <v/>
      </c>
      <c r="F218" s="166" t="str">
        <f ca="1">IF(ISERROR($S218),"",OFFSET('Smelter Reference List'!$E$4,$S218-4,0))</f>
        <v/>
      </c>
      <c r="G218" s="166" t="str">
        <f ca="1">IF(C218=$U$4,"Enter smelter details", IF(ISERROR($S218),"",OFFSET('Smelter Reference List'!$F$4,$S218-4,0)))</f>
        <v/>
      </c>
      <c r="H218" s="290" t="str">
        <f ca="1">IF(ISERROR($S218),"",OFFSET('Smelter Reference List'!$G$4,$S218-4,0))</f>
        <v/>
      </c>
      <c r="I218" s="291" t="str">
        <f ca="1">IF(ISERROR($S218),"",OFFSET('Smelter Reference List'!$H$4,$S218-4,0))</f>
        <v/>
      </c>
      <c r="J218" s="291" t="str">
        <f ca="1">IF(ISERROR($S218),"",OFFSET('Smelter Reference List'!$I$4,$S218-4,0))</f>
        <v/>
      </c>
      <c r="K218" s="288"/>
      <c r="L218" s="288"/>
      <c r="M218" s="288"/>
      <c r="N218" s="288"/>
      <c r="O218" s="288"/>
      <c r="P218" s="288"/>
      <c r="Q218" s="289"/>
      <c r="R218" s="274"/>
      <c r="S218" s="275" t="e">
        <f>IF(OR(C218="",C218=T$4),NA(),MATCH($B218&amp;$C218,'Smelter Reference List'!$J:$J,0))</f>
        <v>#N/A</v>
      </c>
      <c r="T218" s="276"/>
      <c r="U218" s="276"/>
      <c r="V218" s="276"/>
      <c r="W218" s="276"/>
    </row>
    <row r="219" spans="1:23" s="267" customFormat="1" ht="20.25">
      <c r="A219" s="265"/>
      <c r="B219" s="273"/>
      <c r="C219" s="273"/>
      <c r="D219" s="166" t="str">
        <f ca="1">IF(ISERROR($S219),"",OFFSET('Smelter Reference List'!$C$4,$S219-4,0)&amp;"")</f>
        <v/>
      </c>
      <c r="E219" s="166" t="str">
        <f ca="1">IF(ISERROR($S219),"",OFFSET('Smelter Reference List'!$D$4,$S219-4,0)&amp;"")</f>
        <v/>
      </c>
      <c r="F219" s="166" t="str">
        <f ca="1">IF(ISERROR($S219),"",OFFSET('Smelter Reference List'!$E$4,$S219-4,0))</f>
        <v/>
      </c>
      <c r="G219" s="166" t="str">
        <f ca="1">IF(C219=$U$4,"Enter smelter details", IF(ISERROR($S219),"",OFFSET('Smelter Reference List'!$F$4,$S219-4,0)))</f>
        <v/>
      </c>
      <c r="H219" s="290" t="str">
        <f ca="1">IF(ISERROR($S219),"",OFFSET('Smelter Reference List'!$G$4,$S219-4,0))</f>
        <v/>
      </c>
      <c r="I219" s="291" t="str">
        <f ca="1">IF(ISERROR($S219),"",OFFSET('Smelter Reference List'!$H$4,$S219-4,0))</f>
        <v/>
      </c>
      <c r="J219" s="291" t="str">
        <f ca="1">IF(ISERROR($S219),"",OFFSET('Smelter Reference List'!$I$4,$S219-4,0))</f>
        <v/>
      </c>
      <c r="K219" s="288"/>
      <c r="L219" s="288"/>
      <c r="M219" s="288"/>
      <c r="N219" s="288"/>
      <c r="O219" s="288"/>
      <c r="P219" s="288"/>
      <c r="Q219" s="289"/>
      <c r="R219" s="274"/>
      <c r="S219" s="275" t="e">
        <f>IF(OR(C219="",C219=T$4),NA(),MATCH($B219&amp;$C219,'Smelter Reference List'!$J:$J,0))</f>
        <v>#N/A</v>
      </c>
      <c r="T219" s="276"/>
      <c r="U219" s="276"/>
      <c r="V219" s="276"/>
      <c r="W219" s="276"/>
    </row>
    <row r="220" spans="1:23" s="267" customFormat="1" ht="20.25">
      <c r="A220" s="265"/>
      <c r="B220" s="273"/>
      <c r="C220" s="273"/>
      <c r="D220" s="166" t="str">
        <f ca="1">IF(ISERROR($S220),"",OFFSET('Smelter Reference List'!$C$4,$S220-4,0)&amp;"")</f>
        <v/>
      </c>
      <c r="E220" s="166" t="str">
        <f ca="1">IF(ISERROR($S220),"",OFFSET('Smelter Reference List'!$D$4,$S220-4,0)&amp;"")</f>
        <v/>
      </c>
      <c r="F220" s="166" t="str">
        <f ca="1">IF(ISERROR($S220),"",OFFSET('Smelter Reference List'!$E$4,$S220-4,0))</f>
        <v/>
      </c>
      <c r="G220" s="166" t="str">
        <f ca="1">IF(C220=$U$4,"Enter smelter details", IF(ISERROR($S220),"",OFFSET('Smelter Reference List'!$F$4,$S220-4,0)))</f>
        <v/>
      </c>
      <c r="H220" s="290" t="str">
        <f ca="1">IF(ISERROR($S220),"",OFFSET('Smelter Reference List'!$G$4,$S220-4,0))</f>
        <v/>
      </c>
      <c r="I220" s="291" t="str">
        <f ca="1">IF(ISERROR($S220),"",OFFSET('Smelter Reference List'!$H$4,$S220-4,0))</f>
        <v/>
      </c>
      <c r="J220" s="291" t="str">
        <f ca="1">IF(ISERROR($S220),"",OFFSET('Smelter Reference List'!$I$4,$S220-4,0))</f>
        <v/>
      </c>
      <c r="K220" s="288"/>
      <c r="L220" s="288"/>
      <c r="M220" s="288"/>
      <c r="N220" s="288"/>
      <c r="O220" s="288"/>
      <c r="P220" s="288"/>
      <c r="Q220" s="289"/>
      <c r="R220" s="274"/>
      <c r="S220" s="275" t="e">
        <f>IF(OR(C220="",C220=T$4),NA(),MATCH($B220&amp;$C220,'Smelter Reference List'!$J:$J,0))</f>
        <v>#N/A</v>
      </c>
      <c r="T220" s="276"/>
      <c r="U220" s="276"/>
      <c r="V220" s="276"/>
      <c r="W220" s="276"/>
    </row>
    <row r="221" spans="1:23" s="267" customFormat="1" ht="20.25">
      <c r="A221" s="265"/>
      <c r="B221" s="273"/>
      <c r="C221" s="273"/>
      <c r="D221" s="166" t="str">
        <f ca="1">IF(ISERROR($S221),"",OFFSET('Smelter Reference List'!$C$4,$S221-4,0)&amp;"")</f>
        <v/>
      </c>
      <c r="E221" s="166" t="str">
        <f ca="1">IF(ISERROR($S221),"",OFFSET('Smelter Reference List'!$D$4,$S221-4,0)&amp;"")</f>
        <v/>
      </c>
      <c r="F221" s="166" t="str">
        <f ca="1">IF(ISERROR($S221),"",OFFSET('Smelter Reference List'!$E$4,$S221-4,0))</f>
        <v/>
      </c>
      <c r="G221" s="166" t="str">
        <f ca="1">IF(C221=$U$4,"Enter smelter details", IF(ISERROR($S221),"",OFFSET('Smelter Reference List'!$F$4,$S221-4,0)))</f>
        <v/>
      </c>
      <c r="H221" s="290" t="str">
        <f ca="1">IF(ISERROR($S221),"",OFFSET('Smelter Reference List'!$G$4,$S221-4,0))</f>
        <v/>
      </c>
      <c r="I221" s="291" t="str">
        <f ca="1">IF(ISERROR($S221),"",OFFSET('Smelter Reference List'!$H$4,$S221-4,0))</f>
        <v/>
      </c>
      <c r="J221" s="291" t="str">
        <f ca="1">IF(ISERROR($S221),"",OFFSET('Smelter Reference List'!$I$4,$S221-4,0))</f>
        <v/>
      </c>
      <c r="K221" s="288"/>
      <c r="L221" s="288"/>
      <c r="M221" s="288"/>
      <c r="N221" s="288"/>
      <c r="O221" s="288"/>
      <c r="P221" s="288"/>
      <c r="Q221" s="289"/>
      <c r="R221" s="274"/>
      <c r="S221" s="275" t="e">
        <f>IF(OR(C221="",C221=T$4),NA(),MATCH($B221&amp;$C221,'Smelter Reference List'!$J:$J,0))</f>
        <v>#N/A</v>
      </c>
      <c r="T221" s="276"/>
      <c r="U221" s="276"/>
      <c r="V221" s="276"/>
      <c r="W221" s="276"/>
    </row>
    <row r="222" spans="1:23" s="267" customFormat="1" ht="20.25">
      <c r="A222" s="265"/>
      <c r="B222" s="273"/>
      <c r="C222" s="273"/>
      <c r="D222" s="166" t="str">
        <f ca="1">IF(ISERROR($S222),"",OFFSET('Smelter Reference List'!$C$4,$S222-4,0)&amp;"")</f>
        <v/>
      </c>
      <c r="E222" s="166" t="str">
        <f ca="1">IF(ISERROR($S222),"",OFFSET('Smelter Reference List'!$D$4,$S222-4,0)&amp;"")</f>
        <v/>
      </c>
      <c r="F222" s="166" t="str">
        <f ca="1">IF(ISERROR($S222),"",OFFSET('Smelter Reference List'!$E$4,$S222-4,0))</f>
        <v/>
      </c>
      <c r="G222" s="166" t="str">
        <f ca="1">IF(C222=$U$4,"Enter smelter details", IF(ISERROR($S222),"",OFFSET('Smelter Reference List'!$F$4,$S222-4,0)))</f>
        <v/>
      </c>
      <c r="H222" s="290" t="str">
        <f ca="1">IF(ISERROR($S222),"",OFFSET('Smelter Reference List'!$G$4,$S222-4,0))</f>
        <v/>
      </c>
      <c r="I222" s="291" t="str">
        <f ca="1">IF(ISERROR($S222),"",OFFSET('Smelter Reference List'!$H$4,$S222-4,0))</f>
        <v/>
      </c>
      <c r="J222" s="291" t="str">
        <f ca="1">IF(ISERROR($S222),"",OFFSET('Smelter Reference List'!$I$4,$S222-4,0))</f>
        <v/>
      </c>
      <c r="K222" s="288"/>
      <c r="L222" s="288"/>
      <c r="M222" s="288"/>
      <c r="N222" s="288"/>
      <c r="O222" s="288"/>
      <c r="P222" s="288"/>
      <c r="Q222" s="289"/>
      <c r="R222" s="274"/>
      <c r="S222" s="275" t="e">
        <f>IF(OR(C222="",C222=T$4),NA(),MATCH($B222&amp;$C222,'Smelter Reference List'!$J:$J,0))</f>
        <v>#N/A</v>
      </c>
      <c r="T222" s="276"/>
      <c r="U222" s="276"/>
      <c r="V222" s="276"/>
      <c r="W222" s="276"/>
    </row>
    <row r="223" spans="1:23" s="267" customFormat="1" ht="20.25">
      <c r="A223" s="265"/>
      <c r="B223" s="273"/>
      <c r="C223" s="273"/>
      <c r="D223" s="166" t="str">
        <f ca="1">IF(ISERROR($S223),"",OFFSET('Smelter Reference List'!$C$4,$S223-4,0)&amp;"")</f>
        <v/>
      </c>
      <c r="E223" s="166" t="str">
        <f ca="1">IF(ISERROR($S223),"",OFFSET('Smelter Reference List'!$D$4,$S223-4,0)&amp;"")</f>
        <v/>
      </c>
      <c r="F223" s="166" t="str">
        <f ca="1">IF(ISERROR($S223),"",OFFSET('Smelter Reference List'!$E$4,$S223-4,0))</f>
        <v/>
      </c>
      <c r="G223" s="166" t="str">
        <f ca="1">IF(C223=$U$4,"Enter smelter details", IF(ISERROR($S223),"",OFFSET('Smelter Reference List'!$F$4,$S223-4,0)))</f>
        <v/>
      </c>
      <c r="H223" s="290" t="str">
        <f ca="1">IF(ISERROR($S223),"",OFFSET('Smelter Reference List'!$G$4,$S223-4,0))</f>
        <v/>
      </c>
      <c r="I223" s="291" t="str">
        <f ca="1">IF(ISERROR($S223),"",OFFSET('Smelter Reference List'!$H$4,$S223-4,0))</f>
        <v/>
      </c>
      <c r="J223" s="291" t="str">
        <f ca="1">IF(ISERROR($S223),"",OFFSET('Smelter Reference List'!$I$4,$S223-4,0))</f>
        <v/>
      </c>
      <c r="K223" s="288"/>
      <c r="L223" s="288"/>
      <c r="M223" s="288"/>
      <c r="N223" s="288"/>
      <c r="O223" s="288"/>
      <c r="P223" s="288"/>
      <c r="Q223" s="289"/>
      <c r="R223" s="274"/>
      <c r="S223" s="275" t="e">
        <f>IF(OR(C223="",C223=T$4),NA(),MATCH($B223&amp;$C223,'Smelter Reference List'!$J:$J,0))</f>
        <v>#N/A</v>
      </c>
      <c r="T223" s="276"/>
      <c r="U223" s="276"/>
      <c r="V223" s="276"/>
      <c r="W223" s="276"/>
    </row>
    <row r="224" spans="1:23" s="267" customFormat="1" ht="20.25">
      <c r="A224" s="265"/>
      <c r="B224" s="273"/>
      <c r="C224" s="273"/>
      <c r="D224" s="166" t="str">
        <f ca="1">IF(ISERROR($S224),"",OFFSET('Smelter Reference List'!$C$4,$S224-4,0)&amp;"")</f>
        <v/>
      </c>
      <c r="E224" s="166" t="str">
        <f ca="1">IF(ISERROR($S224),"",OFFSET('Smelter Reference List'!$D$4,$S224-4,0)&amp;"")</f>
        <v/>
      </c>
      <c r="F224" s="166" t="str">
        <f ca="1">IF(ISERROR($S224),"",OFFSET('Smelter Reference List'!$E$4,$S224-4,0))</f>
        <v/>
      </c>
      <c r="G224" s="166" t="str">
        <f ca="1">IF(C224=$U$4,"Enter smelter details", IF(ISERROR($S224),"",OFFSET('Smelter Reference List'!$F$4,$S224-4,0)))</f>
        <v/>
      </c>
      <c r="H224" s="290" t="str">
        <f ca="1">IF(ISERROR($S224),"",OFFSET('Smelter Reference List'!$G$4,$S224-4,0))</f>
        <v/>
      </c>
      <c r="I224" s="291" t="str">
        <f ca="1">IF(ISERROR($S224),"",OFFSET('Smelter Reference List'!$H$4,$S224-4,0))</f>
        <v/>
      </c>
      <c r="J224" s="291" t="str">
        <f ca="1">IF(ISERROR($S224),"",OFFSET('Smelter Reference List'!$I$4,$S224-4,0))</f>
        <v/>
      </c>
      <c r="K224" s="288"/>
      <c r="L224" s="288"/>
      <c r="M224" s="288"/>
      <c r="N224" s="288"/>
      <c r="O224" s="288"/>
      <c r="P224" s="288"/>
      <c r="Q224" s="289"/>
      <c r="R224" s="274"/>
      <c r="S224" s="275" t="e">
        <f>IF(OR(C224="",C224=T$4),NA(),MATCH($B224&amp;$C224,'Smelter Reference List'!$J:$J,0))</f>
        <v>#N/A</v>
      </c>
      <c r="T224" s="276"/>
      <c r="U224" s="276"/>
      <c r="V224" s="276"/>
      <c r="W224" s="276"/>
    </row>
    <row r="225" spans="1:23" s="267" customFormat="1" ht="20.25">
      <c r="A225" s="265"/>
      <c r="B225" s="273"/>
      <c r="C225" s="273"/>
      <c r="D225" s="166" t="str">
        <f ca="1">IF(ISERROR($S225),"",OFFSET('Smelter Reference List'!$C$4,$S225-4,0)&amp;"")</f>
        <v/>
      </c>
      <c r="E225" s="166" t="str">
        <f ca="1">IF(ISERROR($S225),"",OFFSET('Smelter Reference List'!$D$4,$S225-4,0)&amp;"")</f>
        <v/>
      </c>
      <c r="F225" s="166" t="str">
        <f ca="1">IF(ISERROR($S225),"",OFFSET('Smelter Reference List'!$E$4,$S225-4,0))</f>
        <v/>
      </c>
      <c r="G225" s="166" t="str">
        <f ca="1">IF(C225=$U$4,"Enter smelter details", IF(ISERROR($S225),"",OFFSET('Smelter Reference List'!$F$4,$S225-4,0)))</f>
        <v/>
      </c>
      <c r="H225" s="290" t="str">
        <f ca="1">IF(ISERROR($S225),"",OFFSET('Smelter Reference List'!$G$4,$S225-4,0))</f>
        <v/>
      </c>
      <c r="I225" s="291" t="str">
        <f ca="1">IF(ISERROR($S225),"",OFFSET('Smelter Reference List'!$H$4,$S225-4,0))</f>
        <v/>
      </c>
      <c r="J225" s="291" t="str">
        <f ca="1">IF(ISERROR($S225),"",OFFSET('Smelter Reference List'!$I$4,$S225-4,0))</f>
        <v/>
      </c>
      <c r="K225" s="288"/>
      <c r="L225" s="288"/>
      <c r="M225" s="288"/>
      <c r="N225" s="288"/>
      <c r="O225" s="288"/>
      <c r="P225" s="288"/>
      <c r="Q225" s="289"/>
      <c r="R225" s="274"/>
      <c r="S225" s="275" t="e">
        <f>IF(OR(C225="",C225=T$4),NA(),MATCH($B225&amp;$C225,'Smelter Reference List'!$J:$J,0))</f>
        <v>#N/A</v>
      </c>
      <c r="T225" s="276"/>
      <c r="U225" s="276"/>
      <c r="V225" s="276"/>
      <c r="W225" s="276"/>
    </row>
    <row r="226" spans="1:23" s="267" customFormat="1" ht="20.25">
      <c r="A226" s="265"/>
      <c r="B226" s="273"/>
      <c r="C226" s="273"/>
      <c r="D226" s="166" t="str">
        <f ca="1">IF(ISERROR($S226),"",OFFSET('Smelter Reference List'!$C$4,$S226-4,0)&amp;"")</f>
        <v/>
      </c>
      <c r="E226" s="166" t="str">
        <f ca="1">IF(ISERROR($S226),"",OFFSET('Smelter Reference List'!$D$4,$S226-4,0)&amp;"")</f>
        <v/>
      </c>
      <c r="F226" s="166" t="str">
        <f ca="1">IF(ISERROR($S226),"",OFFSET('Smelter Reference List'!$E$4,$S226-4,0))</f>
        <v/>
      </c>
      <c r="G226" s="166" t="str">
        <f ca="1">IF(C226=$U$4,"Enter smelter details", IF(ISERROR($S226),"",OFFSET('Smelter Reference List'!$F$4,$S226-4,0)))</f>
        <v/>
      </c>
      <c r="H226" s="290" t="str">
        <f ca="1">IF(ISERROR($S226),"",OFFSET('Smelter Reference List'!$G$4,$S226-4,0))</f>
        <v/>
      </c>
      <c r="I226" s="291" t="str">
        <f ca="1">IF(ISERROR($S226),"",OFFSET('Smelter Reference List'!$H$4,$S226-4,0))</f>
        <v/>
      </c>
      <c r="J226" s="291" t="str">
        <f ca="1">IF(ISERROR($S226),"",OFFSET('Smelter Reference List'!$I$4,$S226-4,0))</f>
        <v/>
      </c>
      <c r="K226" s="288"/>
      <c r="L226" s="288"/>
      <c r="M226" s="288"/>
      <c r="N226" s="288"/>
      <c r="O226" s="288"/>
      <c r="P226" s="288"/>
      <c r="Q226" s="289"/>
      <c r="R226" s="274"/>
      <c r="S226" s="275" t="e">
        <f>IF(OR(C226="",C226=T$4),NA(),MATCH($B226&amp;$C226,'Smelter Reference List'!$J:$J,0))</f>
        <v>#N/A</v>
      </c>
      <c r="T226" s="276"/>
      <c r="U226" s="276"/>
      <c r="V226" s="276"/>
      <c r="W226" s="276"/>
    </row>
    <row r="227" spans="1:23" s="267" customFormat="1" ht="20.25">
      <c r="A227" s="265"/>
      <c r="B227" s="273"/>
      <c r="C227" s="273"/>
      <c r="D227" s="166" t="str">
        <f ca="1">IF(ISERROR($S227),"",OFFSET('Smelter Reference List'!$C$4,$S227-4,0)&amp;"")</f>
        <v/>
      </c>
      <c r="E227" s="166" t="str">
        <f ca="1">IF(ISERROR($S227),"",OFFSET('Smelter Reference List'!$D$4,$S227-4,0)&amp;"")</f>
        <v/>
      </c>
      <c r="F227" s="166" t="str">
        <f ca="1">IF(ISERROR($S227),"",OFFSET('Smelter Reference List'!$E$4,$S227-4,0))</f>
        <v/>
      </c>
      <c r="G227" s="166" t="str">
        <f ca="1">IF(C227=$U$4,"Enter smelter details", IF(ISERROR($S227),"",OFFSET('Smelter Reference List'!$F$4,$S227-4,0)))</f>
        <v/>
      </c>
      <c r="H227" s="290" t="str">
        <f ca="1">IF(ISERROR($S227),"",OFFSET('Smelter Reference List'!$G$4,$S227-4,0))</f>
        <v/>
      </c>
      <c r="I227" s="291" t="str">
        <f ca="1">IF(ISERROR($S227),"",OFFSET('Smelter Reference List'!$H$4,$S227-4,0))</f>
        <v/>
      </c>
      <c r="J227" s="291" t="str">
        <f ca="1">IF(ISERROR($S227),"",OFFSET('Smelter Reference List'!$I$4,$S227-4,0))</f>
        <v/>
      </c>
      <c r="K227" s="288"/>
      <c r="L227" s="288"/>
      <c r="M227" s="288"/>
      <c r="N227" s="288"/>
      <c r="O227" s="288"/>
      <c r="P227" s="288"/>
      <c r="Q227" s="289"/>
      <c r="R227" s="274"/>
      <c r="S227" s="275" t="e">
        <f>IF(OR(C227="",C227=T$4),NA(),MATCH($B227&amp;$C227,'Smelter Reference List'!$J:$J,0))</f>
        <v>#N/A</v>
      </c>
      <c r="T227" s="276"/>
      <c r="U227" s="276"/>
      <c r="V227" s="276"/>
      <c r="W227" s="276"/>
    </row>
    <row r="228" spans="1:23" s="267" customFormat="1" ht="20.25">
      <c r="A228" s="265"/>
      <c r="B228" s="273"/>
      <c r="C228" s="273"/>
      <c r="D228" s="166" t="str">
        <f ca="1">IF(ISERROR($S228),"",OFFSET('Smelter Reference List'!$C$4,$S228-4,0)&amp;"")</f>
        <v/>
      </c>
      <c r="E228" s="166" t="str">
        <f ca="1">IF(ISERROR($S228),"",OFFSET('Smelter Reference List'!$D$4,$S228-4,0)&amp;"")</f>
        <v/>
      </c>
      <c r="F228" s="166" t="str">
        <f ca="1">IF(ISERROR($S228),"",OFFSET('Smelter Reference List'!$E$4,$S228-4,0))</f>
        <v/>
      </c>
      <c r="G228" s="166" t="str">
        <f ca="1">IF(C228=$U$4,"Enter smelter details", IF(ISERROR($S228),"",OFFSET('Smelter Reference List'!$F$4,$S228-4,0)))</f>
        <v/>
      </c>
      <c r="H228" s="290" t="str">
        <f ca="1">IF(ISERROR($S228),"",OFFSET('Smelter Reference List'!$G$4,$S228-4,0))</f>
        <v/>
      </c>
      <c r="I228" s="291" t="str">
        <f ca="1">IF(ISERROR($S228),"",OFFSET('Smelter Reference List'!$H$4,$S228-4,0))</f>
        <v/>
      </c>
      <c r="J228" s="291" t="str">
        <f ca="1">IF(ISERROR($S228),"",OFFSET('Smelter Reference List'!$I$4,$S228-4,0))</f>
        <v/>
      </c>
      <c r="K228" s="288"/>
      <c r="L228" s="288"/>
      <c r="M228" s="288"/>
      <c r="N228" s="288"/>
      <c r="O228" s="288"/>
      <c r="P228" s="288"/>
      <c r="Q228" s="289"/>
      <c r="R228" s="274"/>
      <c r="S228" s="275" t="e">
        <f>IF(OR(C228="",C228=T$4),NA(),MATCH($B228&amp;$C228,'Smelter Reference List'!$J:$J,0))</f>
        <v>#N/A</v>
      </c>
      <c r="T228" s="276"/>
      <c r="U228" s="276"/>
      <c r="V228" s="276"/>
      <c r="W228" s="276"/>
    </row>
    <row r="229" spans="1:23" s="267" customFormat="1" ht="20.25">
      <c r="A229" s="265"/>
      <c r="B229" s="273"/>
      <c r="C229" s="273"/>
      <c r="D229" s="166" t="str">
        <f ca="1">IF(ISERROR($S229),"",OFFSET('Smelter Reference List'!$C$4,$S229-4,0)&amp;"")</f>
        <v/>
      </c>
      <c r="E229" s="166" t="str">
        <f ca="1">IF(ISERROR($S229),"",OFFSET('Smelter Reference List'!$D$4,$S229-4,0)&amp;"")</f>
        <v/>
      </c>
      <c r="F229" s="166" t="str">
        <f ca="1">IF(ISERROR($S229),"",OFFSET('Smelter Reference List'!$E$4,$S229-4,0))</f>
        <v/>
      </c>
      <c r="G229" s="166" t="str">
        <f ca="1">IF(C229=$U$4,"Enter smelter details", IF(ISERROR($S229),"",OFFSET('Smelter Reference List'!$F$4,$S229-4,0)))</f>
        <v/>
      </c>
      <c r="H229" s="290" t="str">
        <f ca="1">IF(ISERROR($S229),"",OFFSET('Smelter Reference List'!$G$4,$S229-4,0))</f>
        <v/>
      </c>
      <c r="I229" s="291" t="str">
        <f ca="1">IF(ISERROR($S229),"",OFFSET('Smelter Reference List'!$H$4,$S229-4,0))</f>
        <v/>
      </c>
      <c r="J229" s="291" t="str">
        <f ca="1">IF(ISERROR($S229),"",OFFSET('Smelter Reference List'!$I$4,$S229-4,0))</f>
        <v/>
      </c>
      <c r="K229" s="288"/>
      <c r="L229" s="288"/>
      <c r="M229" s="288"/>
      <c r="N229" s="288"/>
      <c r="O229" s="288"/>
      <c r="P229" s="288"/>
      <c r="Q229" s="289"/>
      <c r="R229" s="274"/>
      <c r="S229" s="275" t="e">
        <f>IF(OR(C229="",C229=T$4),NA(),MATCH($B229&amp;$C229,'Smelter Reference List'!$J:$J,0))</f>
        <v>#N/A</v>
      </c>
      <c r="T229" s="276"/>
      <c r="U229" s="276"/>
      <c r="V229" s="276"/>
      <c r="W229" s="276"/>
    </row>
    <row r="230" spans="1:23" s="267" customFormat="1" ht="20.25">
      <c r="A230" s="265"/>
      <c r="B230" s="273"/>
      <c r="C230" s="273"/>
      <c r="D230" s="166" t="str">
        <f ca="1">IF(ISERROR($S230),"",OFFSET('Smelter Reference List'!$C$4,$S230-4,0)&amp;"")</f>
        <v/>
      </c>
      <c r="E230" s="166" t="str">
        <f ca="1">IF(ISERROR($S230),"",OFFSET('Smelter Reference List'!$D$4,$S230-4,0)&amp;"")</f>
        <v/>
      </c>
      <c r="F230" s="166" t="str">
        <f ca="1">IF(ISERROR($S230),"",OFFSET('Smelter Reference List'!$E$4,$S230-4,0))</f>
        <v/>
      </c>
      <c r="G230" s="166" t="str">
        <f ca="1">IF(C230=$U$4,"Enter smelter details", IF(ISERROR($S230),"",OFFSET('Smelter Reference List'!$F$4,$S230-4,0)))</f>
        <v/>
      </c>
      <c r="H230" s="290" t="str">
        <f ca="1">IF(ISERROR($S230),"",OFFSET('Smelter Reference List'!$G$4,$S230-4,0))</f>
        <v/>
      </c>
      <c r="I230" s="291" t="str">
        <f ca="1">IF(ISERROR($S230),"",OFFSET('Smelter Reference List'!$H$4,$S230-4,0))</f>
        <v/>
      </c>
      <c r="J230" s="291" t="str">
        <f ca="1">IF(ISERROR($S230),"",OFFSET('Smelter Reference List'!$I$4,$S230-4,0))</f>
        <v/>
      </c>
      <c r="K230" s="288"/>
      <c r="L230" s="288"/>
      <c r="M230" s="288"/>
      <c r="N230" s="288"/>
      <c r="O230" s="288"/>
      <c r="P230" s="288"/>
      <c r="Q230" s="289"/>
      <c r="R230" s="274"/>
      <c r="S230" s="275" t="e">
        <f>IF(OR(C230="",C230=T$4),NA(),MATCH($B230&amp;$C230,'Smelter Reference List'!$J:$J,0))</f>
        <v>#N/A</v>
      </c>
      <c r="T230" s="276"/>
      <c r="U230" s="276"/>
      <c r="V230" s="276"/>
      <c r="W230" s="276"/>
    </row>
    <row r="231" spans="1:23" s="267" customFormat="1" ht="20.25">
      <c r="A231" s="265"/>
      <c r="B231" s="273"/>
      <c r="C231" s="273"/>
      <c r="D231" s="166" t="str">
        <f ca="1">IF(ISERROR($S231),"",OFFSET('Smelter Reference List'!$C$4,$S231-4,0)&amp;"")</f>
        <v/>
      </c>
      <c r="E231" s="166" t="str">
        <f ca="1">IF(ISERROR($S231),"",OFFSET('Smelter Reference List'!$D$4,$S231-4,0)&amp;"")</f>
        <v/>
      </c>
      <c r="F231" s="166" t="str">
        <f ca="1">IF(ISERROR($S231),"",OFFSET('Smelter Reference List'!$E$4,$S231-4,0))</f>
        <v/>
      </c>
      <c r="G231" s="166" t="str">
        <f ca="1">IF(C231=$U$4,"Enter smelter details", IF(ISERROR($S231),"",OFFSET('Smelter Reference List'!$F$4,$S231-4,0)))</f>
        <v/>
      </c>
      <c r="H231" s="290" t="str">
        <f ca="1">IF(ISERROR($S231),"",OFFSET('Smelter Reference List'!$G$4,$S231-4,0))</f>
        <v/>
      </c>
      <c r="I231" s="291" t="str">
        <f ca="1">IF(ISERROR($S231),"",OFFSET('Smelter Reference List'!$H$4,$S231-4,0))</f>
        <v/>
      </c>
      <c r="J231" s="291" t="str">
        <f ca="1">IF(ISERROR($S231),"",OFFSET('Smelter Reference List'!$I$4,$S231-4,0))</f>
        <v/>
      </c>
      <c r="K231" s="288"/>
      <c r="L231" s="288"/>
      <c r="M231" s="288"/>
      <c r="N231" s="288"/>
      <c r="O231" s="288"/>
      <c r="P231" s="288"/>
      <c r="Q231" s="289"/>
      <c r="R231" s="274"/>
      <c r="S231" s="275" t="e">
        <f>IF(OR(C231="",C231=T$4),NA(),MATCH($B231&amp;$C231,'Smelter Reference List'!$J:$J,0))</f>
        <v>#N/A</v>
      </c>
      <c r="T231" s="276"/>
      <c r="U231" s="276"/>
      <c r="V231" s="276"/>
      <c r="W231" s="276"/>
    </row>
    <row r="232" spans="1:23" s="267" customFormat="1" ht="20.25">
      <c r="A232" s="265"/>
      <c r="B232" s="273"/>
      <c r="C232" s="273"/>
      <c r="D232" s="166" t="str">
        <f ca="1">IF(ISERROR($S232),"",OFFSET('Smelter Reference List'!$C$4,$S232-4,0)&amp;"")</f>
        <v/>
      </c>
      <c r="E232" s="166" t="str">
        <f ca="1">IF(ISERROR($S232),"",OFFSET('Smelter Reference List'!$D$4,$S232-4,0)&amp;"")</f>
        <v/>
      </c>
      <c r="F232" s="166" t="str">
        <f ca="1">IF(ISERROR($S232),"",OFFSET('Smelter Reference List'!$E$4,$S232-4,0))</f>
        <v/>
      </c>
      <c r="G232" s="166" t="str">
        <f ca="1">IF(C232=$U$4,"Enter smelter details", IF(ISERROR($S232),"",OFFSET('Smelter Reference List'!$F$4,$S232-4,0)))</f>
        <v/>
      </c>
      <c r="H232" s="290" t="str">
        <f ca="1">IF(ISERROR($S232),"",OFFSET('Smelter Reference List'!$G$4,$S232-4,0))</f>
        <v/>
      </c>
      <c r="I232" s="291" t="str">
        <f ca="1">IF(ISERROR($S232),"",OFFSET('Smelter Reference List'!$H$4,$S232-4,0))</f>
        <v/>
      </c>
      <c r="J232" s="291" t="str">
        <f ca="1">IF(ISERROR($S232),"",OFFSET('Smelter Reference List'!$I$4,$S232-4,0))</f>
        <v/>
      </c>
      <c r="K232" s="288"/>
      <c r="L232" s="288"/>
      <c r="M232" s="288"/>
      <c r="N232" s="288"/>
      <c r="O232" s="288"/>
      <c r="P232" s="288"/>
      <c r="Q232" s="289"/>
      <c r="R232" s="274"/>
      <c r="S232" s="275" t="e">
        <f>IF(OR(C232="",C232=T$4),NA(),MATCH($B232&amp;$C232,'Smelter Reference List'!$J:$J,0))</f>
        <v>#N/A</v>
      </c>
      <c r="T232" s="276"/>
      <c r="U232" s="276"/>
      <c r="V232" s="276"/>
      <c r="W232" s="276"/>
    </row>
    <row r="233" spans="1:23" s="267" customFormat="1" ht="20.25">
      <c r="A233" s="265"/>
      <c r="B233" s="273"/>
      <c r="C233" s="273"/>
      <c r="D233" s="166" t="str">
        <f ca="1">IF(ISERROR($S233),"",OFFSET('Smelter Reference List'!$C$4,$S233-4,0)&amp;"")</f>
        <v/>
      </c>
      <c r="E233" s="166" t="str">
        <f ca="1">IF(ISERROR($S233),"",OFFSET('Smelter Reference List'!$D$4,$S233-4,0)&amp;"")</f>
        <v/>
      </c>
      <c r="F233" s="166" t="str">
        <f ca="1">IF(ISERROR($S233),"",OFFSET('Smelter Reference List'!$E$4,$S233-4,0))</f>
        <v/>
      </c>
      <c r="G233" s="166" t="str">
        <f ca="1">IF(C233=$U$4,"Enter smelter details", IF(ISERROR($S233),"",OFFSET('Smelter Reference List'!$F$4,$S233-4,0)))</f>
        <v/>
      </c>
      <c r="H233" s="290" t="str">
        <f ca="1">IF(ISERROR($S233),"",OFFSET('Smelter Reference List'!$G$4,$S233-4,0))</f>
        <v/>
      </c>
      <c r="I233" s="291" t="str">
        <f ca="1">IF(ISERROR($S233),"",OFFSET('Smelter Reference List'!$H$4,$S233-4,0))</f>
        <v/>
      </c>
      <c r="J233" s="291" t="str">
        <f ca="1">IF(ISERROR($S233),"",OFFSET('Smelter Reference List'!$I$4,$S233-4,0))</f>
        <v/>
      </c>
      <c r="K233" s="288"/>
      <c r="L233" s="288"/>
      <c r="M233" s="288"/>
      <c r="N233" s="288"/>
      <c r="O233" s="288"/>
      <c r="P233" s="288"/>
      <c r="Q233" s="289"/>
      <c r="R233" s="274"/>
      <c r="S233" s="275" t="e">
        <f>IF(OR(C233="",C233=T$4),NA(),MATCH($B233&amp;$C233,'Smelter Reference List'!$J:$J,0))</f>
        <v>#N/A</v>
      </c>
      <c r="T233" s="276"/>
      <c r="U233" s="276"/>
      <c r="V233" s="276"/>
      <c r="W233" s="276"/>
    </row>
    <row r="234" spans="1:23" s="267" customFormat="1" ht="20.25">
      <c r="A234" s="265"/>
      <c r="B234" s="273"/>
      <c r="C234" s="273"/>
      <c r="D234" s="166" t="str">
        <f ca="1">IF(ISERROR($S234),"",OFFSET('Smelter Reference List'!$C$4,$S234-4,0)&amp;"")</f>
        <v/>
      </c>
      <c r="E234" s="166" t="str">
        <f ca="1">IF(ISERROR($S234),"",OFFSET('Smelter Reference List'!$D$4,$S234-4,0)&amp;"")</f>
        <v/>
      </c>
      <c r="F234" s="166" t="str">
        <f ca="1">IF(ISERROR($S234),"",OFFSET('Smelter Reference List'!$E$4,$S234-4,0))</f>
        <v/>
      </c>
      <c r="G234" s="166" t="str">
        <f ca="1">IF(C234=$U$4,"Enter smelter details", IF(ISERROR($S234),"",OFFSET('Smelter Reference List'!$F$4,$S234-4,0)))</f>
        <v/>
      </c>
      <c r="H234" s="290" t="str">
        <f ca="1">IF(ISERROR($S234),"",OFFSET('Smelter Reference List'!$G$4,$S234-4,0))</f>
        <v/>
      </c>
      <c r="I234" s="291" t="str">
        <f ca="1">IF(ISERROR($S234),"",OFFSET('Smelter Reference List'!$H$4,$S234-4,0))</f>
        <v/>
      </c>
      <c r="J234" s="291" t="str">
        <f ca="1">IF(ISERROR($S234),"",OFFSET('Smelter Reference List'!$I$4,$S234-4,0))</f>
        <v/>
      </c>
      <c r="K234" s="288"/>
      <c r="L234" s="288"/>
      <c r="M234" s="288"/>
      <c r="N234" s="288"/>
      <c r="O234" s="288"/>
      <c r="P234" s="288"/>
      <c r="Q234" s="289"/>
      <c r="R234" s="274"/>
      <c r="S234" s="275" t="e">
        <f>IF(OR(C234="",C234=T$4),NA(),MATCH($B234&amp;$C234,'Smelter Reference List'!$J:$J,0))</f>
        <v>#N/A</v>
      </c>
      <c r="T234" s="276"/>
      <c r="U234" s="276"/>
      <c r="V234" s="276"/>
      <c r="W234" s="276"/>
    </row>
    <row r="235" spans="1:23" s="267" customFormat="1" ht="20.25">
      <c r="A235" s="265"/>
      <c r="B235" s="273"/>
      <c r="C235" s="273"/>
      <c r="D235" s="166" t="str">
        <f ca="1">IF(ISERROR($S235),"",OFFSET('Smelter Reference List'!$C$4,$S235-4,0)&amp;"")</f>
        <v/>
      </c>
      <c r="E235" s="166" t="str">
        <f ca="1">IF(ISERROR($S235),"",OFFSET('Smelter Reference List'!$D$4,$S235-4,0)&amp;"")</f>
        <v/>
      </c>
      <c r="F235" s="166" t="str">
        <f ca="1">IF(ISERROR($S235),"",OFFSET('Smelter Reference List'!$E$4,$S235-4,0))</f>
        <v/>
      </c>
      <c r="G235" s="166" t="str">
        <f ca="1">IF(C235=$U$4,"Enter smelter details", IF(ISERROR($S235),"",OFFSET('Smelter Reference List'!$F$4,$S235-4,0)))</f>
        <v/>
      </c>
      <c r="H235" s="290" t="str">
        <f ca="1">IF(ISERROR($S235),"",OFFSET('Smelter Reference List'!$G$4,$S235-4,0))</f>
        <v/>
      </c>
      <c r="I235" s="291" t="str">
        <f ca="1">IF(ISERROR($S235),"",OFFSET('Smelter Reference List'!$H$4,$S235-4,0))</f>
        <v/>
      </c>
      <c r="J235" s="291" t="str">
        <f ca="1">IF(ISERROR($S235),"",OFFSET('Smelter Reference List'!$I$4,$S235-4,0))</f>
        <v/>
      </c>
      <c r="K235" s="288"/>
      <c r="L235" s="288"/>
      <c r="M235" s="288"/>
      <c r="N235" s="288"/>
      <c r="O235" s="288"/>
      <c r="P235" s="288"/>
      <c r="Q235" s="289"/>
      <c r="R235" s="274"/>
      <c r="S235" s="275" t="e">
        <f>IF(OR(C235="",C235=T$4),NA(),MATCH($B235&amp;$C235,'Smelter Reference List'!$J:$J,0))</f>
        <v>#N/A</v>
      </c>
      <c r="T235" s="276"/>
      <c r="U235" s="276"/>
      <c r="V235" s="276"/>
      <c r="W235" s="276"/>
    </row>
    <row r="236" spans="1:23" s="267" customFormat="1" ht="20.25">
      <c r="A236" s="265"/>
      <c r="B236" s="273"/>
      <c r="C236" s="273"/>
      <c r="D236" s="166" t="str">
        <f ca="1">IF(ISERROR($S236),"",OFFSET('Smelter Reference List'!$C$4,$S236-4,0)&amp;"")</f>
        <v/>
      </c>
      <c r="E236" s="166" t="str">
        <f ca="1">IF(ISERROR($S236),"",OFFSET('Smelter Reference List'!$D$4,$S236-4,0)&amp;"")</f>
        <v/>
      </c>
      <c r="F236" s="166" t="str">
        <f ca="1">IF(ISERROR($S236),"",OFFSET('Smelter Reference List'!$E$4,$S236-4,0))</f>
        <v/>
      </c>
      <c r="G236" s="166" t="str">
        <f ca="1">IF(C236=$U$4,"Enter smelter details", IF(ISERROR($S236),"",OFFSET('Smelter Reference List'!$F$4,$S236-4,0)))</f>
        <v/>
      </c>
      <c r="H236" s="290" t="str">
        <f ca="1">IF(ISERROR($S236),"",OFFSET('Smelter Reference List'!$G$4,$S236-4,0))</f>
        <v/>
      </c>
      <c r="I236" s="291" t="str">
        <f ca="1">IF(ISERROR($S236),"",OFFSET('Smelter Reference List'!$H$4,$S236-4,0))</f>
        <v/>
      </c>
      <c r="J236" s="291" t="str">
        <f ca="1">IF(ISERROR($S236),"",OFFSET('Smelter Reference List'!$I$4,$S236-4,0))</f>
        <v/>
      </c>
      <c r="K236" s="288"/>
      <c r="L236" s="288"/>
      <c r="M236" s="288"/>
      <c r="N236" s="288"/>
      <c r="O236" s="288"/>
      <c r="P236" s="288"/>
      <c r="Q236" s="289"/>
      <c r="R236" s="274"/>
      <c r="S236" s="275" t="e">
        <f>IF(OR(C236="",C236=T$4),NA(),MATCH($B236&amp;$C236,'Smelter Reference List'!$J:$J,0))</f>
        <v>#N/A</v>
      </c>
      <c r="T236" s="276"/>
      <c r="U236" s="276"/>
      <c r="V236" s="276"/>
      <c r="W236" s="276"/>
    </row>
    <row r="237" spans="1:23" s="267" customFormat="1" ht="20.25">
      <c r="A237" s="265"/>
      <c r="B237" s="273"/>
      <c r="C237" s="273"/>
      <c r="D237" s="166" t="str">
        <f ca="1">IF(ISERROR($S237),"",OFFSET('Smelter Reference List'!$C$4,$S237-4,0)&amp;"")</f>
        <v/>
      </c>
      <c r="E237" s="166" t="str">
        <f ca="1">IF(ISERROR($S237),"",OFFSET('Smelter Reference List'!$D$4,$S237-4,0)&amp;"")</f>
        <v/>
      </c>
      <c r="F237" s="166" t="str">
        <f ca="1">IF(ISERROR($S237),"",OFFSET('Smelter Reference List'!$E$4,$S237-4,0))</f>
        <v/>
      </c>
      <c r="G237" s="166" t="str">
        <f ca="1">IF(C237=$U$4,"Enter smelter details", IF(ISERROR($S237),"",OFFSET('Smelter Reference List'!$F$4,$S237-4,0)))</f>
        <v/>
      </c>
      <c r="H237" s="290" t="str">
        <f ca="1">IF(ISERROR($S237),"",OFFSET('Smelter Reference List'!$G$4,$S237-4,0))</f>
        <v/>
      </c>
      <c r="I237" s="291" t="str">
        <f ca="1">IF(ISERROR($S237),"",OFFSET('Smelter Reference List'!$H$4,$S237-4,0))</f>
        <v/>
      </c>
      <c r="J237" s="291" t="str">
        <f ca="1">IF(ISERROR($S237),"",OFFSET('Smelter Reference List'!$I$4,$S237-4,0))</f>
        <v/>
      </c>
      <c r="K237" s="288"/>
      <c r="L237" s="288"/>
      <c r="M237" s="288"/>
      <c r="N237" s="288"/>
      <c r="O237" s="288"/>
      <c r="P237" s="288"/>
      <c r="Q237" s="289"/>
      <c r="R237" s="274"/>
      <c r="S237" s="275" t="e">
        <f>IF(OR(C237="",C237=T$4),NA(),MATCH($B237&amp;$C237,'Smelter Reference List'!$J:$J,0))</f>
        <v>#N/A</v>
      </c>
      <c r="T237" s="276"/>
      <c r="U237" s="276"/>
      <c r="V237" s="276"/>
      <c r="W237" s="276"/>
    </row>
    <row r="238" spans="1:23" s="267" customFormat="1" ht="20.25">
      <c r="A238" s="265"/>
      <c r="B238" s="273"/>
      <c r="C238" s="273"/>
      <c r="D238" s="166" t="str">
        <f ca="1">IF(ISERROR($S238),"",OFFSET('Smelter Reference List'!$C$4,$S238-4,0)&amp;"")</f>
        <v/>
      </c>
      <c r="E238" s="166" t="str">
        <f ca="1">IF(ISERROR($S238),"",OFFSET('Smelter Reference List'!$D$4,$S238-4,0)&amp;"")</f>
        <v/>
      </c>
      <c r="F238" s="166" t="str">
        <f ca="1">IF(ISERROR($S238),"",OFFSET('Smelter Reference List'!$E$4,$S238-4,0))</f>
        <v/>
      </c>
      <c r="G238" s="166" t="str">
        <f ca="1">IF(C238=$U$4,"Enter smelter details", IF(ISERROR($S238),"",OFFSET('Smelter Reference List'!$F$4,$S238-4,0)))</f>
        <v/>
      </c>
      <c r="H238" s="290" t="str">
        <f ca="1">IF(ISERROR($S238),"",OFFSET('Smelter Reference List'!$G$4,$S238-4,0))</f>
        <v/>
      </c>
      <c r="I238" s="291" t="str">
        <f ca="1">IF(ISERROR($S238),"",OFFSET('Smelter Reference List'!$H$4,$S238-4,0))</f>
        <v/>
      </c>
      <c r="J238" s="291" t="str">
        <f ca="1">IF(ISERROR($S238),"",OFFSET('Smelter Reference List'!$I$4,$S238-4,0))</f>
        <v/>
      </c>
      <c r="K238" s="288"/>
      <c r="L238" s="288"/>
      <c r="M238" s="288"/>
      <c r="N238" s="288"/>
      <c r="O238" s="288"/>
      <c r="P238" s="288"/>
      <c r="Q238" s="289"/>
      <c r="R238" s="274"/>
      <c r="S238" s="275" t="e">
        <f>IF(OR(C238="",C238=T$4),NA(),MATCH($B238&amp;$C238,'Smelter Reference List'!$J:$J,0))</f>
        <v>#N/A</v>
      </c>
      <c r="T238" s="276"/>
      <c r="U238" s="276"/>
      <c r="V238" s="276"/>
      <c r="W238" s="276"/>
    </row>
    <row r="239" spans="1:23" s="267" customFormat="1" ht="20.25">
      <c r="A239" s="265"/>
      <c r="B239" s="273"/>
      <c r="C239" s="273"/>
      <c r="D239" s="166" t="str">
        <f ca="1">IF(ISERROR($S239),"",OFFSET('Smelter Reference List'!$C$4,$S239-4,0)&amp;"")</f>
        <v/>
      </c>
      <c r="E239" s="166" t="str">
        <f ca="1">IF(ISERROR($S239),"",OFFSET('Smelter Reference List'!$D$4,$S239-4,0)&amp;"")</f>
        <v/>
      </c>
      <c r="F239" s="166" t="str">
        <f ca="1">IF(ISERROR($S239),"",OFFSET('Smelter Reference List'!$E$4,$S239-4,0))</f>
        <v/>
      </c>
      <c r="G239" s="166" t="str">
        <f ca="1">IF(C239=$U$4,"Enter smelter details", IF(ISERROR($S239),"",OFFSET('Smelter Reference List'!$F$4,$S239-4,0)))</f>
        <v/>
      </c>
      <c r="H239" s="290" t="str">
        <f ca="1">IF(ISERROR($S239),"",OFFSET('Smelter Reference List'!$G$4,$S239-4,0))</f>
        <v/>
      </c>
      <c r="I239" s="291" t="str">
        <f ca="1">IF(ISERROR($S239),"",OFFSET('Smelter Reference List'!$H$4,$S239-4,0))</f>
        <v/>
      </c>
      <c r="J239" s="291" t="str">
        <f ca="1">IF(ISERROR($S239),"",OFFSET('Smelter Reference List'!$I$4,$S239-4,0))</f>
        <v/>
      </c>
      <c r="K239" s="288"/>
      <c r="L239" s="288"/>
      <c r="M239" s="288"/>
      <c r="N239" s="288"/>
      <c r="O239" s="288"/>
      <c r="P239" s="288"/>
      <c r="Q239" s="289"/>
      <c r="R239" s="274"/>
      <c r="S239" s="275" t="e">
        <f>IF(OR(C239="",C239=T$4),NA(),MATCH($B239&amp;$C239,'Smelter Reference List'!$J:$J,0))</f>
        <v>#N/A</v>
      </c>
      <c r="T239" s="276"/>
      <c r="U239" s="276"/>
      <c r="V239" s="276"/>
      <c r="W239" s="276"/>
    </row>
    <row r="240" spans="1:23" s="267" customFormat="1" ht="20.25">
      <c r="A240" s="265"/>
      <c r="B240" s="273"/>
      <c r="C240" s="273"/>
      <c r="D240" s="166" t="str">
        <f ca="1">IF(ISERROR($S240),"",OFFSET('Smelter Reference List'!$C$4,$S240-4,0)&amp;"")</f>
        <v/>
      </c>
      <c r="E240" s="166" t="str">
        <f ca="1">IF(ISERROR($S240),"",OFFSET('Smelter Reference List'!$D$4,$S240-4,0)&amp;"")</f>
        <v/>
      </c>
      <c r="F240" s="166" t="str">
        <f ca="1">IF(ISERROR($S240),"",OFFSET('Smelter Reference List'!$E$4,$S240-4,0))</f>
        <v/>
      </c>
      <c r="G240" s="166" t="str">
        <f ca="1">IF(C240=$U$4,"Enter smelter details", IF(ISERROR($S240),"",OFFSET('Smelter Reference List'!$F$4,$S240-4,0)))</f>
        <v/>
      </c>
      <c r="H240" s="290" t="str">
        <f ca="1">IF(ISERROR($S240),"",OFFSET('Smelter Reference List'!$G$4,$S240-4,0))</f>
        <v/>
      </c>
      <c r="I240" s="291" t="str">
        <f ca="1">IF(ISERROR($S240),"",OFFSET('Smelter Reference List'!$H$4,$S240-4,0))</f>
        <v/>
      </c>
      <c r="J240" s="291" t="str">
        <f ca="1">IF(ISERROR($S240),"",OFFSET('Smelter Reference List'!$I$4,$S240-4,0))</f>
        <v/>
      </c>
      <c r="K240" s="288"/>
      <c r="L240" s="288"/>
      <c r="M240" s="288"/>
      <c r="N240" s="288"/>
      <c r="O240" s="288"/>
      <c r="P240" s="288"/>
      <c r="Q240" s="289"/>
      <c r="R240" s="274"/>
      <c r="S240" s="275" t="e">
        <f>IF(OR(C240="",C240=T$4),NA(),MATCH($B240&amp;$C240,'Smelter Reference List'!$J:$J,0))</f>
        <v>#N/A</v>
      </c>
      <c r="T240" s="276"/>
      <c r="U240" s="276"/>
      <c r="V240" s="276"/>
      <c r="W240" s="276"/>
    </row>
    <row r="241" spans="1:23" s="267" customFormat="1" ht="20.25">
      <c r="A241" s="265"/>
      <c r="B241" s="273"/>
      <c r="C241" s="273"/>
      <c r="D241" s="166" t="str">
        <f ca="1">IF(ISERROR($S241),"",OFFSET('Smelter Reference List'!$C$4,$S241-4,0)&amp;"")</f>
        <v/>
      </c>
      <c r="E241" s="166" t="str">
        <f ca="1">IF(ISERROR($S241),"",OFFSET('Smelter Reference List'!$D$4,$S241-4,0)&amp;"")</f>
        <v/>
      </c>
      <c r="F241" s="166" t="str">
        <f ca="1">IF(ISERROR($S241),"",OFFSET('Smelter Reference List'!$E$4,$S241-4,0))</f>
        <v/>
      </c>
      <c r="G241" s="166" t="str">
        <f ca="1">IF(C241=$U$4,"Enter smelter details", IF(ISERROR($S241),"",OFFSET('Smelter Reference List'!$F$4,$S241-4,0)))</f>
        <v/>
      </c>
      <c r="H241" s="290" t="str">
        <f ca="1">IF(ISERROR($S241),"",OFFSET('Smelter Reference List'!$G$4,$S241-4,0))</f>
        <v/>
      </c>
      <c r="I241" s="291" t="str">
        <f ca="1">IF(ISERROR($S241),"",OFFSET('Smelter Reference List'!$H$4,$S241-4,0))</f>
        <v/>
      </c>
      <c r="J241" s="291" t="str">
        <f ca="1">IF(ISERROR($S241),"",OFFSET('Smelter Reference List'!$I$4,$S241-4,0))</f>
        <v/>
      </c>
      <c r="K241" s="288"/>
      <c r="L241" s="288"/>
      <c r="M241" s="288"/>
      <c r="N241" s="288"/>
      <c r="O241" s="288"/>
      <c r="P241" s="288"/>
      <c r="Q241" s="289"/>
      <c r="R241" s="274"/>
      <c r="S241" s="275" t="e">
        <f>IF(OR(C241="",C241=T$4),NA(),MATCH($B241&amp;$C241,'Smelter Reference List'!$J:$J,0))</f>
        <v>#N/A</v>
      </c>
      <c r="T241" s="276"/>
      <c r="U241" s="276"/>
      <c r="V241" s="276"/>
      <c r="W241" s="276"/>
    </row>
    <row r="242" spans="1:23" s="267" customFormat="1" ht="20.25">
      <c r="A242" s="265"/>
      <c r="B242" s="273"/>
      <c r="C242" s="273"/>
      <c r="D242" s="166" t="str">
        <f ca="1">IF(ISERROR($S242),"",OFFSET('Smelter Reference List'!$C$4,$S242-4,0)&amp;"")</f>
        <v/>
      </c>
      <c r="E242" s="166" t="str">
        <f ca="1">IF(ISERROR($S242),"",OFFSET('Smelter Reference List'!$D$4,$S242-4,0)&amp;"")</f>
        <v/>
      </c>
      <c r="F242" s="166" t="str">
        <f ca="1">IF(ISERROR($S242),"",OFFSET('Smelter Reference List'!$E$4,$S242-4,0))</f>
        <v/>
      </c>
      <c r="G242" s="166" t="str">
        <f ca="1">IF(C242=$U$4,"Enter smelter details", IF(ISERROR($S242),"",OFFSET('Smelter Reference List'!$F$4,$S242-4,0)))</f>
        <v/>
      </c>
      <c r="H242" s="290" t="str">
        <f ca="1">IF(ISERROR($S242),"",OFFSET('Smelter Reference List'!$G$4,$S242-4,0))</f>
        <v/>
      </c>
      <c r="I242" s="291" t="str">
        <f ca="1">IF(ISERROR($S242),"",OFFSET('Smelter Reference List'!$H$4,$S242-4,0))</f>
        <v/>
      </c>
      <c r="J242" s="291" t="str">
        <f ca="1">IF(ISERROR($S242),"",OFFSET('Smelter Reference List'!$I$4,$S242-4,0))</f>
        <v/>
      </c>
      <c r="K242" s="288"/>
      <c r="L242" s="288"/>
      <c r="M242" s="288"/>
      <c r="N242" s="288"/>
      <c r="O242" s="288"/>
      <c r="P242" s="288"/>
      <c r="Q242" s="289"/>
      <c r="R242" s="274"/>
      <c r="S242" s="275" t="e">
        <f>IF(OR(C242="",C242=T$4),NA(),MATCH($B242&amp;$C242,'Smelter Reference List'!$J:$J,0))</f>
        <v>#N/A</v>
      </c>
      <c r="T242" s="276"/>
      <c r="U242" s="276"/>
      <c r="V242" s="276"/>
      <c r="W242" s="276"/>
    </row>
    <row r="243" spans="1:23" s="267" customFormat="1" ht="20.25">
      <c r="A243" s="265"/>
      <c r="B243" s="273"/>
      <c r="C243" s="273"/>
      <c r="D243" s="166" t="str">
        <f ca="1">IF(ISERROR($S243),"",OFFSET('Smelter Reference List'!$C$4,$S243-4,0)&amp;"")</f>
        <v/>
      </c>
      <c r="E243" s="166" t="str">
        <f ca="1">IF(ISERROR($S243),"",OFFSET('Smelter Reference List'!$D$4,$S243-4,0)&amp;"")</f>
        <v/>
      </c>
      <c r="F243" s="166" t="str">
        <f ca="1">IF(ISERROR($S243),"",OFFSET('Smelter Reference List'!$E$4,$S243-4,0))</f>
        <v/>
      </c>
      <c r="G243" s="166" t="str">
        <f ca="1">IF(C243=$U$4,"Enter smelter details", IF(ISERROR($S243),"",OFFSET('Smelter Reference List'!$F$4,$S243-4,0)))</f>
        <v/>
      </c>
      <c r="H243" s="290" t="str">
        <f ca="1">IF(ISERROR($S243),"",OFFSET('Smelter Reference List'!$G$4,$S243-4,0))</f>
        <v/>
      </c>
      <c r="I243" s="291" t="str">
        <f ca="1">IF(ISERROR($S243),"",OFFSET('Smelter Reference List'!$H$4,$S243-4,0))</f>
        <v/>
      </c>
      <c r="J243" s="291" t="str">
        <f ca="1">IF(ISERROR($S243),"",OFFSET('Smelter Reference List'!$I$4,$S243-4,0))</f>
        <v/>
      </c>
      <c r="K243" s="288"/>
      <c r="L243" s="288"/>
      <c r="M243" s="288"/>
      <c r="N243" s="288"/>
      <c r="O243" s="288"/>
      <c r="P243" s="288"/>
      <c r="Q243" s="289"/>
      <c r="R243" s="274"/>
      <c r="S243" s="275" t="e">
        <f>IF(OR(C243="",C243=T$4),NA(),MATCH($B243&amp;$C243,'Smelter Reference List'!$J:$J,0))</f>
        <v>#N/A</v>
      </c>
      <c r="T243" s="276"/>
      <c r="U243" s="276"/>
      <c r="V243" s="276"/>
      <c r="W243" s="276"/>
    </row>
    <row r="244" spans="1:23" s="267" customFormat="1" ht="20.25">
      <c r="A244" s="265"/>
      <c r="B244" s="273"/>
      <c r="C244" s="273"/>
      <c r="D244" s="166" t="str">
        <f ca="1">IF(ISERROR($S244),"",OFFSET('Smelter Reference List'!$C$4,$S244-4,0)&amp;"")</f>
        <v/>
      </c>
      <c r="E244" s="166" t="str">
        <f ca="1">IF(ISERROR($S244),"",OFFSET('Smelter Reference List'!$D$4,$S244-4,0)&amp;"")</f>
        <v/>
      </c>
      <c r="F244" s="166" t="str">
        <f ca="1">IF(ISERROR($S244),"",OFFSET('Smelter Reference List'!$E$4,$S244-4,0))</f>
        <v/>
      </c>
      <c r="G244" s="166" t="str">
        <f ca="1">IF(C244=$U$4,"Enter smelter details", IF(ISERROR($S244),"",OFFSET('Smelter Reference List'!$F$4,$S244-4,0)))</f>
        <v/>
      </c>
      <c r="H244" s="290" t="str">
        <f ca="1">IF(ISERROR($S244),"",OFFSET('Smelter Reference List'!$G$4,$S244-4,0))</f>
        <v/>
      </c>
      <c r="I244" s="291" t="str">
        <f ca="1">IF(ISERROR($S244),"",OFFSET('Smelter Reference List'!$H$4,$S244-4,0))</f>
        <v/>
      </c>
      <c r="J244" s="291" t="str">
        <f ca="1">IF(ISERROR($S244),"",OFFSET('Smelter Reference List'!$I$4,$S244-4,0))</f>
        <v/>
      </c>
      <c r="K244" s="288"/>
      <c r="L244" s="288"/>
      <c r="M244" s="288"/>
      <c r="N244" s="288"/>
      <c r="O244" s="288"/>
      <c r="P244" s="288"/>
      <c r="Q244" s="289"/>
      <c r="R244" s="274"/>
      <c r="S244" s="275" t="e">
        <f>IF(OR(C244="",C244=T$4),NA(),MATCH($B244&amp;$C244,'Smelter Reference List'!$J:$J,0))</f>
        <v>#N/A</v>
      </c>
      <c r="T244" s="276"/>
      <c r="U244" s="276"/>
      <c r="V244" s="276"/>
      <c r="W244" s="276"/>
    </row>
    <row r="245" spans="1:23" s="267" customFormat="1" ht="20.25">
      <c r="A245" s="265"/>
      <c r="B245" s="273"/>
      <c r="C245" s="273"/>
      <c r="D245" s="166" t="str">
        <f ca="1">IF(ISERROR($S245),"",OFFSET('Smelter Reference List'!$C$4,$S245-4,0)&amp;"")</f>
        <v/>
      </c>
      <c r="E245" s="166" t="str">
        <f ca="1">IF(ISERROR($S245),"",OFFSET('Smelter Reference List'!$D$4,$S245-4,0)&amp;"")</f>
        <v/>
      </c>
      <c r="F245" s="166" t="str">
        <f ca="1">IF(ISERROR($S245),"",OFFSET('Smelter Reference List'!$E$4,$S245-4,0))</f>
        <v/>
      </c>
      <c r="G245" s="166" t="str">
        <f ca="1">IF(C245=$U$4,"Enter smelter details", IF(ISERROR($S245),"",OFFSET('Smelter Reference List'!$F$4,$S245-4,0)))</f>
        <v/>
      </c>
      <c r="H245" s="290" t="str">
        <f ca="1">IF(ISERROR($S245),"",OFFSET('Smelter Reference List'!$G$4,$S245-4,0))</f>
        <v/>
      </c>
      <c r="I245" s="291" t="str">
        <f ca="1">IF(ISERROR($S245),"",OFFSET('Smelter Reference List'!$H$4,$S245-4,0))</f>
        <v/>
      </c>
      <c r="J245" s="291" t="str">
        <f ca="1">IF(ISERROR($S245),"",OFFSET('Smelter Reference List'!$I$4,$S245-4,0))</f>
        <v/>
      </c>
      <c r="K245" s="288"/>
      <c r="L245" s="288"/>
      <c r="M245" s="288"/>
      <c r="N245" s="288"/>
      <c r="O245" s="288"/>
      <c r="P245" s="288"/>
      <c r="Q245" s="289"/>
      <c r="R245" s="274"/>
      <c r="S245" s="275" t="e">
        <f>IF(OR(C245="",C245=T$4),NA(),MATCH($B245&amp;$C245,'Smelter Reference List'!$J:$J,0))</f>
        <v>#N/A</v>
      </c>
      <c r="T245" s="276"/>
      <c r="U245" s="276"/>
      <c r="V245" s="276"/>
      <c r="W245" s="276"/>
    </row>
    <row r="246" spans="1:23" s="267" customFormat="1" ht="20.25">
      <c r="A246" s="265"/>
      <c r="B246" s="273"/>
      <c r="C246" s="273"/>
      <c r="D246" s="166" t="str">
        <f ca="1">IF(ISERROR($S246),"",OFFSET('Smelter Reference List'!$C$4,$S246-4,0)&amp;"")</f>
        <v/>
      </c>
      <c r="E246" s="166" t="str">
        <f ca="1">IF(ISERROR($S246),"",OFFSET('Smelter Reference List'!$D$4,$S246-4,0)&amp;"")</f>
        <v/>
      </c>
      <c r="F246" s="166" t="str">
        <f ca="1">IF(ISERROR($S246),"",OFFSET('Smelter Reference List'!$E$4,$S246-4,0))</f>
        <v/>
      </c>
      <c r="G246" s="166" t="str">
        <f ca="1">IF(C246=$U$4,"Enter smelter details", IF(ISERROR($S246),"",OFFSET('Smelter Reference List'!$F$4,$S246-4,0)))</f>
        <v/>
      </c>
      <c r="H246" s="290" t="str">
        <f ca="1">IF(ISERROR($S246),"",OFFSET('Smelter Reference List'!$G$4,$S246-4,0))</f>
        <v/>
      </c>
      <c r="I246" s="291" t="str">
        <f ca="1">IF(ISERROR($S246),"",OFFSET('Smelter Reference List'!$H$4,$S246-4,0))</f>
        <v/>
      </c>
      <c r="J246" s="291" t="str">
        <f ca="1">IF(ISERROR($S246),"",OFFSET('Smelter Reference List'!$I$4,$S246-4,0))</f>
        <v/>
      </c>
      <c r="K246" s="288"/>
      <c r="L246" s="288"/>
      <c r="M246" s="288"/>
      <c r="N246" s="288"/>
      <c r="O246" s="288"/>
      <c r="P246" s="288"/>
      <c r="Q246" s="289"/>
      <c r="R246" s="274"/>
      <c r="S246" s="275" t="e">
        <f>IF(OR(C246="",C246=T$4),NA(),MATCH($B246&amp;$C246,'Smelter Reference List'!$J:$J,0))</f>
        <v>#N/A</v>
      </c>
      <c r="T246" s="276"/>
      <c r="U246" s="276"/>
      <c r="V246" s="276"/>
      <c r="W246" s="276"/>
    </row>
    <row r="247" spans="1:23" s="267" customFormat="1" ht="20.25">
      <c r="A247" s="265"/>
      <c r="B247" s="273"/>
      <c r="C247" s="273"/>
      <c r="D247" s="166" t="str">
        <f ca="1">IF(ISERROR($S247),"",OFFSET('Smelter Reference List'!$C$4,$S247-4,0)&amp;"")</f>
        <v/>
      </c>
      <c r="E247" s="166" t="str">
        <f ca="1">IF(ISERROR($S247),"",OFFSET('Smelter Reference List'!$D$4,$S247-4,0)&amp;"")</f>
        <v/>
      </c>
      <c r="F247" s="166" t="str">
        <f ca="1">IF(ISERROR($S247),"",OFFSET('Smelter Reference List'!$E$4,$S247-4,0))</f>
        <v/>
      </c>
      <c r="G247" s="166" t="str">
        <f ca="1">IF(C247=$U$4,"Enter smelter details", IF(ISERROR($S247),"",OFFSET('Smelter Reference List'!$F$4,$S247-4,0)))</f>
        <v/>
      </c>
      <c r="H247" s="290" t="str">
        <f ca="1">IF(ISERROR($S247),"",OFFSET('Smelter Reference List'!$G$4,$S247-4,0))</f>
        <v/>
      </c>
      <c r="I247" s="291" t="str">
        <f ca="1">IF(ISERROR($S247),"",OFFSET('Smelter Reference List'!$H$4,$S247-4,0))</f>
        <v/>
      </c>
      <c r="J247" s="291" t="str">
        <f ca="1">IF(ISERROR($S247),"",OFFSET('Smelter Reference List'!$I$4,$S247-4,0))</f>
        <v/>
      </c>
      <c r="K247" s="288"/>
      <c r="L247" s="288"/>
      <c r="M247" s="288"/>
      <c r="N247" s="288"/>
      <c r="O247" s="288"/>
      <c r="P247" s="288"/>
      <c r="Q247" s="289"/>
      <c r="R247" s="274"/>
      <c r="S247" s="275" t="e">
        <f>IF(OR(C247="",C247=T$4),NA(),MATCH($B247&amp;$C247,'Smelter Reference List'!$J:$J,0))</f>
        <v>#N/A</v>
      </c>
      <c r="T247" s="276"/>
      <c r="U247" s="276"/>
      <c r="V247" s="276"/>
      <c r="W247" s="276"/>
    </row>
    <row r="248" spans="1:23" s="267" customFormat="1" ht="20.25">
      <c r="A248" s="265"/>
      <c r="B248" s="273"/>
      <c r="C248" s="273"/>
      <c r="D248" s="166" t="str">
        <f ca="1">IF(ISERROR($S248),"",OFFSET('Smelter Reference List'!$C$4,$S248-4,0)&amp;"")</f>
        <v/>
      </c>
      <c r="E248" s="166" t="str">
        <f ca="1">IF(ISERROR($S248),"",OFFSET('Smelter Reference List'!$D$4,$S248-4,0)&amp;"")</f>
        <v/>
      </c>
      <c r="F248" s="166" t="str">
        <f ca="1">IF(ISERROR($S248),"",OFFSET('Smelter Reference List'!$E$4,$S248-4,0))</f>
        <v/>
      </c>
      <c r="G248" s="166" t="str">
        <f ca="1">IF(C248=$U$4,"Enter smelter details", IF(ISERROR($S248),"",OFFSET('Smelter Reference List'!$F$4,$S248-4,0)))</f>
        <v/>
      </c>
      <c r="H248" s="290" t="str">
        <f ca="1">IF(ISERROR($S248),"",OFFSET('Smelter Reference List'!$G$4,$S248-4,0))</f>
        <v/>
      </c>
      <c r="I248" s="291" t="str">
        <f ca="1">IF(ISERROR($S248),"",OFFSET('Smelter Reference List'!$H$4,$S248-4,0))</f>
        <v/>
      </c>
      <c r="J248" s="291" t="str">
        <f ca="1">IF(ISERROR($S248),"",OFFSET('Smelter Reference List'!$I$4,$S248-4,0))</f>
        <v/>
      </c>
      <c r="K248" s="288"/>
      <c r="L248" s="288"/>
      <c r="M248" s="288"/>
      <c r="N248" s="288"/>
      <c r="O248" s="288"/>
      <c r="P248" s="288"/>
      <c r="Q248" s="289"/>
      <c r="R248" s="274"/>
      <c r="S248" s="275" t="e">
        <f>IF(OR(C248="",C248=T$4),NA(),MATCH($B248&amp;$C248,'Smelter Reference List'!$J:$J,0))</f>
        <v>#N/A</v>
      </c>
      <c r="T248" s="276"/>
      <c r="U248" s="276"/>
      <c r="V248" s="276"/>
      <c r="W248" s="276"/>
    </row>
    <row r="249" spans="1:23" s="267" customFormat="1" ht="20.25">
      <c r="A249" s="265"/>
      <c r="B249" s="273"/>
      <c r="C249" s="273"/>
      <c r="D249" s="166" t="str">
        <f ca="1">IF(ISERROR($S249),"",OFFSET('Smelter Reference List'!$C$4,$S249-4,0)&amp;"")</f>
        <v/>
      </c>
      <c r="E249" s="166" t="str">
        <f ca="1">IF(ISERROR($S249),"",OFFSET('Smelter Reference List'!$D$4,$S249-4,0)&amp;"")</f>
        <v/>
      </c>
      <c r="F249" s="166" t="str">
        <f ca="1">IF(ISERROR($S249),"",OFFSET('Smelter Reference List'!$E$4,$S249-4,0))</f>
        <v/>
      </c>
      <c r="G249" s="166" t="str">
        <f ca="1">IF(C249=$U$4,"Enter smelter details", IF(ISERROR($S249),"",OFFSET('Smelter Reference List'!$F$4,$S249-4,0)))</f>
        <v/>
      </c>
      <c r="H249" s="290" t="str">
        <f ca="1">IF(ISERROR($S249),"",OFFSET('Smelter Reference List'!$G$4,$S249-4,0))</f>
        <v/>
      </c>
      <c r="I249" s="291" t="str">
        <f ca="1">IF(ISERROR($S249),"",OFFSET('Smelter Reference List'!$H$4,$S249-4,0))</f>
        <v/>
      </c>
      <c r="J249" s="291" t="str">
        <f ca="1">IF(ISERROR($S249),"",OFFSET('Smelter Reference List'!$I$4,$S249-4,0))</f>
        <v/>
      </c>
      <c r="K249" s="288"/>
      <c r="L249" s="288"/>
      <c r="M249" s="288"/>
      <c r="N249" s="288"/>
      <c r="O249" s="288"/>
      <c r="P249" s="288"/>
      <c r="Q249" s="289"/>
      <c r="R249" s="274"/>
      <c r="S249" s="275" t="e">
        <f>IF(OR(C249="",C249=T$4),NA(),MATCH($B249&amp;$C249,'Smelter Reference List'!$J:$J,0))</f>
        <v>#N/A</v>
      </c>
      <c r="T249" s="276"/>
      <c r="U249" s="276"/>
      <c r="V249" s="276"/>
      <c r="W249" s="276"/>
    </row>
    <row r="250" spans="1:23" s="267" customFormat="1" ht="20.25">
      <c r="A250" s="265"/>
      <c r="B250" s="273"/>
      <c r="C250" s="273"/>
      <c r="D250" s="166" t="str">
        <f ca="1">IF(ISERROR($S250),"",OFFSET('Smelter Reference List'!$C$4,$S250-4,0)&amp;"")</f>
        <v/>
      </c>
      <c r="E250" s="166" t="str">
        <f ca="1">IF(ISERROR($S250),"",OFFSET('Smelter Reference List'!$D$4,$S250-4,0)&amp;"")</f>
        <v/>
      </c>
      <c r="F250" s="166" t="str">
        <f ca="1">IF(ISERROR($S250),"",OFFSET('Smelter Reference List'!$E$4,$S250-4,0))</f>
        <v/>
      </c>
      <c r="G250" s="166" t="str">
        <f ca="1">IF(C250=$U$4,"Enter smelter details", IF(ISERROR($S250),"",OFFSET('Smelter Reference List'!$F$4,$S250-4,0)))</f>
        <v/>
      </c>
      <c r="H250" s="290" t="str">
        <f ca="1">IF(ISERROR($S250),"",OFFSET('Smelter Reference List'!$G$4,$S250-4,0))</f>
        <v/>
      </c>
      <c r="I250" s="291" t="str">
        <f ca="1">IF(ISERROR($S250),"",OFFSET('Smelter Reference List'!$H$4,$S250-4,0))</f>
        <v/>
      </c>
      <c r="J250" s="291" t="str">
        <f ca="1">IF(ISERROR($S250),"",OFFSET('Smelter Reference List'!$I$4,$S250-4,0))</f>
        <v/>
      </c>
      <c r="K250" s="288"/>
      <c r="L250" s="288"/>
      <c r="M250" s="288"/>
      <c r="N250" s="288"/>
      <c r="O250" s="288"/>
      <c r="P250" s="288"/>
      <c r="Q250" s="289"/>
      <c r="R250" s="274"/>
      <c r="S250" s="275" t="e">
        <f>IF(OR(C250="",C250=T$4),NA(),MATCH($B250&amp;$C250,'Smelter Reference List'!$J:$J,0))</f>
        <v>#N/A</v>
      </c>
      <c r="T250" s="276"/>
      <c r="U250" s="276"/>
      <c r="V250" s="276"/>
      <c r="W250" s="276"/>
    </row>
    <row r="251" spans="1:23" s="267" customFormat="1" ht="20.25">
      <c r="A251" s="265"/>
      <c r="B251" s="273"/>
      <c r="C251" s="273"/>
      <c r="D251" s="166" t="str">
        <f ca="1">IF(ISERROR($S251),"",OFFSET('Smelter Reference List'!$C$4,$S251-4,0)&amp;"")</f>
        <v/>
      </c>
      <c r="E251" s="166" t="str">
        <f ca="1">IF(ISERROR($S251),"",OFFSET('Smelter Reference List'!$D$4,$S251-4,0)&amp;"")</f>
        <v/>
      </c>
      <c r="F251" s="166" t="str">
        <f ca="1">IF(ISERROR($S251),"",OFFSET('Smelter Reference List'!$E$4,$S251-4,0))</f>
        <v/>
      </c>
      <c r="G251" s="166" t="str">
        <f ca="1">IF(C251=$U$4,"Enter smelter details", IF(ISERROR($S251),"",OFFSET('Smelter Reference List'!$F$4,$S251-4,0)))</f>
        <v/>
      </c>
      <c r="H251" s="290" t="str">
        <f ca="1">IF(ISERROR($S251),"",OFFSET('Smelter Reference List'!$G$4,$S251-4,0))</f>
        <v/>
      </c>
      <c r="I251" s="291" t="str">
        <f ca="1">IF(ISERROR($S251),"",OFFSET('Smelter Reference List'!$H$4,$S251-4,0))</f>
        <v/>
      </c>
      <c r="J251" s="291" t="str">
        <f ca="1">IF(ISERROR($S251),"",OFFSET('Smelter Reference List'!$I$4,$S251-4,0))</f>
        <v/>
      </c>
      <c r="K251" s="288"/>
      <c r="L251" s="288"/>
      <c r="M251" s="288"/>
      <c r="N251" s="288"/>
      <c r="O251" s="288"/>
      <c r="P251" s="288"/>
      <c r="Q251" s="289"/>
      <c r="R251" s="274"/>
      <c r="S251" s="275" t="e">
        <f>IF(OR(C251="",C251=T$4),NA(),MATCH($B251&amp;$C251,'Smelter Reference List'!$J:$J,0))</f>
        <v>#N/A</v>
      </c>
      <c r="T251" s="276"/>
      <c r="U251" s="276"/>
      <c r="V251" s="276"/>
      <c r="W251" s="276"/>
    </row>
    <row r="252" spans="1:23" s="267" customFormat="1" ht="20.25">
      <c r="A252" s="265"/>
      <c r="B252" s="273"/>
      <c r="C252" s="273"/>
      <c r="D252" s="166" t="str">
        <f ca="1">IF(ISERROR($S252),"",OFFSET('Smelter Reference List'!$C$4,$S252-4,0)&amp;"")</f>
        <v/>
      </c>
      <c r="E252" s="166" t="str">
        <f ca="1">IF(ISERROR($S252),"",OFFSET('Smelter Reference List'!$D$4,$S252-4,0)&amp;"")</f>
        <v/>
      </c>
      <c r="F252" s="166" t="str">
        <f ca="1">IF(ISERROR($S252),"",OFFSET('Smelter Reference List'!$E$4,$S252-4,0))</f>
        <v/>
      </c>
      <c r="G252" s="166" t="str">
        <f ca="1">IF(C252=$U$4,"Enter smelter details", IF(ISERROR($S252),"",OFFSET('Smelter Reference List'!$F$4,$S252-4,0)))</f>
        <v/>
      </c>
      <c r="H252" s="290" t="str">
        <f ca="1">IF(ISERROR($S252),"",OFFSET('Smelter Reference List'!$G$4,$S252-4,0))</f>
        <v/>
      </c>
      <c r="I252" s="291" t="str">
        <f ca="1">IF(ISERROR($S252),"",OFFSET('Smelter Reference List'!$H$4,$S252-4,0))</f>
        <v/>
      </c>
      <c r="J252" s="291" t="str">
        <f ca="1">IF(ISERROR($S252),"",OFFSET('Smelter Reference List'!$I$4,$S252-4,0))</f>
        <v/>
      </c>
      <c r="K252" s="288"/>
      <c r="L252" s="288"/>
      <c r="M252" s="288"/>
      <c r="N252" s="288"/>
      <c r="O252" s="288"/>
      <c r="P252" s="288"/>
      <c r="Q252" s="289"/>
      <c r="R252" s="274"/>
      <c r="S252" s="275" t="e">
        <f>IF(OR(C252="",C252=T$4),NA(),MATCH($B252&amp;$C252,'Smelter Reference List'!$J:$J,0))</f>
        <v>#N/A</v>
      </c>
      <c r="T252" s="276"/>
      <c r="U252" s="276"/>
      <c r="V252" s="276"/>
      <c r="W252" s="276"/>
    </row>
    <row r="253" spans="1:23" s="267" customFormat="1" ht="20.25">
      <c r="A253" s="265"/>
      <c r="B253" s="273"/>
      <c r="C253" s="273"/>
      <c r="D253" s="166" t="str">
        <f ca="1">IF(ISERROR($S253),"",OFFSET('Smelter Reference List'!$C$4,$S253-4,0)&amp;"")</f>
        <v/>
      </c>
      <c r="E253" s="166" t="str">
        <f ca="1">IF(ISERROR($S253),"",OFFSET('Smelter Reference List'!$D$4,$S253-4,0)&amp;"")</f>
        <v/>
      </c>
      <c r="F253" s="166" t="str">
        <f ca="1">IF(ISERROR($S253),"",OFFSET('Smelter Reference List'!$E$4,$S253-4,0))</f>
        <v/>
      </c>
      <c r="G253" s="166" t="str">
        <f ca="1">IF(C253=$U$4,"Enter smelter details", IF(ISERROR($S253),"",OFFSET('Smelter Reference List'!$F$4,$S253-4,0)))</f>
        <v/>
      </c>
      <c r="H253" s="290" t="str">
        <f ca="1">IF(ISERROR($S253),"",OFFSET('Smelter Reference List'!$G$4,$S253-4,0))</f>
        <v/>
      </c>
      <c r="I253" s="291" t="str">
        <f ca="1">IF(ISERROR($S253),"",OFFSET('Smelter Reference List'!$H$4,$S253-4,0))</f>
        <v/>
      </c>
      <c r="J253" s="291" t="str">
        <f ca="1">IF(ISERROR($S253),"",OFFSET('Smelter Reference List'!$I$4,$S253-4,0))</f>
        <v/>
      </c>
      <c r="K253" s="288"/>
      <c r="L253" s="288"/>
      <c r="M253" s="288"/>
      <c r="N253" s="288"/>
      <c r="O253" s="288"/>
      <c r="P253" s="288"/>
      <c r="Q253" s="289"/>
      <c r="R253" s="274"/>
      <c r="S253" s="275" t="e">
        <f>IF(OR(C253="",C253=T$4),NA(),MATCH($B253&amp;$C253,'Smelter Reference List'!$J:$J,0))</f>
        <v>#N/A</v>
      </c>
      <c r="T253" s="276"/>
      <c r="U253" s="276"/>
      <c r="V253" s="276"/>
      <c r="W253" s="276"/>
    </row>
    <row r="254" spans="1:23" s="267" customFormat="1" ht="20.25">
      <c r="A254" s="265"/>
      <c r="B254" s="273"/>
      <c r="C254" s="273"/>
      <c r="D254" s="166" t="str">
        <f ca="1">IF(ISERROR($S254),"",OFFSET('Smelter Reference List'!$C$4,$S254-4,0)&amp;"")</f>
        <v/>
      </c>
      <c r="E254" s="166" t="str">
        <f ca="1">IF(ISERROR($S254),"",OFFSET('Smelter Reference List'!$D$4,$S254-4,0)&amp;"")</f>
        <v/>
      </c>
      <c r="F254" s="166" t="str">
        <f ca="1">IF(ISERROR($S254),"",OFFSET('Smelter Reference List'!$E$4,$S254-4,0))</f>
        <v/>
      </c>
      <c r="G254" s="166" t="str">
        <f ca="1">IF(C254=$U$4,"Enter smelter details", IF(ISERROR($S254),"",OFFSET('Smelter Reference List'!$F$4,$S254-4,0)))</f>
        <v/>
      </c>
      <c r="H254" s="290" t="str">
        <f ca="1">IF(ISERROR($S254),"",OFFSET('Smelter Reference List'!$G$4,$S254-4,0))</f>
        <v/>
      </c>
      <c r="I254" s="291" t="str">
        <f ca="1">IF(ISERROR($S254),"",OFFSET('Smelter Reference List'!$H$4,$S254-4,0))</f>
        <v/>
      </c>
      <c r="J254" s="291" t="str">
        <f ca="1">IF(ISERROR($S254),"",OFFSET('Smelter Reference List'!$I$4,$S254-4,0))</f>
        <v/>
      </c>
      <c r="K254" s="288"/>
      <c r="L254" s="288"/>
      <c r="M254" s="288"/>
      <c r="N254" s="288"/>
      <c r="O254" s="288"/>
      <c r="P254" s="288"/>
      <c r="Q254" s="289"/>
      <c r="R254" s="274"/>
      <c r="S254" s="275" t="e">
        <f>IF(OR(C254="",C254=T$4),NA(),MATCH($B254&amp;$C254,'Smelter Reference List'!$J:$J,0))</f>
        <v>#N/A</v>
      </c>
      <c r="T254" s="276"/>
      <c r="U254" s="276"/>
      <c r="V254" s="276"/>
      <c r="W254" s="276"/>
    </row>
    <row r="255" spans="1:23" s="267" customFormat="1" ht="20.25">
      <c r="A255" s="265"/>
      <c r="B255" s="273"/>
      <c r="C255" s="273"/>
      <c r="D255" s="166" t="str">
        <f ca="1">IF(ISERROR($S255),"",OFFSET('Smelter Reference List'!$C$4,$S255-4,0)&amp;"")</f>
        <v/>
      </c>
      <c r="E255" s="166" t="str">
        <f ca="1">IF(ISERROR($S255),"",OFFSET('Smelter Reference List'!$D$4,$S255-4,0)&amp;"")</f>
        <v/>
      </c>
      <c r="F255" s="166" t="str">
        <f ca="1">IF(ISERROR($S255),"",OFFSET('Smelter Reference List'!$E$4,$S255-4,0))</f>
        <v/>
      </c>
      <c r="G255" s="166" t="str">
        <f ca="1">IF(C255=$U$4,"Enter smelter details", IF(ISERROR($S255),"",OFFSET('Smelter Reference List'!$F$4,$S255-4,0)))</f>
        <v/>
      </c>
      <c r="H255" s="290" t="str">
        <f ca="1">IF(ISERROR($S255),"",OFFSET('Smelter Reference List'!$G$4,$S255-4,0))</f>
        <v/>
      </c>
      <c r="I255" s="291" t="str">
        <f ca="1">IF(ISERROR($S255),"",OFFSET('Smelter Reference List'!$H$4,$S255-4,0))</f>
        <v/>
      </c>
      <c r="J255" s="291" t="str">
        <f ca="1">IF(ISERROR($S255),"",OFFSET('Smelter Reference List'!$I$4,$S255-4,0))</f>
        <v/>
      </c>
      <c r="K255" s="288"/>
      <c r="L255" s="288"/>
      <c r="M255" s="288"/>
      <c r="N255" s="288"/>
      <c r="O255" s="288"/>
      <c r="P255" s="288"/>
      <c r="Q255" s="289"/>
      <c r="R255" s="274"/>
      <c r="S255" s="275" t="e">
        <f>IF(OR(C255="",C255=T$4),NA(),MATCH($B255&amp;$C255,'Smelter Reference List'!$J:$J,0))</f>
        <v>#N/A</v>
      </c>
      <c r="T255" s="276"/>
      <c r="U255" s="276"/>
      <c r="V255" s="276"/>
      <c r="W255" s="276"/>
    </row>
    <row r="256" spans="1:23" s="267" customFormat="1" ht="20.25">
      <c r="A256" s="265"/>
      <c r="B256" s="273"/>
      <c r="C256" s="273"/>
      <c r="D256" s="166" t="str">
        <f ca="1">IF(ISERROR($S256),"",OFFSET('Smelter Reference List'!$C$4,$S256-4,0)&amp;"")</f>
        <v/>
      </c>
      <c r="E256" s="166" t="str">
        <f ca="1">IF(ISERROR($S256),"",OFFSET('Smelter Reference List'!$D$4,$S256-4,0)&amp;"")</f>
        <v/>
      </c>
      <c r="F256" s="166" t="str">
        <f ca="1">IF(ISERROR($S256),"",OFFSET('Smelter Reference List'!$E$4,$S256-4,0))</f>
        <v/>
      </c>
      <c r="G256" s="166" t="str">
        <f ca="1">IF(C256=$U$4,"Enter smelter details", IF(ISERROR($S256),"",OFFSET('Smelter Reference List'!$F$4,$S256-4,0)))</f>
        <v/>
      </c>
      <c r="H256" s="290" t="str">
        <f ca="1">IF(ISERROR($S256),"",OFFSET('Smelter Reference List'!$G$4,$S256-4,0))</f>
        <v/>
      </c>
      <c r="I256" s="291" t="str">
        <f ca="1">IF(ISERROR($S256),"",OFFSET('Smelter Reference List'!$H$4,$S256-4,0))</f>
        <v/>
      </c>
      <c r="J256" s="291" t="str">
        <f ca="1">IF(ISERROR($S256),"",OFFSET('Smelter Reference List'!$I$4,$S256-4,0))</f>
        <v/>
      </c>
      <c r="K256" s="288"/>
      <c r="L256" s="288"/>
      <c r="M256" s="288"/>
      <c r="N256" s="288"/>
      <c r="O256" s="288"/>
      <c r="P256" s="288"/>
      <c r="Q256" s="289"/>
      <c r="R256" s="274"/>
      <c r="S256" s="275" t="e">
        <f>IF(OR(C256="",C256=T$4),NA(),MATCH($B256&amp;$C256,'Smelter Reference List'!$J:$J,0))</f>
        <v>#N/A</v>
      </c>
      <c r="T256" s="276"/>
      <c r="U256" s="276"/>
      <c r="V256" s="276"/>
      <c r="W256" s="276"/>
    </row>
    <row r="257" spans="1:23" s="267" customFormat="1" ht="20.25">
      <c r="A257" s="265"/>
      <c r="B257" s="273"/>
      <c r="C257" s="273"/>
      <c r="D257" s="166" t="str">
        <f ca="1">IF(ISERROR($S257),"",OFFSET('Smelter Reference List'!$C$4,$S257-4,0)&amp;"")</f>
        <v/>
      </c>
      <c r="E257" s="166" t="str">
        <f ca="1">IF(ISERROR($S257),"",OFFSET('Smelter Reference List'!$D$4,$S257-4,0)&amp;"")</f>
        <v/>
      </c>
      <c r="F257" s="166" t="str">
        <f ca="1">IF(ISERROR($S257),"",OFFSET('Smelter Reference List'!$E$4,$S257-4,0))</f>
        <v/>
      </c>
      <c r="G257" s="166" t="str">
        <f ca="1">IF(C257=$U$4,"Enter smelter details", IF(ISERROR($S257),"",OFFSET('Smelter Reference List'!$F$4,$S257-4,0)))</f>
        <v/>
      </c>
      <c r="H257" s="290" t="str">
        <f ca="1">IF(ISERROR($S257),"",OFFSET('Smelter Reference List'!$G$4,$S257-4,0))</f>
        <v/>
      </c>
      <c r="I257" s="291" t="str">
        <f ca="1">IF(ISERROR($S257),"",OFFSET('Smelter Reference List'!$H$4,$S257-4,0))</f>
        <v/>
      </c>
      <c r="J257" s="291" t="str">
        <f ca="1">IF(ISERROR($S257),"",OFFSET('Smelter Reference List'!$I$4,$S257-4,0))</f>
        <v/>
      </c>
      <c r="K257" s="288"/>
      <c r="L257" s="288"/>
      <c r="M257" s="288"/>
      <c r="N257" s="288"/>
      <c r="O257" s="288"/>
      <c r="P257" s="288"/>
      <c r="Q257" s="289"/>
      <c r="R257" s="274"/>
      <c r="S257" s="275" t="e">
        <f>IF(OR(C257="",C257=T$4),NA(),MATCH($B257&amp;$C257,'Smelter Reference List'!$J:$J,0))</f>
        <v>#N/A</v>
      </c>
      <c r="T257" s="276"/>
      <c r="U257" s="276"/>
      <c r="V257" s="276"/>
      <c r="W257" s="276"/>
    </row>
    <row r="258" spans="1:23" s="267" customFormat="1" ht="20.25">
      <c r="A258" s="265"/>
      <c r="B258" s="273"/>
      <c r="C258" s="273"/>
      <c r="D258" s="166" t="str">
        <f ca="1">IF(ISERROR($S258),"",OFFSET('Smelter Reference List'!$C$4,$S258-4,0)&amp;"")</f>
        <v/>
      </c>
      <c r="E258" s="166" t="str">
        <f ca="1">IF(ISERROR($S258),"",OFFSET('Smelter Reference List'!$D$4,$S258-4,0)&amp;"")</f>
        <v/>
      </c>
      <c r="F258" s="166" t="str">
        <f ca="1">IF(ISERROR($S258),"",OFFSET('Smelter Reference List'!$E$4,$S258-4,0))</f>
        <v/>
      </c>
      <c r="G258" s="166" t="str">
        <f ca="1">IF(C258=$U$4,"Enter smelter details", IF(ISERROR($S258),"",OFFSET('Smelter Reference List'!$F$4,$S258-4,0)))</f>
        <v/>
      </c>
      <c r="H258" s="290" t="str">
        <f ca="1">IF(ISERROR($S258),"",OFFSET('Smelter Reference List'!$G$4,$S258-4,0))</f>
        <v/>
      </c>
      <c r="I258" s="291" t="str">
        <f ca="1">IF(ISERROR($S258),"",OFFSET('Smelter Reference List'!$H$4,$S258-4,0))</f>
        <v/>
      </c>
      <c r="J258" s="291" t="str">
        <f ca="1">IF(ISERROR($S258),"",OFFSET('Smelter Reference List'!$I$4,$S258-4,0))</f>
        <v/>
      </c>
      <c r="K258" s="288"/>
      <c r="L258" s="288"/>
      <c r="M258" s="288"/>
      <c r="N258" s="288"/>
      <c r="O258" s="288"/>
      <c r="P258" s="288"/>
      <c r="Q258" s="289"/>
      <c r="R258" s="274"/>
      <c r="S258" s="275" t="e">
        <f>IF(OR(C258="",C258=T$4),NA(),MATCH($B258&amp;$C258,'Smelter Reference List'!$J:$J,0))</f>
        <v>#N/A</v>
      </c>
      <c r="T258" s="276"/>
      <c r="U258" s="276"/>
      <c r="V258" s="276"/>
      <c r="W258" s="276"/>
    </row>
    <row r="259" spans="1:23" s="267" customFormat="1" ht="20.25">
      <c r="A259" s="265"/>
      <c r="B259" s="273"/>
      <c r="C259" s="273"/>
      <c r="D259" s="166" t="str">
        <f ca="1">IF(ISERROR($S259),"",OFFSET('Smelter Reference List'!$C$4,$S259-4,0)&amp;"")</f>
        <v/>
      </c>
      <c r="E259" s="166" t="str">
        <f ca="1">IF(ISERROR($S259),"",OFFSET('Smelter Reference List'!$D$4,$S259-4,0)&amp;"")</f>
        <v/>
      </c>
      <c r="F259" s="166" t="str">
        <f ca="1">IF(ISERROR($S259),"",OFFSET('Smelter Reference List'!$E$4,$S259-4,0))</f>
        <v/>
      </c>
      <c r="G259" s="166" t="str">
        <f ca="1">IF(C259=$U$4,"Enter smelter details", IF(ISERROR($S259),"",OFFSET('Smelter Reference List'!$F$4,$S259-4,0)))</f>
        <v/>
      </c>
      <c r="H259" s="290" t="str">
        <f ca="1">IF(ISERROR($S259),"",OFFSET('Smelter Reference List'!$G$4,$S259-4,0))</f>
        <v/>
      </c>
      <c r="I259" s="291" t="str">
        <f ca="1">IF(ISERROR($S259),"",OFFSET('Smelter Reference List'!$H$4,$S259-4,0))</f>
        <v/>
      </c>
      <c r="J259" s="291" t="str">
        <f ca="1">IF(ISERROR($S259),"",OFFSET('Smelter Reference List'!$I$4,$S259-4,0))</f>
        <v/>
      </c>
      <c r="K259" s="288"/>
      <c r="L259" s="288"/>
      <c r="M259" s="288"/>
      <c r="N259" s="288"/>
      <c r="O259" s="288"/>
      <c r="P259" s="288"/>
      <c r="Q259" s="289"/>
      <c r="R259" s="274"/>
      <c r="S259" s="275" t="e">
        <f>IF(OR(C259="",C259=T$4),NA(),MATCH($B259&amp;$C259,'Smelter Reference List'!$J:$J,0))</f>
        <v>#N/A</v>
      </c>
      <c r="T259" s="276"/>
      <c r="U259" s="276"/>
      <c r="V259" s="276"/>
      <c r="W259" s="276"/>
    </row>
    <row r="260" spans="1:23" s="267" customFormat="1" ht="20.25">
      <c r="A260" s="265"/>
      <c r="B260" s="273"/>
      <c r="C260" s="273"/>
      <c r="D260" s="166" t="str">
        <f ca="1">IF(ISERROR($S260),"",OFFSET('Smelter Reference List'!$C$4,$S260-4,0)&amp;"")</f>
        <v/>
      </c>
      <c r="E260" s="166" t="str">
        <f ca="1">IF(ISERROR($S260),"",OFFSET('Smelter Reference List'!$D$4,$S260-4,0)&amp;"")</f>
        <v/>
      </c>
      <c r="F260" s="166" t="str">
        <f ca="1">IF(ISERROR($S260),"",OFFSET('Smelter Reference List'!$E$4,$S260-4,0))</f>
        <v/>
      </c>
      <c r="G260" s="166" t="str">
        <f ca="1">IF(C260=$U$4,"Enter smelter details", IF(ISERROR($S260),"",OFFSET('Smelter Reference List'!$F$4,$S260-4,0)))</f>
        <v/>
      </c>
      <c r="H260" s="290" t="str">
        <f ca="1">IF(ISERROR($S260),"",OFFSET('Smelter Reference List'!$G$4,$S260-4,0))</f>
        <v/>
      </c>
      <c r="I260" s="291" t="str">
        <f ca="1">IF(ISERROR($S260),"",OFFSET('Smelter Reference List'!$H$4,$S260-4,0))</f>
        <v/>
      </c>
      <c r="J260" s="291" t="str">
        <f ca="1">IF(ISERROR($S260),"",OFFSET('Smelter Reference List'!$I$4,$S260-4,0))</f>
        <v/>
      </c>
      <c r="K260" s="288"/>
      <c r="L260" s="288"/>
      <c r="M260" s="288"/>
      <c r="N260" s="288"/>
      <c r="O260" s="288"/>
      <c r="P260" s="288"/>
      <c r="Q260" s="289"/>
      <c r="R260" s="274"/>
      <c r="S260" s="275" t="e">
        <f>IF(OR(C260="",C260=T$4),NA(),MATCH($B260&amp;$C260,'Smelter Reference List'!$J:$J,0))</f>
        <v>#N/A</v>
      </c>
      <c r="T260" s="276"/>
      <c r="U260" s="276"/>
      <c r="V260" s="276"/>
      <c r="W260" s="276"/>
    </row>
    <row r="261" spans="1:23" s="267" customFormat="1" ht="20.25">
      <c r="A261" s="265"/>
      <c r="B261" s="273"/>
      <c r="C261" s="273"/>
      <c r="D261" s="166" t="str">
        <f ca="1">IF(ISERROR($S261),"",OFFSET('Smelter Reference List'!$C$4,$S261-4,0)&amp;"")</f>
        <v/>
      </c>
      <c r="E261" s="166" t="str">
        <f ca="1">IF(ISERROR($S261),"",OFFSET('Smelter Reference List'!$D$4,$S261-4,0)&amp;"")</f>
        <v/>
      </c>
      <c r="F261" s="166" t="str">
        <f ca="1">IF(ISERROR($S261),"",OFFSET('Smelter Reference List'!$E$4,$S261-4,0))</f>
        <v/>
      </c>
      <c r="G261" s="166" t="str">
        <f ca="1">IF(C261=$U$4,"Enter smelter details", IF(ISERROR($S261),"",OFFSET('Smelter Reference List'!$F$4,$S261-4,0)))</f>
        <v/>
      </c>
      <c r="H261" s="290" t="str">
        <f ca="1">IF(ISERROR($S261),"",OFFSET('Smelter Reference List'!$G$4,$S261-4,0))</f>
        <v/>
      </c>
      <c r="I261" s="291" t="str">
        <f ca="1">IF(ISERROR($S261),"",OFFSET('Smelter Reference List'!$H$4,$S261-4,0))</f>
        <v/>
      </c>
      <c r="J261" s="291" t="str">
        <f ca="1">IF(ISERROR($S261),"",OFFSET('Smelter Reference List'!$I$4,$S261-4,0))</f>
        <v/>
      </c>
      <c r="K261" s="288"/>
      <c r="L261" s="288"/>
      <c r="M261" s="288"/>
      <c r="N261" s="288"/>
      <c r="O261" s="288"/>
      <c r="P261" s="288"/>
      <c r="Q261" s="289"/>
      <c r="R261" s="274"/>
      <c r="S261" s="275" t="e">
        <f>IF(OR(C261="",C261=T$4),NA(),MATCH($B261&amp;$C261,'Smelter Reference List'!$J:$J,0))</f>
        <v>#N/A</v>
      </c>
      <c r="T261" s="276"/>
      <c r="U261" s="276"/>
      <c r="V261" s="276"/>
      <c r="W261" s="276"/>
    </row>
    <row r="262" spans="1:23" s="267" customFormat="1" ht="20.25">
      <c r="A262" s="265"/>
      <c r="B262" s="273"/>
      <c r="C262" s="273"/>
      <c r="D262" s="166" t="str">
        <f ca="1">IF(ISERROR($S262),"",OFFSET('Smelter Reference List'!$C$4,$S262-4,0)&amp;"")</f>
        <v/>
      </c>
      <c r="E262" s="166" t="str">
        <f ca="1">IF(ISERROR($S262),"",OFFSET('Smelter Reference List'!$D$4,$S262-4,0)&amp;"")</f>
        <v/>
      </c>
      <c r="F262" s="166" t="str">
        <f ca="1">IF(ISERROR($S262),"",OFFSET('Smelter Reference List'!$E$4,$S262-4,0))</f>
        <v/>
      </c>
      <c r="G262" s="166" t="str">
        <f ca="1">IF(C262=$U$4,"Enter smelter details", IF(ISERROR($S262),"",OFFSET('Smelter Reference List'!$F$4,$S262-4,0)))</f>
        <v/>
      </c>
      <c r="H262" s="290" t="str">
        <f ca="1">IF(ISERROR($S262),"",OFFSET('Smelter Reference List'!$G$4,$S262-4,0))</f>
        <v/>
      </c>
      <c r="I262" s="291" t="str">
        <f ca="1">IF(ISERROR($S262),"",OFFSET('Smelter Reference List'!$H$4,$S262-4,0))</f>
        <v/>
      </c>
      <c r="J262" s="291" t="str">
        <f ca="1">IF(ISERROR($S262),"",OFFSET('Smelter Reference List'!$I$4,$S262-4,0))</f>
        <v/>
      </c>
      <c r="K262" s="288"/>
      <c r="L262" s="288"/>
      <c r="M262" s="288"/>
      <c r="N262" s="288"/>
      <c r="O262" s="288"/>
      <c r="P262" s="288"/>
      <c r="Q262" s="289"/>
      <c r="R262" s="274"/>
      <c r="S262" s="275" t="e">
        <f>IF(OR(C262="",C262=T$4),NA(),MATCH($B262&amp;$C262,'Smelter Reference List'!$J:$J,0))</f>
        <v>#N/A</v>
      </c>
      <c r="T262" s="276"/>
      <c r="U262" s="276"/>
      <c r="V262" s="276"/>
      <c r="W262" s="276"/>
    </row>
    <row r="263" spans="1:23" s="267" customFormat="1" ht="20.25">
      <c r="A263" s="265"/>
      <c r="B263" s="273"/>
      <c r="C263" s="273"/>
      <c r="D263" s="166" t="str">
        <f ca="1">IF(ISERROR($S263),"",OFFSET('Smelter Reference List'!$C$4,$S263-4,0)&amp;"")</f>
        <v/>
      </c>
      <c r="E263" s="166" t="str">
        <f ca="1">IF(ISERROR($S263),"",OFFSET('Smelter Reference List'!$D$4,$S263-4,0)&amp;"")</f>
        <v/>
      </c>
      <c r="F263" s="166" t="str">
        <f ca="1">IF(ISERROR($S263),"",OFFSET('Smelter Reference List'!$E$4,$S263-4,0))</f>
        <v/>
      </c>
      <c r="G263" s="166" t="str">
        <f ca="1">IF(C263=$U$4,"Enter smelter details", IF(ISERROR($S263),"",OFFSET('Smelter Reference List'!$F$4,$S263-4,0)))</f>
        <v/>
      </c>
      <c r="H263" s="290" t="str">
        <f ca="1">IF(ISERROR($S263),"",OFFSET('Smelter Reference List'!$G$4,$S263-4,0))</f>
        <v/>
      </c>
      <c r="I263" s="291" t="str">
        <f ca="1">IF(ISERROR($S263),"",OFFSET('Smelter Reference List'!$H$4,$S263-4,0))</f>
        <v/>
      </c>
      <c r="J263" s="291" t="str">
        <f ca="1">IF(ISERROR($S263),"",OFFSET('Smelter Reference List'!$I$4,$S263-4,0))</f>
        <v/>
      </c>
      <c r="K263" s="288"/>
      <c r="L263" s="288"/>
      <c r="M263" s="288"/>
      <c r="N263" s="288"/>
      <c r="O263" s="288"/>
      <c r="P263" s="288"/>
      <c r="Q263" s="289"/>
      <c r="R263" s="274"/>
      <c r="S263" s="275" t="e">
        <f>IF(OR(C263="",C263=T$4),NA(),MATCH($B263&amp;$C263,'Smelter Reference List'!$J:$J,0))</f>
        <v>#N/A</v>
      </c>
      <c r="T263" s="276"/>
      <c r="U263" s="276"/>
      <c r="V263" s="276"/>
      <c r="W263" s="276"/>
    </row>
    <row r="264" spans="1:23" s="267" customFormat="1" ht="20.25">
      <c r="A264" s="265"/>
      <c r="B264" s="273"/>
      <c r="C264" s="273"/>
      <c r="D264" s="166" t="str">
        <f ca="1">IF(ISERROR($S264),"",OFFSET('Smelter Reference List'!$C$4,$S264-4,0)&amp;"")</f>
        <v/>
      </c>
      <c r="E264" s="166" t="str">
        <f ca="1">IF(ISERROR($S264),"",OFFSET('Smelter Reference List'!$D$4,$S264-4,0)&amp;"")</f>
        <v/>
      </c>
      <c r="F264" s="166" t="str">
        <f ca="1">IF(ISERROR($S264),"",OFFSET('Smelter Reference List'!$E$4,$S264-4,0))</f>
        <v/>
      </c>
      <c r="G264" s="166" t="str">
        <f ca="1">IF(C264=$U$4,"Enter smelter details", IF(ISERROR($S264),"",OFFSET('Smelter Reference List'!$F$4,$S264-4,0)))</f>
        <v/>
      </c>
      <c r="H264" s="290" t="str">
        <f ca="1">IF(ISERROR($S264),"",OFFSET('Smelter Reference List'!$G$4,$S264-4,0))</f>
        <v/>
      </c>
      <c r="I264" s="291" t="str">
        <f ca="1">IF(ISERROR($S264),"",OFFSET('Smelter Reference List'!$H$4,$S264-4,0))</f>
        <v/>
      </c>
      <c r="J264" s="291" t="str">
        <f ca="1">IF(ISERROR($S264),"",OFFSET('Smelter Reference List'!$I$4,$S264-4,0))</f>
        <v/>
      </c>
      <c r="K264" s="288"/>
      <c r="L264" s="288"/>
      <c r="M264" s="288"/>
      <c r="N264" s="288"/>
      <c r="O264" s="288"/>
      <c r="P264" s="288"/>
      <c r="Q264" s="289"/>
      <c r="R264" s="274"/>
      <c r="S264" s="275" t="e">
        <f>IF(OR(C264="",C264=T$4),NA(),MATCH($B264&amp;$C264,'Smelter Reference List'!$J:$J,0))</f>
        <v>#N/A</v>
      </c>
      <c r="T264" s="276"/>
      <c r="U264" s="276"/>
      <c r="V264" s="276"/>
      <c r="W264" s="276"/>
    </row>
    <row r="265" spans="1:23" s="267" customFormat="1" ht="20.25">
      <c r="A265" s="265"/>
      <c r="B265" s="273"/>
      <c r="C265" s="273"/>
      <c r="D265" s="166" t="str">
        <f ca="1">IF(ISERROR($S265),"",OFFSET('Smelter Reference List'!$C$4,$S265-4,0)&amp;"")</f>
        <v/>
      </c>
      <c r="E265" s="166" t="str">
        <f ca="1">IF(ISERROR($S265),"",OFFSET('Smelter Reference List'!$D$4,$S265-4,0)&amp;"")</f>
        <v/>
      </c>
      <c r="F265" s="166" t="str">
        <f ca="1">IF(ISERROR($S265),"",OFFSET('Smelter Reference List'!$E$4,$S265-4,0))</f>
        <v/>
      </c>
      <c r="G265" s="166" t="str">
        <f ca="1">IF(C265=$U$4,"Enter smelter details", IF(ISERROR($S265),"",OFFSET('Smelter Reference List'!$F$4,$S265-4,0)))</f>
        <v/>
      </c>
      <c r="H265" s="290" t="str">
        <f ca="1">IF(ISERROR($S265),"",OFFSET('Smelter Reference List'!$G$4,$S265-4,0))</f>
        <v/>
      </c>
      <c r="I265" s="291" t="str">
        <f ca="1">IF(ISERROR($S265),"",OFFSET('Smelter Reference List'!$H$4,$S265-4,0))</f>
        <v/>
      </c>
      <c r="J265" s="291" t="str">
        <f ca="1">IF(ISERROR($S265),"",OFFSET('Smelter Reference List'!$I$4,$S265-4,0))</f>
        <v/>
      </c>
      <c r="K265" s="288"/>
      <c r="L265" s="288"/>
      <c r="M265" s="288"/>
      <c r="N265" s="288"/>
      <c r="O265" s="288"/>
      <c r="P265" s="288"/>
      <c r="Q265" s="289"/>
      <c r="R265" s="274"/>
      <c r="S265" s="275" t="e">
        <f>IF(OR(C265="",C265=T$4),NA(),MATCH($B265&amp;$C265,'Smelter Reference List'!$J:$J,0))</f>
        <v>#N/A</v>
      </c>
      <c r="T265" s="276"/>
      <c r="U265" s="276"/>
      <c r="V265" s="276"/>
      <c r="W265" s="276"/>
    </row>
    <row r="266" spans="1:23" s="267" customFormat="1" ht="20.25">
      <c r="A266" s="265"/>
      <c r="B266" s="273"/>
      <c r="C266" s="273"/>
      <c r="D266" s="166" t="str">
        <f ca="1">IF(ISERROR($S266),"",OFFSET('Smelter Reference List'!$C$4,$S266-4,0)&amp;"")</f>
        <v/>
      </c>
      <c r="E266" s="166" t="str">
        <f ca="1">IF(ISERROR($S266),"",OFFSET('Smelter Reference List'!$D$4,$S266-4,0)&amp;"")</f>
        <v/>
      </c>
      <c r="F266" s="166" t="str">
        <f ca="1">IF(ISERROR($S266),"",OFFSET('Smelter Reference List'!$E$4,$S266-4,0))</f>
        <v/>
      </c>
      <c r="G266" s="166" t="str">
        <f ca="1">IF(C266=$U$4,"Enter smelter details", IF(ISERROR($S266),"",OFFSET('Smelter Reference List'!$F$4,$S266-4,0)))</f>
        <v/>
      </c>
      <c r="H266" s="290" t="str">
        <f ca="1">IF(ISERROR($S266),"",OFFSET('Smelter Reference List'!$G$4,$S266-4,0))</f>
        <v/>
      </c>
      <c r="I266" s="291" t="str">
        <f ca="1">IF(ISERROR($S266),"",OFFSET('Smelter Reference List'!$H$4,$S266-4,0))</f>
        <v/>
      </c>
      <c r="J266" s="291" t="str">
        <f ca="1">IF(ISERROR($S266),"",OFFSET('Smelter Reference List'!$I$4,$S266-4,0))</f>
        <v/>
      </c>
      <c r="K266" s="288"/>
      <c r="L266" s="288"/>
      <c r="M266" s="288"/>
      <c r="N266" s="288"/>
      <c r="O266" s="288"/>
      <c r="P266" s="288"/>
      <c r="Q266" s="289"/>
      <c r="R266" s="274"/>
      <c r="S266" s="275" t="e">
        <f>IF(OR(C266="",C266=T$4),NA(),MATCH($B266&amp;$C266,'Smelter Reference List'!$J:$J,0))</f>
        <v>#N/A</v>
      </c>
      <c r="T266" s="276"/>
      <c r="U266" s="276"/>
      <c r="V266" s="276"/>
      <c r="W266" s="276"/>
    </row>
    <row r="267" spans="1:23" s="267" customFormat="1" ht="20.25">
      <c r="A267" s="265"/>
      <c r="B267" s="273"/>
      <c r="C267" s="273"/>
      <c r="D267" s="166" t="str">
        <f ca="1">IF(ISERROR($S267),"",OFFSET('Smelter Reference List'!$C$4,$S267-4,0)&amp;"")</f>
        <v/>
      </c>
      <c r="E267" s="166" t="str">
        <f ca="1">IF(ISERROR($S267),"",OFFSET('Smelter Reference List'!$D$4,$S267-4,0)&amp;"")</f>
        <v/>
      </c>
      <c r="F267" s="166" t="str">
        <f ca="1">IF(ISERROR($S267),"",OFFSET('Smelter Reference List'!$E$4,$S267-4,0))</f>
        <v/>
      </c>
      <c r="G267" s="166" t="str">
        <f ca="1">IF(C267=$U$4,"Enter smelter details", IF(ISERROR($S267),"",OFFSET('Smelter Reference List'!$F$4,$S267-4,0)))</f>
        <v/>
      </c>
      <c r="H267" s="290" t="str">
        <f ca="1">IF(ISERROR($S267),"",OFFSET('Smelter Reference List'!$G$4,$S267-4,0))</f>
        <v/>
      </c>
      <c r="I267" s="291" t="str">
        <f ca="1">IF(ISERROR($S267),"",OFFSET('Smelter Reference List'!$H$4,$S267-4,0))</f>
        <v/>
      </c>
      <c r="J267" s="291" t="str">
        <f ca="1">IF(ISERROR($S267),"",OFFSET('Smelter Reference List'!$I$4,$S267-4,0))</f>
        <v/>
      </c>
      <c r="K267" s="288"/>
      <c r="L267" s="288"/>
      <c r="M267" s="288"/>
      <c r="N267" s="288"/>
      <c r="O267" s="288"/>
      <c r="P267" s="288"/>
      <c r="Q267" s="289"/>
      <c r="R267" s="274"/>
      <c r="S267" s="275" t="e">
        <f>IF(OR(C267="",C267=T$4),NA(),MATCH($B267&amp;$C267,'Smelter Reference List'!$J:$J,0))</f>
        <v>#N/A</v>
      </c>
      <c r="T267" s="276"/>
      <c r="U267" s="276"/>
      <c r="V267" s="276"/>
      <c r="W267" s="276"/>
    </row>
    <row r="268" spans="1:23" s="267" customFormat="1" ht="20.25">
      <c r="A268" s="265"/>
      <c r="B268" s="273"/>
      <c r="C268" s="273"/>
      <c r="D268" s="166" t="str">
        <f ca="1">IF(ISERROR($S268),"",OFFSET('Smelter Reference List'!$C$4,$S268-4,0)&amp;"")</f>
        <v/>
      </c>
      <c r="E268" s="166" t="str">
        <f ca="1">IF(ISERROR($S268),"",OFFSET('Smelter Reference List'!$D$4,$S268-4,0)&amp;"")</f>
        <v/>
      </c>
      <c r="F268" s="166" t="str">
        <f ca="1">IF(ISERROR($S268),"",OFFSET('Smelter Reference List'!$E$4,$S268-4,0))</f>
        <v/>
      </c>
      <c r="G268" s="166" t="str">
        <f ca="1">IF(C268=$U$4,"Enter smelter details", IF(ISERROR($S268),"",OFFSET('Smelter Reference List'!$F$4,$S268-4,0)))</f>
        <v/>
      </c>
      <c r="H268" s="290" t="str">
        <f ca="1">IF(ISERROR($S268),"",OFFSET('Smelter Reference List'!$G$4,$S268-4,0))</f>
        <v/>
      </c>
      <c r="I268" s="291" t="str">
        <f ca="1">IF(ISERROR($S268),"",OFFSET('Smelter Reference List'!$H$4,$S268-4,0))</f>
        <v/>
      </c>
      <c r="J268" s="291" t="str">
        <f ca="1">IF(ISERROR($S268),"",OFFSET('Smelter Reference List'!$I$4,$S268-4,0))</f>
        <v/>
      </c>
      <c r="K268" s="288"/>
      <c r="L268" s="288"/>
      <c r="M268" s="288"/>
      <c r="N268" s="288"/>
      <c r="O268" s="288"/>
      <c r="P268" s="288"/>
      <c r="Q268" s="289"/>
      <c r="R268" s="274"/>
      <c r="S268" s="275" t="e">
        <f>IF(OR(C268="",C268=T$4),NA(),MATCH($B268&amp;$C268,'Smelter Reference List'!$J:$J,0))</f>
        <v>#N/A</v>
      </c>
      <c r="T268" s="276"/>
      <c r="U268" s="276"/>
      <c r="V268" s="276"/>
      <c r="W268" s="276"/>
    </row>
    <row r="269" spans="1:23" s="267" customFormat="1" ht="20.25">
      <c r="A269" s="265"/>
      <c r="B269" s="273"/>
      <c r="C269" s="273"/>
      <c r="D269" s="166" t="str">
        <f ca="1">IF(ISERROR($S269),"",OFFSET('Smelter Reference List'!$C$4,$S269-4,0)&amp;"")</f>
        <v/>
      </c>
      <c r="E269" s="166" t="str">
        <f ca="1">IF(ISERROR($S269),"",OFFSET('Smelter Reference List'!$D$4,$S269-4,0)&amp;"")</f>
        <v/>
      </c>
      <c r="F269" s="166" t="str">
        <f ca="1">IF(ISERROR($S269),"",OFFSET('Smelter Reference List'!$E$4,$S269-4,0))</f>
        <v/>
      </c>
      <c r="G269" s="166" t="str">
        <f ca="1">IF(C269=$U$4,"Enter smelter details", IF(ISERROR($S269),"",OFFSET('Smelter Reference List'!$F$4,$S269-4,0)))</f>
        <v/>
      </c>
      <c r="H269" s="290" t="str">
        <f ca="1">IF(ISERROR($S269),"",OFFSET('Smelter Reference List'!$G$4,$S269-4,0))</f>
        <v/>
      </c>
      <c r="I269" s="291" t="str">
        <f ca="1">IF(ISERROR($S269),"",OFFSET('Smelter Reference List'!$H$4,$S269-4,0))</f>
        <v/>
      </c>
      <c r="J269" s="291" t="str">
        <f ca="1">IF(ISERROR($S269),"",OFFSET('Smelter Reference List'!$I$4,$S269-4,0))</f>
        <v/>
      </c>
      <c r="K269" s="288"/>
      <c r="L269" s="288"/>
      <c r="M269" s="288"/>
      <c r="N269" s="288"/>
      <c r="O269" s="288"/>
      <c r="P269" s="288"/>
      <c r="Q269" s="289"/>
      <c r="R269" s="274"/>
      <c r="S269" s="275" t="e">
        <f>IF(OR(C269="",C269=T$4),NA(),MATCH($B269&amp;$C269,'Smelter Reference List'!$J:$J,0))</f>
        <v>#N/A</v>
      </c>
      <c r="T269" s="276"/>
      <c r="U269" s="276"/>
      <c r="V269" s="276"/>
      <c r="W269" s="276"/>
    </row>
    <row r="270" spans="1:23" s="267" customFormat="1" ht="20.25">
      <c r="A270" s="265"/>
      <c r="B270" s="273"/>
      <c r="C270" s="273"/>
      <c r="D270" s="166" t="str">
        <f ca="1">IF(ISERROR($S270),"",OFFSET('Smelter Reference List'!$C$4,$S270-4,0)&amp;"")</f>
        <v/>
      </c>
      <c r="E270" s="166" t="str">
        <f ca="1">IF(ISERROR($S270),"",OFFSET('Smelter Reference List'!$D$4,$S270-4,0)&amp;"")</f>
        <v/>
      </c>
      <c r="F270" s="166" t="str">
        <f ca="1">IF(ISERROR($S270),"",OFFSET('Smelter Reference List'!$E$4,$S270-4,0))</f>
        <v/>
      </c>
      <c r="G270" s="166" t="str">
        <f ca="1">IF(C270=$U$4,"Enter smelter details", IF(ISERROR($S270),"",OFFSET('Smelter Reference List'!$F$4,$S270-4,0)))</f>
        <v/>
      </c>
      <c r="H270" s="290" t="str">
        <f ca="1">IF(ISERROR($S270),"",OFFSET('Smelter Reference List'!$G$4,$S270-4,0))</f>
        <v/>
      </c>
      <c r="I270" s="291" t="str">
        <f ca="1">IF(ISERROR($S270),"",OFFSET('Smelter Reference List'!$H$4,$S270-4,0))</f>
        <v/>
      </c>
      <c r="J270" s="291" t="str">
        <f ca="1">IF(ISERROR($S270),"",OFFSET('Smelter Reference List'!$I$4,$S270-4,0))</f>
        <v/>
      </c>
      <c r="K270" s="288"/>
      <c r="L270" s="288"/>
      <c r="M270" s="288"/>
      <c r="N270" s="288"/>
      <c r="O270" s="288"/>
      <c r="P270" s="288"/>
      <c r="Q270" s="289"/>
      <c r="R270" s="274"/>
      <c r="S270" s="275" t="e">
        <f>IF(OR(C270="",C270=T$4),NA(),MATCH($B270&amp;$C270,'Smelter Reference List'!$J:$J,0))</f>
        <v>#N/A</v>
      </c>
      <c r="T270" s="276"/>
      <c r="U270" s="276"/>
      <c r="V270" s="276"/>
      <c r="W270" s="276"/>
    </row>
    <row r="271" spans="1:23" s="267" customFormat="1" ht="20.25">
      <c r="A271" s="265"/>
      <c r="B271" s="273"/>
      <c r="C271" s="273"/>
      <c r="D271" s="166" t="str">
        <f ca="1">IF(ISERROR($S271),"",OFFSET('Smelter Reference List'!$C$4,$S271-4,0)&amp;"")</f>
        <v/>
      </c>
      <c r="E271" s="166" t="str">
        <f ca="1">IF(ISERROR($S271),"",OFFSET('Smelter Reference List'!$D$4,$S271-4,0)&amp;"")</f>
        <v/>
      </c>
      <c r="F271" s="166" t="str">
        <f ca="1">IF(ISERROR($S271),"",OFFSET('Smelter Reference List'!$E$4,$S271-4,0))</f>
        <v/>
      </c>
      <c r="G271" s="166" t="str">
        <f ca="1">IF(C271=$U$4,"Enter smelter details", IF(ISERROR($S271),"",OFFSET('Smelter Reference List'!$F$4,$S271-4,0)))</f>
        <v/>
      </c>
      <c r="H271" s="290" t="str">
        <f ca="1">IF(ISERROR($S271),"",OFFSET('Smelter Reference List'!$G$4,$S271-4,0))</f>
        <v/>
      </c>
      <c r="I271" s="291" t="str">
        <f ca="1">IF(ISERROR($S271),"",OFFSET('Smelter Reference List'!$H$4,$S271-4,0))</f>
        <v/>
      </c>
      <c r="J271" s="291" t="str">
        <f ca="1">IF(ISERROR($S271),"",OFFSET('Smelter Reference List'!$I$4,$S271-4,0))</f>
        <v/>
      </c>
      <c r="K271" s="288"/>
      <c r="L271" s="288"/>
      <c r="M271" s="288"/>
      <c r="N271" s="288"/>
      <c r="O271" s="288"/>
      <c r="P271" s="288"/>
      <c r="Q271" s="289"/>
      <c r="R271" s="274"/>
      <c r="S271" s="275" t="e">
        <f>IF(OR(C271="",C271=T$4),NA(),MATCH($B271&amp;$C271,'Smelter Reference List'!$J:$J,0))</f>
        <v>#N/A</v>
      </c>
      <c r="T271" s="276"/>
      <c r="U271" s="276"/>
      <c r="V271" s="276"/>
      <c r="W271" s="276"/>
    </row>
    <row r="272" spans="1:23" s="267" customFormat="1" ht="20.25">
      <c r="A272" s="265"/>
      <c r="B272" s="273"/>
      <c r="C272" s="273"/>
      <c r="D272" s="166" t="str">
        <f ca="1">IF(ISERROR($S272),"",OFFSET('Smelter Reference List'!$C$4,$S272-4,0)&amp;"")</f>
        <v/>
      </c>
      <c r="E272" s="166" t="str">
        <f ca="1">IF(ISERROR($S272),"",OFFSET('Smelter Reference List'!$D$4,$S272-4,0)&amp;"")</f>
        <v/>
      </c>
      <c r="F272" s="166" t="str">
        <f ca="1">IF(ISERROR($S272),"",OFFSET('Smelter Reference List'!$E$4,$S272-4,0))</f>
        <v/>
      </c>
      <c r="G272" s="166" t="str">
        <f ca="1">IF(C272=$U$4,"Enter smelter details", IF(ISERROR($S272),"",OFFSET('Smelter Reference List'!$F$4,$S272-4,0)))</f>
        <v/>
      </c>
      <c r="H272" s="290" t="str">
        <f ca="1">IF(ISERROR($S272),"",OFFSET('Smelter Reference List'!$G$4,$S272-4,0))</f>
        <v/>
      </c>
      <c r="I272" s="291" t="str">
        <f ca="1">IF(ISERROR($S272),"",OFFSET('Smelter Reference List'!$H$4,$S272-4,0))</f>
        <v/>
      </c>
      <c r="J272" s="291" t="str">
        <f ca="1">IF(ISERROR($S272),"",OFFSET('Smelter Reference List'!$I$4,$S272-4,0))</f>
        <v/>
      </c>
      <c r="K272" s="288"/>
      <c r="L272" s="288"/>
      <c r="M272" s="288"/>
      <c r="N272" s="288"/>
      <c r="O272" s="288"/>
      <c r="P272" s="288"/>
      <c r="Q272" s="289"/>
      <c r="R272" s="274"/>
      <c r="S272" s="275" t="e">
        <f>IF(OR(C272="",C272=T$4),NA(),MATCH($B272&amp;$C272,'Smelter Reference List'!$J:$J,0))</f>
        <v>#N/A</v>
      </c>
      <c r="T272" s="276"/>
      <c r="U272" s="276"/>
      <c r="V272" s="276"/>
      <c r="W272" s="276"/>
    </row>
    <row r="273" spans="1:23" s="267" customFormat="1" ht="20.25">
      <c r="A273" s="265"/>
      <c r="B273" s="273"/>
      <c r="C273" s="273"/>
      <c r="D273" s="166" t="str">
        <f ca="1">IF(ISERROR($S273),"",OFFSET('Smelter Reference List'!$C$4,$S273-4,0)&amp;"")</f>
        <v/>
      </c>
      <c r="E273" s="166" t="str">
        <f ca="1">IF(ISERROR($S273),"",OFFSET('Smelter Reference List'!$D$4,$S273-4,0)&amp;"")</f>
        <v/>
      </c>
      <c r="F273" s="166" t="str">
        <f ca="1">IF(ISERROR($S273),"",OFFSET('Smelter Reference List'!$E$4,$S273-4,0))</f>
        <v/>
      </c>
      <c r="G273" s="166" t="str">
        <f ca="1">IF(C273=$U$4,"Enter smelter details", IF(ISERROR($S273),"",OFFSET('Smelter Reference List'!$F$4,$S273-4,0)))</f>
        <v/>
      </c>
      <c r="H273" s="290" t="str">
        <f ca="1">IF(ISERROR($S273),"",OFFSET('Smelter Reference List'!$G$4,$S273-4,0))</f>
        <v/>
      </c>
      <c r="I273" s="291" t="str">
        <f ca="1">IF(ISERROR($S273),"",OFFSET('Smelter Reference List'!$H$4,$S273-4,0))</f>
        <v/>
      </c>
      <c r="J273" s="291" t="str">
        <f ca="1">IF(ISERROR($S273),"",OFFSET('Smelter Reference List'!$I$4,$S273-4,0))</f>
        <v/>
      </c>
      <c r="K273" s="288"/>
      <c r="L273" s="288"/>
      <c r="M273" s="288"/>
      <c r="N273" s="288"/>
      <c r="O273" s="288"/>
      <c r="P273" s="288"/>
      <c r="Q273" s="289"/>
      <c r="R273" s="274"/>
      <c r="S273" s="275" t="e">
        <f>IF(OR(C273="",C273=T$4),NA(),MATCH($B273&amp;$C273,'Smelter Reference List'!$J:$J,0))</f>
        <v>#N/A</v>
      </c>
      <c r="T273" s="276"/>
      <c r="U273" s="276"/>
      <c r="V273" s="276"/>
      <c r="W273" s="276"/>
    </row>
    <row r="274" spans="1:23" s="267" customFormat="1" ht="20.25">
      <c r="A274" s="265"/>
      <c r="B274" s="273"/>
      <c r="C274" s="273"/>
      <c r="D274" s="166" t="str">
        <f ca="1">IF(ISERROR($S274),"",OFFSET('Smelter Reference List'!$C$4,$S274-4,0)&amp;"")</f>
        <v/>
      </c>
      <c r="E274" s="166" t="str">
        <f ca="1">IF(ISERROR($S274),"",OFFSET('Smelter Reference List'!$D$4,$S274-4,0)&amp;"")</f>
        <v/>
      </c>
      <c r="F274" s="166" t="str">
        <f ca="1">IF(ISERROR($S274),"",OFFSET('Smelter Reference List'!$E$4,$S274-4,0))</f>
        <v/>
      </c>
      <c r="G274" s="166" t="str">
        <f ca="1">IF(C274=$U$4,"Enter smelter details", IF(ISERROR($S274),"",OFFSET('Smelter Reference List'!$F$4,$S274-4,0)))</f>
        <v/>
      </c>
      <c r="H274" s="290" t="str">
        <f ca="1">IF(ISERROR($S274),"",OFFSET('Smelter Reference List'!$G$4,$S274-4,0))</f>
        <v/>
      </c>
      <c r="I274" s="291" t="str">
        <f ca="1">IF(ISERROR($S274),"",OFFSET('Smelter Reference List'!$H$4,$S274-4,0))</f>
        <v/>
      </c>
      <c r="J274" s="291" t="str">
        <f ca="1">IF(ISERROR($S274),"",OFFSET('Smelter Reference List'!$I$4,$S274-4,0))</f>
        <v/>
      </c>
      <c r="K274" s="288"/>
      <c r="L274" s="288"/>
      <c r="M274" s="288"/>
      <c r="N274" s="288"/>
      <c r="O274" s="288"/>
      <c r="P274" s="288"/>
      <c r="Q274" s="289"/>
      <c r="R274" s="274"/>
      <c r="S274" s="275" t="e">
        <f>IF(OR(C274="",C274=T$4),NA(),MATCH($B274&amp;$C274,'Smelter Reference List'!$J:$J,0))</f>
        <v>#N/A</v>
      </c>
      <c r="T274" s="276"/>
      <c r="U274" s="276"/>
      <c r="V274" s="276"/>
      <c r="W274" s="276"/>
    </row>
    <row r="275" spans="1:23" s="267" customFormat="1" ht="20.25">
      <c r="A275" s="265"/>
      <c r="B275" s="273"/>
      <c r="C275" s="273"/>
      <c r="D275" s="166" t="str">
        <f ca="1">IF(ISERROR($S275),"",OFFSET('Smelter Reference List'!$C$4,$S275-4,0)&amp;"")</f>
        <v/>
      </c>
      <c r="E275" s="166" t="str">
        <f ca="1">IF(ISERROR($S275),"",OFFSET('Smelter Reference List'!$D$4,$S275-4,0)&amp;"")</f>
        <v/>
      </c>
      <c r="F275" s="166" t="str">
        <f ca="1">IF(ISERROR($S275),"",OFFSET('Smelter Reference List'!$E$4,$S275-4,0))</f>
        <v/>
      </c>
      <c r="G275" s="166" t="str">
        <f ca="1">IF(C275=$U$4,"Enter smelter details", IF(ISERROR($S275),"",OFFSET('Smelter Reference List'!$F$4,$S275-4,0)))</f>
        <v/>
      </c>
      <c r="H275" s="290" t="str">
        <f ca="1">IF(ISERROR($S275),"",OFFSET('Smelter Reference List'!$G$4,$S275-4,0))</f>
        <v/>
      </c>
      <c r="I275" s="291" t="str">
        <f ca="1">IF(ISERROR($S275),"",OFFSET('Smelter Reference List'!$H$4,$S275-4,0))</f>
        <v/>
      </c>
      <c r="J275" s="291" t="str">
        <f ca="1">IF(ISERROR($S275),"",OFFSET('Smelter Reference List'!$I$4,$S275-4,0))</f>
        <v/>
      </c>
      <c r="K275" s="288"/>
      <c r="L275" s="288"/>
      <c r="M275" s="288"/>
      <c r="N275" s="288"/>
      <c r="O275" s="288"/>
      <c r="P275" s="288"/>
      <c r="Q275" s="289"/>
      <c r="R275" s="274"/>
      <c r="S275" s="275" t="e">
        <f>IF(OR(C275="",C275=T$4),NA(),MATCH($B275&amp;$C275,'Smelter Reference List'!$J:$J,0))</f>
        <v>#N/A</v>
      </c>
      <c r="T275" s="276"/>
      <c r="U275" s="276"/>
      <c r="V275" s="276"/>
      <c r="W275" s="276"/>
    </row>
    <row r="276" spans="1:23" s="267" customFormat="1" ht="20.25">
      <c r="A276" s="265"/>
      <c r="B276" s="273"/>
      <c r="C276" s="273"/>
      <c r="D276" s="166" t="str">
        <f ca="1">IF(ISERROR($S276),"",OFFSET('Smelter Reference List'!$C$4,$S276-4,0)&amp;"")</f>
        <v/>
      </c>
      <c r="E276" s="166" t="str">
        <f ca="1">IF(ISERROR($S276),"",OFFSET('Smelter Reference List'!$D$4,$S276-4,0)&amp;"")</f>
        <v/>
      </c>
      <c r="F276" s="166" t="str">
        <f ca="1">IF(ISERROR($S276),"",OFFSET('Smelter Reference List'!$E$4,$S276-4,0))</f>
        <v/>
      </c>
      <c r="G276" s="166" t="str">
        <f ca="1">IF(C276=$U$4,"Enter smelter details", IF(ISERROR($S276),"",OFFSET('Smelter Reference List'!$F$4,$S276-4,0)))</f>
        <v/>
      </c>
      <c r="H276" s="290" t="str">
        <f ca="1">IF(ISERROR($S276),"",OFFSET('Smelter Reference List'!$G$4,$S276-4,0))</f>
        <v/>
      </c>
      <c r="I276" s="291" t="str">
        <f ca="1">IF(ISERROR($S276),"",OFFSET('Smelter Reference List'!$H$4,$S276-4,0))</f>
        <v/>
      </c>
      <c r="J276" s="291" t="str">
        <f ca="1">IF(ISERROR($S276),"",OFFSET('Smelter Reference List'!$I$4,$S276-4,0))</f>
        <v/>
      </c>
      <c r="K276" s="288"/>
      <c r="L276" s="288"/>
      <c r="M276" s="288"/>
      <c r="N276" s="288"/>
      <c r="O276" s="288"/>
      <c r="P276" s="288"/>
      <c r="Q276" s="289"/>
      <c r="R276" s="274"/>
      <c r="S276" s="275" t="e">
        <f>IF(OR(C276="",C276=T$4),NA(),MATCH($B276&amp;$C276,'Smelter Reference List'!$J:$J,0))</f>
        <v>#N/A</v>
      </c>
      <c r="T276" s="276"/>
      <c r="U276" s="276"/>
      <c r="V276" s="276"/>
      <c r="W276" s="276"/>
    </row>
    <row r="277" spans="1:23" s="267" customFormat="1" ht="20.25">
      <c r="A277" s="265"/>
      <c r="B277" s="273"/>
      <c r="C277" s="273"/>
      <c r="D277" s="166" t="str">
        <f ca="1">IF(ISERROR($S277),"",OFFSET('Smelter Reference List'!$C$4,$S277-4,0)&amp;"")</f>
        <v/>
      </c>
      <c r="E277" s="166" t="str">
        <f ca="1">IF(ISERROR($S277),"",OFFSET('Smelter Reference List'!$D$4,$S277-4,0)&amp;"")</f>
        <v/>
      </c>
      <c r="F277" s="166" t="str">
        <f ca="1">IF(ISERROR($S277),"",OFFSET('Smelter Reference List'!$E$4,$S277-4,0))</f>
        <v/>
      </c>
      <c r="G277" s="166" t="str">
        <f ca="1">IF(C277=$U$4,"Enter smelter details", IF(ISERROR($S277),"",OFFSET('Smelter Reference List'!$F$4,$S277-4,0)))</f>
        <v/>
      </c>
      <c r="H277" s="290" t="str">
        <f ca="1">IF(ISERROR($S277),"",OFFSET('Smelter Reference List'!$G$4,$S277-4,0))</f>
        <v/>
      </c>
      <c r="I277" s="291" t="str">
        <f ca="1">IF(ISERROR($S277),"",OFFSET('Smelter Reference List'!$H$4,$S277-4,0))</f>
        <v/>
      </c>
      <c r="J277" s="291" t="str">
        <f ca="1">IF(ISERROR($S277),"",OFFSET('Smelter Reference List'!$I$4,$S277-4,0))</f>
        <v/>
      </c>
      <c r="K277" s="288"/>
      <c r="L277" s="288"/>
      <c r="M277" s="288"/>
      <c r="N277" s="288"/>
      <c r="O277" s="288"/>
      <c r="P277" s="288"/>
      <c r="Q277" s="289"/>
      <c r="R277" s="274"/>
      <c r="S277" s="275" t="e">
        <f>IF(OR(C277="",C277=T$4),NA(),MATCH($B277&amp;$C277,'Smelter Reference List'!$J:$J,0))</f>
        <v>#N/A</v>
      </c>
      <c r="T277" s="276"/>
      <c r="U277" s="276"/>
      <c r="V277" s="276"/>
      <c r="W277" s="276"/>
    </row>
    <row r="278" spans="1:23" s="267" customFormat="1" ht="20.25">
      <c r="A278" s="265"/>
      <c r="B278" s="273"/>
      <c r="C278" s="273"/>
      <c r="D278" s="166" t="str">
        <f ca="1">IF(ISERROR($S278),"",OFFSET('Smelter Reference List'!$C$4,$S278-4,0)&amp;"")</f>
        <v/>
      </c>
      <c r="E278" s="166" t="str">
        <f ca="1">IF(ISERROR($S278),"",OFFSET('Smelter Reference List'!$D$4,$S278-4,0)&amp;"")</f>
        <v/>
      </c>
      <c r="F278" s="166" t="str">
        <f ca="1">IF(ISERROR($S278),"",OFFSET('Smelter Reference List'!$E$4,$S278-4,0))</f>
        <v/>
      </c>
      <c r="G278" s="166" t="str">
        <f ca="1">IF(C278=$U$4,"Enter smelter details", IF(ISERROR($S278),"",OFFSET('Smelter Reference List'!$F$4,$S278-4,0)))</f>
        <v/>
      </c>
      <c r="H278" s="290" t="str">
        <f ca="1">IF(ISERROR($S278),"",OFFSET('Smelter Reference List'!$G$4,$S278-4,0))</f>
        <v/>
      </c>
      <c r="I278" s="291" t="str">
        <f ca="1">IF(ISERROR($S278),"",OFFSET('Smelter Reference List'!$H$4,$S278-4,0))</f>
        <v/>
      </c>
      <c r="J278" s="291" t="str">
        <f ca="1">IF(ISERROR($S278),"",OFFSET('Smelter Reference List'!$I$4,$S278-4,0))</f>
        <v/>
      </c>
      <c r="K278" s="288"/>
      <c r="L278" s="288"/>
      <c r="M278" s="288"/>
      <c r="N278" s="288"/>
      <c r="O278" s="288"/>
      <c r="P278" s="288"/>
      <c r="Q278" s="289"/>
      <c r="R278" s="274"/>
      <c r="S278" s="275" t="e">
        <f>IF(OR(C278="",C278=T$4),NA(),MATCH($B278&amp;$C278,'Smelter Reference List'!$J:$J,0))</f>
        <v>#N/A</v>
      </c>
      <c r="T278" s="276"/>
      <c r="U278" s="276"/>
      <c r="V278" s="276"/>
      <c r="W278" s="276"/>
    </row>
    <row r="279" spans="1:23" s="267" customFormat="1" ht="20.25">
      <c r="A279" s="265"/>
      <c r="B279" s="273"/>
      <c r="C279" s="273"/>
      <c r="D279" s="166" t="str">
        <f ca="1">IF(ISERROR($S279),"",OFFSET('Smelter Reference List'!$C$4,$S279-4,0)&amp;"")</f>
        <v/>
      </c>
      <c r="E279" s="166" t="str">
        <f ca="1">IF(ISERROR($S279),"",OFFSET('Smelter Reference List'!$D$4,$S279-4,0)&amp;"")</f>
        <v/>
      </c>
      <c r="F279" s="166" t="str">
        <f ca="1">IF(ISERROR($S279),"",OFFSET('Smelter Reference List'!$E$4,$S279-4,0))</f>
        <v/>
      </c>
      <c r="G279" s="166" t="str">
        <f ca="1">IF(C279=$U$4,"Enter smelter details", IF(ISERROR($S279),"",OFFSET('Smelter Reference List'!$F$4,$S279-4,0)))</f>
        <v/>
      </c>
      <c r="H279" s="290" t="str">
        <f ca="1">IF(ISERROR($S279),"",OFFSET('Smelter Reference List'!$G$4,$S279-4,0))</f>
        <v/>
      </c>
      <c r="I279" s="291" t="str">
        <f ca="1">IF(ISERROR($S279),"",OFFSET('Smelter Reference List'!$H$4,$S279-4,0))</f>
        <v/>
      </c>
      <c r="J279" s="291" t="str">
        <f ca="1">IF(ISERROR($S279),"",OFFSET('Smelter Reference List'!$I$4,$S279-4,0))</f>
        <v/>
      </c>
      <c r="K279" s="288"/>
      <c r="L279" s="288"/>
      <c r="M279" s="288"/>
      <c r="N279" s="288"/>
      <c r="O279" s="288"/>
      <c r="P279" s="288"/>
      <c r="Q279" s="289"/>
      <c r="R279" s="274"/>
      <c r="S279" s="275" t="e">
        <f>IF(OR(C279="",C279=T$4),NA(),MATCH($B279&amp;$C279,'Smelter Reference List'!$J:$J,0))</f>
        <v>#N/A</v>
      </c>
      <c r="T279" s="276"/>
      <c r="U279" s="276"/>
      <c r="V279" s="276"/>
      <c r="W279" s="276"/>
    </row>
    <row r="280" spans="1:23" s="267" customFormat="1" ht="20.25">
      <c r="A280" s="265"/>
      <c r="B280" s="273"/>
      <c r="C280" s="273"/>
      <c r="D280" s="166" t="str">
        <f ca="1">IF(ISERROR($S280),"",OFFSET('Smelter Reference List'!$C$4,$S280-4,0)&amp;"")</f>
        <v/>
      </c>
      <c r="E280" s="166" t="str">
        <f ca="1">IF(ISERROR($S280),"",OFFSET('Smelter Reference List'!$D$4,$S280-4,0)&amp;"")</f>
        <v/>
      </c>
      <c r="F280" s="166" t="str">
        <f ca="1">IF(ISERROR($S280),"",OFFSET('Smelter Reference List'!$E$4,$S280-4,0))</f>
        <v/>
      </c>
      <c r="G280" s="166" t="str">
        <f ca="1">IF(C280=$U$4,"Enter smelter details", IF(ISERROR($S280),"",OFFSET('Smelter Reference List'!$F$4,$S280-4,0)))</f>
        <v/>
      </c>
      <c r="H280" s="290" t="str">
        <f ca="1">IF(ISERROR($S280),"",OFFSET('Smelter Reference List'!$G$4,$S280-4,0))</f>
        <v/>
      </c>
      <c r="I280" s="291" t="str">
        <f ca="1">IF(ISERROR($S280),"",OFFSET('Smelter Reference List'!$H$4,$S280-4,0))</f>
        <v/>
      </c>
      <c r="J280" s="291" t="str">
        <f ca="1">IF(ISERROR($S280),"",OFFSET('Smelter Reference List'!$I$4,$S280-4,0))</f>
        <v/>
      </c>
      <c r="K280" s="288"/>
      <c r="L280" s="288"/>
      <c r="M280" s="288"/>
      <c r="N280" s="288"/>
      <c r="O280" s="288"/>
      <c r="P280" s="288"/>
      <c r="Q280" s="289"/>
      <c r="R280" s="274"/>
      <c r="S280" s="275" t="e">
        <f>IF(OR(C280="",C280=T$4),NA(),MATCH($B280&amp;$C280,'Smelter Reference List'!$J:$J,0))</f>
        <v>#N/A</v>
      </c>
      <c r="T280" s="276"/>
      <c r="U280" s="276"/>
      <c r="V280" s="276"/>
      <c r="W280" s="276"/>
    </row>
    <row r="281" spans="1:23" s="267" customFormat="1" ht="20.25">
      <c r="A281" s="265"/>
      <c r="B281" s="273"/>
      <c r="C281" s="273"/>
      <c r="D281" s="166" t="str">
        <f ca="1">IF(ISERROR($S281),"",OFFSET('Smelter Reference List'!$C$4,$S281-4,0)&amp;"")</f>
        <v/>
      </c>
      <c r="E281" s="166" t="str">
        <f ca="1">IF(ISERROR($S281),"",OFFSET('Smelter Reference List'!$D$4,$S281-4,0)&amp;"")</f>
        <v/>
      </c>
      <c r="F281" s="166" t="str">
        <f ca="1">IF(ISERROR($S281),"",OFFSET('Smelter Reference List'!$E$4,$S281-4,0))</f>
        <v/>
      </c>
      <c r="G281" s="166" t="str">
        <f ca="1">IF(C281=$U$4,"Enter smelter details", IF(ISERROR($S281),"",OFFSET('Smelter Reference List'!$F$4,$S281-4,0)))</f>
        <v/>
      </c>
      <c r="H281" s="290" t="str">
        <f ca="1">IF(ISERROR($S281),"",OFFSET('Smelter Reference List'!$G$4,$S281-4,0))</f>
        <v/>
      </c>
      <c r="I281" s="291" t="str">
        <f ca="1">IF(ISERROR($S281),"",OFFSET('Smelter Reference List'!$H$4,$S281-4,0))</f>
        <v/>
      </c>
      <c r="J281" s="291" t="str">
        <f ca="1">IF(ISERROR($S281),"",OFFSET('Smelter Reference List'!$I$4,$S281-4,0))</f>
        <v/>
      </c>
      <c r="K281" s="288"/>
      <c r="L281" s="288"/>
      <c r="M281" s="288"/>
      <c r="N281" s="288"/>
      <c r="O281" s="288"/>
      <c r="P281" s="288"/>
      <c r="Q281" s="289"/>
      <c r="R281" s="274"/>
      <c r="S281" s="275" t="e">
        <f>IF(OR(C281="",C281=T$4),NA(),MATCH($B281&amp;$C281,'Smelter Reference List'!$J:$J,0))</f>
        <v>#N/A</v>
      </c>
      <c r="T281" s="276"/>
      <c r="U281" s="276"/>
      <c r="V281" s="276"/>
      <c r="W281" s="276"/>
    </row>
    <row r="282" spans="1:23" s="267" customFormat="1" ht="20.25">
      <c r="A282" s="265"/>
      <c r="B282" s="273"/>
      <c r="C282" s="273"/>
      <c r="D282" s="166" t="str">
        <f ca="1">IF(ISERROR($S282),"",OFFSET('Smelter Reference List'!$C$4,$S282-4,0)&amp;"")</f>
        <v/>
      </c>
      <c r="E282" s="166" t="str">
        <f ca="1">IF(ISERROR($S282),"",OFFSET('Smelter Reference List'!$D$4,$S282-4,0)&amp;"")</f>
        <v/>
      </c>
      <c r="F282" s="166" t="str">
        <f ca="1">IF(ISERROR($S282),"",OFFSET('Smelter Reference List'!$E$4,$S282-4,0))</f>
        <v/>
      </c>
      <c r="G282" s="166" t="str">
        <f ca="1">IF(C282=$U$4,"Enter smelter details", IF(ISERROR($S282),"",OFFSET('Smelter Reference List'!$F$4,$S282-4,0)))</f>
        <v/>
      </c>
      <c r="H282" s="290" t="str">
        <f ca="1">IF(ISERROR($S282),"",OFFSET('Smelter Reference List'!$G$4,$S282-4,0))</f>
        <v/>
      </c>
      <c r="I282" s="291" t="str">
        <f ca="1">IF(ISERROR($S282),"",OFFSET('Smelter Reference List'!$H$4,$S282-4,0))</f>
        <v/>
      </c>
      <c r="J282" s="291" t="str">
        <f ca="1">IF(ISERROR($S282),"",OFFSET('Smelter Reference List'!$I$4,$S282-4,0))</f>
        <v/>
      </c>
      <c r="K282" s="288"/>
      <c r="L282" s="288"/>
      <c r="M282" s="288"/>
      <c r="N282" s="288"/>
      <c r="O282" s="288"/>
      <c r="P282" s="288"/>
      <c r="Q282" s="289"/>
      <c r="R282" s="274"/>
      <c r="S282" s="275" t="e">
        <f>IF(OR(C282="",C282=T$4),NA(),MATCH($B282&amp;$C282,'Smelter Reference List'!$J:$J,0))</f>
        <v>#N/A</v>
      </c>
      <c r="T282" s="276"/>
      <c r="U282" s="276"/>
      <c r="V282" s="276"/>
      <c r="W282" s="276"/>
    </row>
    <row r="283" spans="1:23" s="267" customFormat="1" ht="20.25">
      <c r="A283" s="265"/>
      <c r="B283" s="273"/>
      <c r="C283" s="273"/>
      <c r="D283" s="166" t="str">
        <f ca="1">IF(ISERROR($S283),"",OFFSET('Smelter Reference List'!$C$4,$S283-4,0)&amp;"")</f>
        <v/>
      </c>
      <c r="E283" s="166" t="str">
        <f ca="1">IF(ISERROR($S283),"",OFFSET('Smelter Reference List'!$D$4,$S283-4,0)&amp;"")</f>
        <v/>
      </c>
      <c r="F283" s="166" t="str">
        <f ca="1">IF(ISERROR($S283),"",OFFSET('Smelter Reference List'!$E$4,$S283-4,0))</f>
        <v/>
      </c>
      <c r="G283" s="166" t="str">
        <f ca="1">IF(C283=$U$4,"Enter smelter details", IF(ISERROR($S283),"",OFFSET('Smelter Reference List'!$F$4,$S283-4,0)))</f>
        <v/>
      </c>
      <c r="H283" s="290" t="str">
        <f ca="1">IF(ISERROR($S283),"",OFFSET('Smelter Reference List'!$G$4,$S283-4,0))</f>
        <v/>
      </c>
      <c r="I283" s="291" t="str">
        <f ca="1">IF(ISERROR($S283),"",OFFSET('Smelter Reference List'!$H$4,$S283-4,0))</f>
        <v/>
      </c>
      <c r="J283" s="291" t="str">
        <f ca="1">IF(ISERROR($S283),"",OFFSET('Smelter Reference List'!$I$4,$S283-4,0))</f>
        <v/>
      </c>
      <c r="K283" s="288"/>
      <c r="L283" s="288"/>
      <c r="M283" s="288"/>
      <c r="N283" s="288"/>
      <c r="O283" s="288"/>
      <c r="P283" s="288"/>
      <c r="Q283" s="289"/>
      <c r="R283" s="274"/>
      <c r="S283" s="275" t="e">
        <f>IF(OR(C283="",C283=T$4),NA(),MATCH($B283&amp;$C283,'Smelter Reference List'!$J:$J,0))</f>
        <v>#N/A</v>
      </c>
      <c r="T283" s="276"/>
      <c r="U283" s="276"/>
      <c r="V283" s="276"/>
      <c r="W283" s="276"/>
    </row>
    <row r="284" spans="1:23" s="267" customFormat="1" ht="20.25">
      <c r="A284" s="265"/>
      <c r="B284" s="273"/>
      <c r="C284" s="273"/>
      <c r="D284" s="166" t="str">
        <f ca="1">IF(ISERROR($S284),"",OFFSET('Smelter Reference List'!$C$4,$S284-4,0)&amp;"")</f>
        <v/>
      </c>
      <c r="E284" s="166" t="str">
        <f ca="1">IF(ISERROR($S284),"",OFFSET('Smelter Reference List'!$D$4,$S284-4,0)&amp;"")</f>
        <v/>
      </c>
      <c r="F284" s="166" t="str">
        <f ca="1">IF(ISERROR($S284),"",OFFSET('Smelter Reference List'!$E$4,$S284-4,0))</f>
        <v/>
      </c>
      <c r="G284" s="166" t="str">
        <f ca="1">IF(C284=$U$4,"Enter smelter details", IF(ISERROR($S284),"",OFFSET('Smelter Reference List'!$F$4,$S284-4,0)))</f>
        <v/>
      </c>
      <c r="H284" s="290" t="str">
        <f ca="1">IF(ISERROR($S284),"",OFFSET('Smelter Reference List'!$G$4,$S284-4,0))</f>
        <v/>
      </c>
      <c r="I284" s="291" t="str">
        <f ca="1">IF(ISERROR($S284),"",OFFSET('Smelter Reference List'!$H$4,$S284-4,0))</f>
        <v/>
      </c>
      <c r="J284" s="291" t="str">
        <f ca="1">IF(ISERROR($S284),"",OFFSET('Smelter Reference List'!$I$4,$S284-4,0))</f>
        <v/>
      </c>
      <c r="K284" s="288"/>
      <c r="L284" s="288"/>
      <c r="M284" s="288"/>
      <c r="N284" s="288"/>
      <c r="O284" s="288"/>
      <c r="P284" s="288"/>
      <c r="Q284" s="289"/>
      <c r="R284" s="274"/>
      <c r="S284" s="275" t="e">
        <f>IF(OR(C284="",C284=T$4),NA(),MATCH($B284&amp;$C284,'Smelter Reference List'!$J:$J,0))</f>
        <v>#N/A</v>
      </c>
      <c r="T284" s="276"/>
      <c r="U284" s="276"/>
      <c r="V284" s="276"/>
      <c r="W284" s="276"/>
    </row>
    <row r="285" spans="1:23" s="267" customFormat="1" ht="20.25">
      <c r="A285" s="265"/>
      <c r="B285" s="273"/>
      <c r="C285" s="273"/>
      <c r="D285" s="166" t="str">
        <f ca="1">IF(ISERROR($S285),"",OFFSET('Smelter Reference List'!$C$4,$S285-4,0)&amp;"")</f>
        <v/>
      </c>
      <c r="E285" s="166" t="str">
        <f ca="1">IF(ISERROR($S285),"",OFFSET('Smelter Reference List'!$D$4,$S285-4,0)&amp;"")</f>
        <v/>
      </c>
      <c r="F285" s="166" t="str">
        <f ca="1">IF(ISERROR($S285),"",OFFSET('Smelter Reference List'!$E$4,$S285-4,0))</f>
        <v/>
      </c>
      <c r="G285" s="166" t="str">
        <f ca="1">IF(C285=$U$4,"Enter smelter details", IF(ISERROR($S285),"",OFFSET('Smelter Reference List'!$F$4,$S285-4,0)))</f>
        <v/>
      </c>
      <c r="H285" s="290" t="str">
        <f ca="1">IF(ISERROR($S285),"",OFFSET('Smelter Reference List'!$G$4,$S285-4,0))</f>
        <v/>
      </c>
      <c r="I285" s="291" t="str">
        <f ca="1">IF(ISERROR($S285),"",OFFSET('Smelter Reference List'!$H$4,$S285-4,0))</f>
        <v/>
      </c>
      <c r="J285" s="291" t="str">
        <f ca="1">IF(ISERROR($S285),"",OFFSET('Smelter Reference List'!$I$4,$S285-4,0))</f>
        <v/>
      </c>
      <c r="K285" s="288"/>
      <c r="L285" s="288"/>
      <c r="M285" s="288"/>
      <c r="N285" s="288"/>
      <c r="O285" s="288"/>
      <c r="P285" s="288"/>
      <c r="Q285" s="289"/>
      <c r="R285" s="274"/>
      <c r="S285" s="275" t="e">
        <f>IF(OR(C285="",C285=T$4),NA(),MATCH($B285&amp;$C285,'Smelter Reference List'!$J:$J,0))</f>
        <v>#N/A</v>
      </c>
      <c r="T285" s="276"/>
      <c r="U285" s="276"/>
      <c r="V285" s="276"/>
      <c r="W285" s="276"/>
    </row>
    <row r="286" spans="1:23" s="267" customFormat="1" ht="20.25">
      <c r="A286" s="265"/>
      <c r="B286" s="273"/>
      <c r="C286" s="273"/>
      <c r="D286" s="166" t="str">
        <f ca="1">IF(ISERROR($S286),"",OFFSET('Smelter Reference List'!$C$4,$S286-4,0)&amp;"")</f>
        <v/>
      </c>
      <c r="E286" s="166" t="str">
        <f ca="1">IF(ISERROR($S286),"",OFFSET('Smelter Reference List'!$D$4,$S286-4,0)&amp;"")</f>
        <v/>
      </c>
      <c r="F286" s="166" t="str">
        <f ca="1">IF(ISERROR($S286),"",OFFSET('Smelter Reference List'!$E$4,$S286-4,0))</f>
        <v/>
      </c>
      <c r="G286" s="166" t="str">
        <f ca="1">IF(C286=$U$4,"Enter smelter details", IF(ISERROR($S286),"",OFFSET('Smelter Reference List'!$F$4,$S286-4,0)))</f>
        <v/>
      </c>
      <c r="H286" s="290" t="str">
        <f ca="1">IF(ISERROR($S286),"",OFFSET('Smelter Reference List'!$G$4,$S286-4,0))</f>
        <v/>
      </c>
      <c r="I286" s="291" t="str">
        <f ca="1">IF(ISERROR($S286),"",OFFSET('Smelter Reference List'!$H$4,$S286-4,0))</f>
        <v/>
      </c>
      <c r="J286" s="291" t="str">
        <f ca="1">IF(ISERROR($S286),"",OFFSET('Smelter Reference List'!$I$4,$S286-4,0))</f>
        <v/>
      </c>
      <c r="K286" s="288"/>
      <c r="L286" s="288"/>
      <c r="M286" s="288"/>
      <c r="N286" s="288"/>
      <c r="O286" s="288"/>
      <c r="P286" s="288"/>
      <c r="Q286" s="289"/>
      <c r="R286" s="274"/>
      <c r="S286" s="275" t="e">
        <f>IF(OR(C286="",C286=T$4),NA(),MATCH($B286&amp;$C286,'Smelter Reference List'!$J:$J,0))</f>
        <v>#N/A</v>
      </c>
      <c r="T286" s="276"/>
      <c r="U286" s="276"/>
      <c r="V286" s="276"/>
      <c r="W286" s="276"/>
    </row>
    <row r="287" spans="1:23" s="267" customFormat="1" ht="20.25">
      <c r="A287" s="265"/>
      <c r="B287" s="273"/>
      <c r="C287" s="273"/>
      <c r="D287" s="166" t="str">
        <f ca="1">IF(ISERROR($S287),"",OFFSET('Smelter Reference List'!$C$4,$S287-4,0)&amp;"")</f>
        <v/>
      </c>
      <c r="E287" s="166" t="str">
        <f ca="1">IF(ISERROR($S287),"",OFFSET('Smelter Reference List'!$D$4,$S287-4,0)&amp;"")</f>
        <v/>
      </c>
      <c r="F287" s="166" t="str">
        <f ca="1">IF(ISERROR($S287),"",OFFSET('Smelter Reference List'!$E$4,$S287-4,0))</f>
        <v/>
      </c>
      <c r="G287" s="166" t="str">
        <f ca="1">IF(C287=$U$4,"Enter smelter details", IF(ISERROR($S287),"",OFFSET('Smelter Reference List'!$F$4,$S287-4,0)))</f>
        <v/>
      </c>
      <c r="H287" s="290" t="str">
        <f ca="1">IF(ISERROR($S287),"",OFFSET('Smelter Reference List'!$G$4,$S287-4,0))</f>
        <v/>
      </c>
      <c r="I287" s="291" t="str">
        <f ca="1">IF(ISERROR($S287),"",OFFSET('Smelter Reference List'!$H$4,$S287-4,0))</f>
        <v/>
      </c>
      <c r="J287" s="291" t="str">
        <f ca="1">IF(ISERROR($S287),"",OFFSET('Smelter Reference List'!$I$4,$S287-4,0))</f>
        <v/>
      </c>
      <c r="K287" s="288"/>
      <c r="L287" s="288"/>
      <c r="M287" s="288"/>
      <c r="N287" s="288"/>
      <c r="O287" s="288"/>
      <c r="P287" s="288"/>
      <c r="Q287" s="289"/>
      <c r="R287" s="274"/>
      <c r="S287" s="275" t="e">
        <f>IF(OR(C287="",C287=T$4),NA(),MATCH($B287&amp;$C287,'Smelter Reference List'!$J:$J,0))</f>
        <v>#N/A</v>
      </c>
      <c r="T287" s="276"/>
      <c r="U287" s="276"/>
      <c r="V287" s="276"/>
      <c r="W287" s="276"/>
    </row>
    <row r="288" spans="1:23" s="267" customFormat="1" ht="20.25">
      <c r="A288" s="265"/>
      <c r="B288" s="273"/>
      <c r="C288" s="273"/>
      <c r="D288" s="166" t="str">
        <f ca="1">IF(ISERROR($S288),"",OFFSET('Smelter Reference List'!$C$4,$S288-4,0)&amp;"")</f>
        <v/>
      </c>
      <c r="E288" s="166" t="str">
        <f ca="1">IF(ISERROR($S288),"",OFFSET('Smelter Reference List'!$D$4,$S288-4,0)&amp;"")</f>
        <v/>
      </c>
      <c r="F288" s="166" t="str">
        <f ca="1">IF(ISERROR($S288),"",OFFSET('Smelter Reference List'!$E$4,$S288-4,0))</f>
        <v/>
      </c>
      <c r="G288" s="166" t="str">
        <f ca="1">IF(C288=$U$4,"Enter smelter details", IF(ISERROR($S288),"",OFFSET('Smelter Reference List'!$F$4,$S288-4,0)))</f>
        <v/>
      </c>
      <c r="H288" s="290" t="str">
        <f ca="1">IF(ISERROR($S288),"",OFFSET('Smelter Reference List'!$G$4,$S288-4,0))</f>
        <v/>
      </c>
      <c r="I288" s="291" t="str">
        <f ca="1">IF(ISERROR($S288),"",OFFSET('Smelter Reference List'!$H$4,$S288-4,0))</f>
        <v/>
      </c>
      <c r="J288" s="291" t="str">
        <f ca="1">IF(ISERROR($S288),"",OFFSET('Smelter Reference List'!$I$4,$S288-4,0))</f>
        <v/>
      </c>
      <c r="K288" s="288"/>
      <c r="L288" s="288"/>
      <c r="M288" s="288"/>
      <c r="N288" s="288"/>
      <c r="O288" s="288"/>
      <c r="P288" s="288"/>
      <c r="Q288" s="289"/>
      <c r="R288" s="274"/>
      <c r="S288" s="275" t="e">
        <f>IF(OR(C288="",C288=T$4),NA(),MATCH($B288&amp;$C288,'Smelter Reference List'!$J:$J,0))</f>
        <v>#N/A</v>
      </c>
      <c r="T288" s="276"/>
      <c r="U288" s="276"/>
      <c r="V288" s="276"/>
      <c r="W288" s="276"/>
    </row>
    <row r="289" spans="1:23" s="267" customFormat="1" ht="20.25">
      <c r="A289" s="265"/>
      <c r="B289" s="273"/>
      <c r="C289" s="273"/>
      <c r="D289" s="166" t="str">
        <f ca="1">IF(ISERROR($S289),"",OFFSET('Smelter Reference List'!$C$4,$S289-4,0)&amp;"")</f>
        <v/>
      </c>
      <c r="E289" s="166" t="str">
        <f ca="1">IF(ISERROR($S289),"",OFFSET('Smelter Reference List'!$D$4,$S289-4,0)&amp;"")</f>
        <v/>
      </c>
      <c r="F289" s="166" t="str">
        <f ca="1">IF(ISERROR($S289),"",OFFSET('Smelter Reference List'!$E$4,$S289-4,0))</f>
        <v/>
      </c>
      <c r="G289" s="166" t="str">
        <f ca="1">IF(C289=$U$4,"Enter smelter details", IF(ISERROR($S289),"",OFFSET('Smelter Reference List'!$F$4,$S289-4,0)))</f>
        <v/>
      </c>
      <c r="H289" s="290" t="str">
        <f ca="1">IF(ISERROR($S289),"",OFFSET('Smelter Reference List'!$G$4,$S289-4,0))</f>
        <v/>
      </c>
      <c r="I289" s="291" t="str">
        <f ca="1">IF(ISERROR($S289),"",OFFSET('Smelter Reference List'!$H$4,$S289-4,0))</f>
        <v/>
      </c>
      <c r="J289" s="291" t="str">
        <f ca="1">IF(ISERROR($S289),"",OFFSET('Smelter Reference List'!$I$4,$S289-4,0))</f>
        <v/>
      </c>
      <c r="K289" s="288"/>
      <c r="L289" s="288"/>
      <c r="M289" s="288"/>
      <c r="N289" s="288"/>
      <c r="O289" s="288"/>
      <c r="P289" s="288"/>
      <c r="Q289" s="289"/>
      <c r="R289" s="274"/>
      <c r="S289" s="275" t="e">
        <f>IF(OR(C289="",C289=T$4),NA(),MATCH($B289&amp;$C289,'Smelter Reference List'!$J:$J,0))</f>
        <v>#N/A</v>
      </c>
      <c r="T289" s="276"/>
      <c r="U289" s="276"/>
      <c r="V289" s="276"/>
      <c r="W289" s="276"/>
    </row>
    <row r="290" spans="1:23" s="267" customFormat="1" ht="20.25">
      <c r="A290" s="265"/>
      <c r="B290" s="273"/>
      <c r="C290" s="273"/>
      <c r="D290" s="166" t="str">
        <f ca="1">IF(ISERROR($S290),"",OFFSET('Smelter Reference List'!$C$4,$S290-4,0)&amp;"")</f>
        <v/>
      </c>
      <c r="E290" s="166" t="str">
        <f ca="1">IF(ISERROR($S290),"",OFFSET('Smelter Reference List'!$D$4,$S290-4,0)&amp;"")</f>
        <v/>
      </c>
      <c r="F290" s="166" t="str">
        <f ca="1">IF(ISERROR($S290),"",OFFSET('Smelter Reference List'!$E$4,$S290-4,0))</f>
        <v/>
      </c>
      <c r="G290" s="166" t="str">
        <f ca="1">IF(C290=$U$4,"Enter smelter details", IF(ISERROR($S290),"",OFFSET('Smelter Reference List'!$F$4,$S290-4,0)))</f>
        <v/>
      </c>
      <c r="H290" s="290" t="str">
        <f ca="1">IF(ISERROR($S290),"",OFFSET('Smelter Reference List'!$G$4,$S290-4,0))</f>
        <v/>
      </c>
      <c r="I290" s="291" t="str">
        <f ca="1">IF(ISERROR($S290),"",OFFSET('Smelter Reference List'!$H$4,$S290-4,0))</f>
        <v/>
      </c>
      <c r="J290" s="291" t="str">
        <f ca="1">IF(ISERROR($S290),"",OFFSET('Smelter Reference List'!$I$4,$S290-4,0))</f>
        <v/>
      </c>
      <c r="K290" s="288"/>
      <c r="L290" s="288"/>
      <c r="M290" s="288"/>
      <c r="N290" s="288"/>
      <c r="O290" s="288"/>
      <c r="P290" s="288"/>
      <c r="Q290" s="289"/>
      <c r="R290" s="274"/>
      <c r="S290" s="275" t="e">
        <f>IF(OR(C290="",C290=T$4),NA(),MATCH($B290&amp;$C290,'Smelter Reference List'!$J:$J,0))</f>
        <v>#N/A</v>
      </c>
      <c r="T290" s="276"/>
      <c r="U290" s="276"/>
      <c r="V290" s="276"/>
      <c r="W290" s="276"/>
    </row>
    <row r="291" spans="1:23" s="267" customFormat="1" ht="20.25">
      <c r="A291" s="265"/>
      <c r="B291" s="273"/>
      <c r="C291" s="273"/>
      <c r="D291" s="166" t="str">
        <f ca="1">IF(ISERROR($S291),"",OFFSET('Smelter Reference List'!$C$4,$S291-4,0)&amp;"")</f>
        <v/>
      </c>
      <c r="E291" s="166" t="str">
        <f ca="1">IF(ISERROR($S291),"",OFFSET('Smelter Reference List'!$D$4,$S291-4,0)&amp;"")</f>
        <v/>
      </c>
      <c r="F291" s="166" t="str">
        <f ca="1">IF(ISERROR($S291),"",OFFSET('Smelter Reference List'!$E$4,$S291-4,0))</f>
        <v/>
      </c>
      <c r="G291" s="166" t="str">
        <f ca="1">IF(C291=$U$4,"Enter smelter details", IF(ISERROR($S291),"",OFFSET('Smelter Reference List'!$F$4,$S291-4,0)))</f>
        <v/>
      </c>
      <c r="H291" s="290" t="str">
        <f ca="1">IF(ISERROR($S291),"",OFFSET('Smelter Reference List'!$G$4,$S291-4,0))</f>
        <v/>
      </c>
      <c r="I291" s="291" t="str">
        <f ca="1">IF(ISERROR($S291),"",OFFSET('Smelter Reference List'!$H$4,$S291-4,0))</f>
        <v/>
      </c>
      <c r="J291" s="291" t="str">
        <f ca="1">IF(ISERROR($S291),"",OFFSET('Smelter Reference List'!$I$4,$S291-4,0))</f>
        <v/>
      </c>
      <c r="K291" s="288"/>
      <c r="L291" s="288"/>
      <c r="M291" s="288"/>
      <c r="N291" s="288"/>
      <c r="O291" s="288"/>
      <c r="P291" s="288"/>
      <c r="Q291" s="289"/>
      <c r="R291" s="274"/>
      <c r="S291" s="275" t="e">
        <f>IF(OR(C291="",C291=T$4),NA(),MATCH($B291&amp;$C291,'Smelter Reference List'!$J:$J,0))</f>
        <v>#N/A</v>
      </c>
      <c r="T291" s="276"/>
      <c r="U291" s="276"/>
      <c r="V291" s="276"/>
      <c r="W291" s="276"/>
    </row>
    <row r="292" spans="1:23" s="267" customFormat="1" ht="20.25">
      <c r="A292" s="265"/>
      <c r="B292" s="273"/>
      <c r="C292" s="273"/>
      <c r="D292" s="166" t="str">
        <f ca="1">IF(ISERROR($S292),"",OFFSET('Smelter Reference List'!$C$4,$S292-4,0)&amp;"")</f>
        <v/>
      </c>
      <c r="E292" s="166" t="str">
        <f ca="1">IF(ISERROR($S292),"",OFFSET('Smelter Reference List'!$D$4,$S292-4,0)&amp;"")</f>
        <v/>
      </c>
      <c r="F292" s="166" t="str">
        <f ca="1">IF(ISERROR($S292),"",OFFSET('Smelter Reference List'!$E$4,$S292-4,0))</f>
        <v/>
      </c>
      <c r="G292" s="166" t="str">
        <f ca="1">IF(C292=$U$4,"Enter smelter details", IF(ISERROR($S292),"",OFFSET('Smelter Reference List'!$F$4,$S292-4,0)))</f>
        <v/>
      </c>
      <c r="H292" s="290" t="str">
        <f ca="1">IF(ISERROR($S292),"",OFFSET('Smelter Reference List'!$G$4,$S292-4,0))</f>
        <v/>
      </c>
      <c r="I292" s="291" t="str">
        <f ca="1">IF(ISERROR($S292),"",OFFSET('Smelter Reference List'!$H$4,$S292-4,0))</f>
        <v/>
      </c>
      <c r="J292" s="291" t="str">
        <f ca="1">IF(ISERROR($S292),"",OFFSET('Smelter Reference List'!$I$4,$S292-4,0))</f>
        <v/>
      </c>
      <c r="K292" s="288"/>
      <c r="L292" s="288"/>
      <c r="M292" s="288"/>
      <c r="N292" s="288"/>
      <c r="O292" s="288"/>
      <c r="P292" s="288"/>
      <c r="Q292" s="289"/>
      <c r="R292" s="274"/>
      <c r="S292" s="275" t="e">
        <f>IF(OR(C292="",C292=T$4),NA(),MATCH($B292&amp;$C292,'Smelter Reference List'!$J:$J,0))</f>
        <v>#N/A</v>
      </c>
      <c r="T292" s="276"/>
      <c r="U292" s="276"/>
      <c r="V292" s="276"/>
      <c r="W292" s="276"/>
    </row>
    <row r="293" spans="1:23" s="267" customFormat="1" ht="20.25">
      <c r="A293" s="265"/>
      <c r="B293" s="273"/>
      <c r="C293" s="273"/>
      <c r="D293" s="166" t="str">
        <f ca="1">IF(ISERROR($S293),"",OFFSET('Smelter Reference List'!$C$4,$S293-4,0)&amp;"")</f>
        <v/>
      </c>
      <c r="E293" s="166" t="str">
        <f ca="1">IF(ISERROR($S293),"",OFFSET('Smelter Reference List'!$D$4,$S293-4,0)&amp;"")</f>
        <v/>
      </c>
      <c r="F293" s="166" t="str">
        <f ca="1">IF(ISERROR($S293),"",OFFSET('Smelter Reference List'!$E$4,$S293-4,0))</f>
        <v/>
      </c>
      <c r="G293" s="166" t="str">
        <f ca="1">IF(C293=$U$4,"Enter smelter details", IF(ISERROR($S293),"",OFFSET('Smelter Reference List'!$F$4,$S293-4,0)))</f>
        <v/>
      </c>
      <c r="H293" s="290" t="str">
        <f ca="1">IF(ISERROR($S293),"",OFFSET('Smelter Reference List'!$G$4,$S293-4,0))</f>
        <v/>
      </c>
      <c r="I293" s="291" t="str">
        <f ca="1">IF(ISERROR($S293),"",OFFSET('Smelter Reference List'!$H$4,$S293-4,0))</f>
        <v/>
      </c>
      <c r="J293" s="291" t="str">
        <f ca="1">IF(ISERROR($S293),"",OFFSET('Smelter Reference List'!$I$4,$S293-4,0))</f>
        <v/>
      </c>
      <c r="K293" s="288"/>
      <c r="L293" s="288"/>
      <c r="M293" s="288"/>
      <c r="N293" s="288"/>
      <c r="O293" s="288"/>
      <c r="P293" s="288"/>
      <c r="Q293" s="289"/>
      <c r="R293" s="274"/>
      <c r="S293" s="275" t="e">
        <f>IF(OR(C293="",C293=T$4),NA(),MATCH($B293&amp;$C293,'Smelter Reference List'!$J:$J,0))</f>
        <v>#N/A</v>
      </c>
      <c r="T293" s="276"/>
      <c r="U293" s="276"/>
      <c r="V293" s="276"/>
      <c r="W293" s="276"/>
    </row>
    <row r="294" spans="1:23" s="267" customFormat="1" ht="20.25">
      <c r="A294" s="265"/>
      <c r="B294" s="273"/>
      <c r="C294" s="273"/>
      <c r="D294" s="166" t="str">
        <f ca="1">IF(ISERROR($S294),"",OFFSET('Smelter Reference List'!$C$4,$S294-4,0)&amp;"")</f>
        <v/>
      </c>
      <c r="E294" s="166" t="str">
        <f ca="1">IF(ISERROR($S294),"",OFFSET('Smelter Reference List'!$D$4,$S294-4,0)&amp;"")</f>
        <v/>
      </c>
      <c r="F294" s="166" t="str">
        <f ca="1">IF(ISERROR($S294),"",OFFSET('Smelter Reference List'!$E$4,$S294-4,0))</f>
        <v/>
      </c>
      <c r="G294" s="166" t="str">
        <f ca="1">IF(C294=$U$4,"Enter smelter details", IF(ISERROR($S294),"",OFFSET('Smelter Reference List'!$F$4,$S294-4,0)))</f>
        <v/>
      </c>
      <c r="H294" s="290" t="str">
        <f ca="1">IF(ISERROR($S294),"",OFFSET('Smelter Reference List'!$G$4,$S294-4,0))</f>
        <v/>
      </c>
      <c r="I294" s="291" t="str">
        <f ca="1">IF(ISERROR($S294),"",OFFSET('Smelter Reference List'!$H$4,$S294-4,0))</f>
        <v/>
      </c>
      <c r="J294" s="291" t="str">
        <f ca="1">IF(ISERROR($S294),"",OFFSET('Smelter Reference List'!$I$4,$S294-4,0))</f>
        <v/>
      </c>
      <c r="K294" s="288"/>
      <c r="L294" s="288"/>
      <c r="M294" s="288"/>
      <c r="N294" s="288"/>
      <c r="O294" s="288"/>
      <c r="P294" s="288"/>
      <c r="Q294" s="289"/>
      <c r="R294" s="274"/>
      <c r="S294" s="275" t="e">
        <f>IF(OR(C294="",C294=T$4),NA(),MATCH($B294&amp;$C294,'Smelter Reference List'!$J:$J,0))</f>
        <v>#N/A</v>
      </c>
      <c r="T294" s="276"/>
      <c r="U294" s="276"/>
      <c r="V294" s="276"/>
      <c r="W294" s="276"/>
    </row>
    <row r="295" spans="1:23" s="267" customFormat="1" ht="20.25">
      <c r="A295" s="265"/>
      <c r="B295" s="273"/>
      <c r="C295" s="273"/>
      <c r="D295" s="166" t="str">
        <f ca="1">IF(ISERROR($S295),"",OFFSET('Smelter Reference List'!$C$4,$S295-4,0)&amp;"")</f>
        <v/>
      </c>
      <c r="E295" s="166" t="str">
        <f ca="1">IF(ISERROR($S295),"",OFFSET('Smelter Reference List'!$D$4,$S295-4,0)&amp;"")</f>
        <v/>
      </c>
      <c r="F295" s="166" t="str">
        <f ca="1">IF(ISERROR($S295),"",OFFSET('Smelter Reference List'!$E$4,$S295-4,0))</f>
        <v/>
      </c>
      <c r="G295" s="166" t="str">
        <f ca="1">IF(C295=$U$4,"Enter smelter details", IF(ISERROR($S295),"",OFFSET('Smelter Reference List'!$F$4,$S295-4,0)))</f>
        <v/>
      </c>
      <c r="H295" s="290" t="str">
        <f ca="1">IF(ISERROR($S295),"",OFFSET('Smelter Reference List'!$G$4,$S295-4,0))</f>
        <v/>
      </c>
      <c r="I295" s="291" t="str">
        <f ca="1">IF(ISERROR($S295),"",OFFSET('Smelter Reference List'!$H$4,$S295-4,0))</f>
        <v/>
      </c>
      <c r="J295" s="291" t="str">
        <f ca="1">IF(ISERROR($S295),"",OFFSET('Smelter Reference List'!$I$4,$S295-4,0))</f>
        <v/>
      </c>
      <c r="K295" s="288"/>
      <c r="L295" s="288"/>
      <c r="M295" s="288"/>
      <c r="N295" s="288"/>
      <c r="O295" s="288"/>
      <c r="P295" s="288"/>
      <c r="Q295" s="289"/>
      <c r="R295" s="274"/>
      <c r="S295" s="275" t="e">
        <f>IF(OR(C295="",C295=T$4),NA(),MATCH($B295&amp;$C295,'Smelter Reference List'!$J:$J,0))</f>
        <v>#N/A</v>
      </c>
      <c r="T295" s="276"/>
      <c r="U295" s="276"/>
      <c r="V295" s="276"/>
      <c r="W295" s="276"/>
    </row>
    <row r="296" spans="1:23" s="267" customFormat="1" ht="20.25">
      <c r="A296" s="265"/>
      <c r="B296" s="273"/>
      <c r="C296" s="273"/>
      <c r="D296" s="166" t="str">
        <f ca="1">IF(ISERROR($S296),"",OFFSET('Smelter Reference List'!$C$4,$S296-4,0)&amp;"")</f>
        <v/>
      </c>
      <c r="E296" s="166" t="str">
        <f ca="1">IF(ISERROR($S296),"",OFFSET('Smelter Reference List'!$D$4,$S296-4,0)&amp;"")</f>
        <v/>
      </c>
      <c r="F296" s="166" t="str">
        <f ca="1">IF(ISERROR($S296),"",OFFSET('Smelter Reference List'!$E$4,$S296-4,0))</f>
        <v/>
      </c>
      <c r="G296" s="166" t="str">
        <f ca="1">IF(C296=$U$4,"Enter smelter details", IF(ISERROR($S296),"",OFFSET('Smelter Reference List'!$F$4,$S296-4,0)))</f>
        <v/>
      </c>
      <c r="H296" s="290" t="str">
        <f ca="1">IF(ISERROR($S296),"",OFFSET('Smelter Reference List'!$G$4,$S296-4,0))</f>
        <v/>
      </c>
      <c r="I296" s="291" t="str">
        <f ca="1">IF(ISERROR($S296),"",OFFSET('Smelter Reference List'!$H$4,$S296-4,0))</f>
        <v/>
      </c>
      <c r="J296" s="291" t="str">
        <f ca="1">IF(ISERROR($S296),"",OFFSET('Smelter Reference List'!$I$4,$S296-4,0))</f>
        <v/>
      </c>
      <c r="K296" s="288"/>
      <c r="L296" s="288"/>
      <c r="M296" s="288"/>
      <c r="N296" s="288"/>
      <c r="O296" s="288"/>
      <c r="P296" s="288"/>
      <c r="Q296" s="289"/>
      <c r="R296" s="274"/>
      <c r="S296" s="275" t="e">
        <f>IF(OR(C296="",C296=T$4),NA(),MATCH($B296&amp;$C296,'Smelter Reference List'!$J:$J,0))</f>
        <v>#N/A</v>
      </c>
      <c r="T296" s="276"/>
      <c r="U296" s="276"/>
      <c r="V296" s="276"/>
      <c r="W296" s="276"/>
    </row>
    <row r="297" spans="1:23" s="267" customFormat="1" ht="20.25">
      <c r="A297" s="265"/>
      <c r="B297" s="273"/>
      <c r="C297" s="273"/>
      <c r="D297" s="166" t="str">
        <f ca="1">IF(ISERROR($S297),"",OFFSET('Smelter Reference List'!$C$4,$S297-4,0)&amp;"")</f>
        <v/>
      </c>
      <c r="E297" s="166" t="str">
        <f ca="1">IF(ISERROR($S297),"",OFFSET('Smelter Reference List'!$D$4,$S297-4,0)&amp;"")</f>
        <v/>
      </c>
      <c r="F297" s="166" t="str">
        <f ca="1">IF(ISERROR($S297),"",OFFSET('Smelter Reference List'!$E$4,$S297-4,0))</f>
        <v/>
      </c>
      <c r="G297" s="166" t="str">
        <f ca="1">IF(C297=$U$4,"Enter smelter details", IF(ISERROR($S297),"",OFFSET('Smelter Reference List'!$F$4,$S297-4,0)))</f>
        <v/>
      </c>
      <c r="H297" s="290" t="str">
        <f ca="1">IF(ISERROR($S297),"",OFFSET('Smelter Reference List'!$G$4,$S297-4,0))</f>
        <v/>
      </c>
      <c r="I297" s="291" t="str">
        <f ca="1">IF(ISERROR($S297),"",OFFSET('Smelter Reference List'!$H$4,$S297-4,0))</f>
        <v/>
      </c>
      <c r="J297" s="291" t="str">
        <f ca="1">IF(ISERROR($S297),"",OFFSET('Smelter Reference List'!$I$4,$S297-4,0))</f>
        <v/>
      </c>
      <c r="K297" s="288"/>
      <c r="L297" s="288"/>
      <c r="M297" s="288"/>
      <c r="N297" s="288"/>
      <c r="O297" s="288"/>
      <c r="P297" s="288"/>
      <c r="Q297" s="289"/>
      <c r="R297" s="274"/>
      <c r="S297" s="275" t="e">
        <f>IF(OR(C297="",C297=T$4),NA(),MATCH($B297&amp;$C297,'Smelter Reference List'!$J:$J,0))</f>
        <v>#N/A</v>
      </c>
      <c r="T297" s="276"/>
      <c r="U297" s="276"/>
      <c r="V297" s="276"/>
      <c r="W297" s="276"/>
    </row>
    <row r="298" spans="1:23" s="267" customFormat="1" ht="20.25">
      <c r="A298" s="265"/>
      <c r="B298" s="273"/>
      <c r="C298" s="273"/>
      <c r="D298" s="166" t="str">
        <f ca="1">IF(ISERROR($S298),"",OFFSET('Smelter Reference List'!$C$4,$S298-4,0)&amp;"")</f>
        <v/>
      </c>
      <c r="E298" s="166" t="str">
        <f ca="1">IF(ISERROR($S298),"",OFFSET('Smelter Reference List'!$D$4,$S298-4,0)&amp;"")</f>
        <v/>
      </c>
      <c r="F298" s="166" t="str">
        <f ca="1">IF(ISERROR($S298),"",OFFSET('Smelter Reference List'!$E$4,$S298-4,0))</f>
        <v/>
      </c>
      <c r="G298" s="166" t="str">
        <f ca="1">IF(C298=$U$4,"Enter smelter details", IF(ISERROR($S298),"",OFFSET('Smelter Reference List'!$F$4,$S298-4,0)))</f>
        <v/>
      </c>
      <c r="H298" s="290" t="str">
        <f ca="1">IF(ISERROR($S298),"",OFFSET('Smelter Reference List'!$G$4,$S298-4,0))</f>
        <v/>
      </c>
      <c r="I298" s="291" t="str">
        <f ca="1">IF(ISERROR($S298),"",OFFSET('Smelter Reference List'!$H$4,$S298-4,0))</f>
        <v/>
      </c>
      <c r="J298" s="291" t="str">
        <f ca="1">IF(ISERROR($S298),"",OFFSET('Smelter Reference List'!$I$4,$S298-4,0))</f>
        <v/>
      </c>
      <c r="K298" s="288"/>
      <c r="L298" s="288"/>
      <c r="M298" s="288"/>
      <c r="N298" s="288"/>
      <c r="O298" s="288"/>
      <c r="P298" s="288"/>
      <c r="Q298" s="289"/>
      <c r="R298" s="274"/>
      <c r="S298" s="275" t="e">
        <f>IF(OR(C298="",C298=T$4),NA(),MATCH($B298&amp;$C298,'Smelter Reference List'!$J:$J,0))</f>
        <v>#N/A</v>
      </c>
      <c r="T298" s="276"/>
      <c r="U298" s="276"/>
      <c r="V298" s="276"/>
      <c r="W298" s="276"/>
    </row>
    <row r="299" spans="1:23" s="267" customFormat="1" ht="20.25">
      <c r="A299" s="265"/>
      <c r="B299" s="273"/>
      <c r="C299" s="273"/>
      <c r="D299" s="166" t="str">
        <f ca="1">IF(ISERROR($S299),"",OFFSET('Smelter Reference List'!$C$4,$S299-4,0)&amp;"")</f>
        <v/>
      </c>
      <c r="E299" s="166" t="str">
        <f ca="1">IF(ISERROR($S299),"",OFFSET('Smelter Reference List'!$D$4,$S299-4,0)&amp;"")</f>
        <v/>
      </c>
      <c r="F299" s="166" t="str">
        <f ca="1">IF(ISERROR($S299),"",OFFSET('Smelter Reference List'!$E$4,$S299-4,0))</f>
        <v/>
      </c>
      <c r="G299" s="166" t="str">
        <f ca="1">IF(C299=$U$4,"Enter smelter details", IF(ISERROR($S299),"",OFFSET('Smelter Reference List'!$F$4,$S299-4,0)))</f>
        <v/>
      </c>
      <c r="H299" s="290" t="str">
        <f ca="1">IF(ISERROR($S299),"",OFFSET('Smelter Reference List'!$G$4,$S299-4,0))</f>
        <v/>
      </c>
      <c r="I299" s="291" t="str">
        <f ca="1">IF(ISERROR($S299),"",OFFSET('Smelter Reference List'!$H$4,$S299-4,0))</f>
        <v/>
      </c>
      <c r="J299" s="291" t="str">
        <f ca="1">IF(ISERROR($S299),"",OFFSET('Smelter Reference List'!$I$4,$S299-4,0))</f>
        <v/>
      </c>
      <c r="K299" s="288"/>
      <c r="L299" s="288"/>
      <c r="M299" s="288"/>
      <c r="N299" s="288"/>
      <c r="O299" s="288"/>
      <c r="P299" s="288"/>
      <c r="Q299" s="289"/>
      <c r="R299" s="274"/>
      <c r="S299" s="275" t="e">
        <f>IF(OR(C299="",C299=T$4),NA(),MATCH($B299&amp;$C299,'Smelter Reference List'!$J:$J,0))</f>
        <v>#N/A</v>
      </c>
      <c r="T299" s="276"/>
      <c r="U299" s="276"/>
      <c r="V299" s="276"/>
      <c r="W299" s="276"/>
    </row>
    <row r="300" spans="1:23" s="267" customFormat="1" ht="20.25">
      <c r="A300" s="265"/>
      <c r="B300" s="273"/>
      <c r="C300" s="273"/>
      <c r="D300" s="166" t="str">
        <f ca="1">IF(ISERROR($S300),"",OFFSET('Smelter Reference List'!$C$4,$S300-4,0)&amp;"")</f>
        <v/>
      </c>
      <c r="E300" s="166" t="str">
        <f ca="1">IF(ISERROR($S300),"",OFFSET('Smelter Reference List'!$D$4,$S300-4,0)&amp;"")</f>
        <v/>
      </c>
      <c r="F300" s="166" t="str">
        <f ca="1">IF(ISERROR($S300),"",OFFSET('Smelter Reference List'!$E$4,$S300-4,0))</f>
        <v/>
      </c>
      <c r="G300" s="166" t="str">
        <f ca="1">IF(C300=$U$4,"Enter smelter details", IF(ISERROR($S300),"",OFFSET('Smelter Reference List'!$F$4,$S300-4,0)))</f>
        <v/>
      </c>
      <c r="H300" s="290" t="str">
        <f ca="1">IF(ISERROR($S300),"",OFFSET('Smelter Reference List'!$G$4,$S300-4,0))</f>
        <v/>
      </c>
      <c r="I300" s="291" t="str">
        <f ca="1">IF(ISERROR($S300),"",OFFSET('Smelter Reference List'!$H$4,$S300-4,0))</f>
        <v/>
      </c>
      <c r="J300" s="291" t="str">
        <f ca="1">IF(ISERROR($S300),"",OFFSET('Smelter Reference List'!$I$4,$S300-4,0))</f>
        <v/>
      </c>
      <c r="K300" s="288"/>
      <c r="L300" s="288"/>
      <c r="M300" s="288"/>
      <c r="N300" s="288"/>
      <c r="O300" s="288"/>
      <c r="P300" s="288"/>
      <c r="Q300" s="289"/>
      <c r="R300" s="274"/>
      <c r="S300" s="275" t="e">
        <f>IF(OR(C300="",C300=T$4),NA(),MATCH($B300&amp;$C300,'Smelter Reference List'!$J:$J,0))</f>
        <v>#N/A</v>
      </c>
      <c r="T300" s="276"/>
      <c r="U300" s="276"/>
      <c r="V300" s="276"/>
      <c r="W300" s="276"/>
    </row>
    <row r="301" spans="1:23" s="267" customFormat="1" ht="20.25">
      <c r="A301" s="265"/>
      <c r="B301" s="273"/>
      <c r="C301" s="273"/>
      <c r="D301" s="166" t="str">
        <f ca="1">IF(ISERROR($S301),"",OFFSET('Smelter Reference List'!$C$4,$S301-4,0)&amp;"")</f>
        <v/>
      </c>
      <c r="E301" s="166" t="str">
        <f ca="1">IF(ISERROR($S301),"",OFFSET('Smelter Reference List'!$D$4,$S301-4,0)&amp;"")</f>
        <v/>
      </c>
      <c r="F301" s="166" t="str">
        <f ca="1">IF(ISERROR($S301),"",OFFSET('Smelter Reference List'!$E$4,$S301-4,0))</f>
        <v/>
      </c>
      <c r="G301" s="166" t="str">
        <f ca="1">IF(C301=$U$4,"Enter smelter details", IF(ISERROR($S301),"",OFFSET('Smelter Reference List'!$F$4,$S301-4,0)))</f>
        <v/>
      </c>
      <c r="H301" s="290" t="str">
        <f ca="1">IF(ISERROR($S301),"",OFFSET('Smelter Reference List'!$G$4,$S301-4,0))</f>
        <v/>
      </c>
      <c r="I301" s="291" t="str">
        <f ca="1">IF(ISERROR($S301),"",OFFSET('Smelter Reference List'!$H$4,$S301-4,0))</f>
        <v/>
      </c>
      <c r="J301" s="291" t="str">
        <f ca="1">IF(ISERROR($S301),"",OFFSET('Smelter Reference List'!$I$4,$S301-4,0))</f>
        <v/>
      </c>
      <c r="K301" s="288"/>
      <c r="L301" s="288"/>
      <c r="M301" s="288"/>
      <c r="N301" s="288"/>
      <c r="O301" s="288"/>
      <c r="P301" s="288"/>
      <c r="Q301" s="289"/>
      <c r="R301" s="274"/>
      <c r="S301" s="275" t="e">
        <f>IF(OR(C301="",C301=T$4),NA(),MATCH($B301&amp;$C301,'Smelter Reference List'!$J:$J,0))</f>
        <v>#N/A</v>
      </c>
      <c r="T301" s="276"/>
      <c r="U301" s="276"/>
      <c r="V301" s="276"/>
      <c r="W301" s="276"/>
    </row>
    <row r="302" spans="1:23" s="267" customFormat="1" ht="20.25">
      <c r="A302" s="265"/>
      <c r="B302" s="273"/>
      <c r="C302" s="273"/>
      <c r="D302" s="166" t="str">
        <f ca="1">IF(ISERROR($S302),"",OFFSET('Smelter Reference List'!$C$4,$S302-4,0)&amp;"")</f>
        <v/>
      </c>
      <c r="E302" s="166" t="str">
        <f ca="1">IF(ISERROR($S302),"",OFFSET('Smelter Reference List'!$D$4,$S302-4,0)&amp;"")</f>
        <v/>
      </c>
      <c r="F302" s="166" t="str">
        <f ca="1">IF(ISERROR($S302),"",OFFSET('Smelter Reference List'!$E$4,$S302-4,0))</f>
        <v/>
      </c>
      <c r="G302" s="166" t="str">
        <f ca="1">IF(C302=$U$4,"Enter smelter details", IF(ISERROR($S302),"",OFFSET('Smelter Reference List'!$F$4,$S302-4,0)))</f>
        <v/>
      </c>
      <c r="H302" s="290" t="str">
        <f ca="1">IF(ISERROR($S302),"",OFFSET('Smelter Reference List'!$G$4,$S302-4,0))</f>
        <v/>
      </c>
      <c r="I302" s="291" t="str">
        <f ca="1">IF(ISERROR($S302),"",OFFSET('Smelter Reference List'!$H$4,$S302-4,0))</f>
        <v/>
      </c>
      <c r="J302" s="291" t="str">
        <f ca="1">IF(ISERROR($S302),"",OFFSET('Smelter Reference List'!$I$4,$S302-4,0))</f>
        <v/>
      </c>
      <c r="K302" s="288"/>
      <c r="L302" s="288"/>
      <c r="M302" s="288"/>
      <c r="N302" s="288"/>
      <c r="O302" s="288"/>
      <c r="P302" s="288"/>
      <c r="Q302" s="289"/>
      <c r="R302" s="274"/>
      <c r="S302" s="275" t="e">
        <f>IF(OR(C302="",C302=T$4),NA(),MATCH($B302&amp;$C302,'Smelter Reference List'!$J:$J,0))</f>
        <v>#N/A</v>
      </c>
      <c r="T302" s="276"/>
      <c r="U302" s="276"/>
      <c r="V302" s="276"/>
      <c r="W302" s="276"/>
    </row>
    <row r="303" spans="1:23" s="267" customFormat="1" ht="20.25">
      <c r="A303" s="265"/>
      <c r="B303" s="273"/>
      <c r="C303" s="273"/>
      <c r="D303" s="166" t="str">
        <f ca="1">IF(ISERROR($S303),"",OFFSET('Smelter Reference List'!$C$4,$S303-4,0)&amp;"")</f>
        <v/>
      </c>
      <c r="E303" s="166" t="str">
        <f ca="1">IF(ISERROR($S303),"",OFFSET('Smelter Reference List'!$D$4,$S303-4,0)&amp;"")</f>
        <v/>
      </c>
      <c r="F303" s="166" t="str">
        <f ca="1">IF(ISERROR($S303),"",OFFSET('Smelter Reference List'!$E$4,$S303-4,0))</f>
        <v/>
      </c>
      <c r="G303" s="166" t="str">
        <f ca="1">IF(C303=$U$4,"Enter smelter details", IF(ISERROR($S303),"",OFFSET('Smelter Reference List'!$F$4,$S303-4,0)))</f>
        <v/>
      </c>
      <c r="H303" s="290" t="str">
        <f ca="1">IF(ISERROR($S303),"",OFFSET('Smelter Reference List'!$G$4,$S303-4,0))</f>
        <v/>
      </c>
      <c r="I303" s="291" t="str">
        <f ca="1">IF(ISERROR($S303),"",OFFSET('Smelter Reference List'!$H$4,$S303-4,0))</f>
        <v/>
      </c>
      <c r="J303" s="291" t="str">
        <f ca="1">IF(ISERROR($S303),"",OFFSET('Smelter Reference List'!$I$4,$S303-4,0))</f>
        <v/>
      </c>
      <c r="K303" s="288"/>
      <c r="L303" s="288"/>
      <c r="M303" s="288"/>
      <c r="N303" s="288"/>
      <c r="O303" s="288"/>
      <c r="P303" s="288"/>
      <c r="Q303" s="289"/>
      <c r="R303" s="274"/>
      <c r="S303" s="275" t="e">
        <f>IF(OR(C303="",C303=T$4),NA(),MATCH($B303&amp;$C303,'Smelter Reference List'!$J:$J,0))</f>
        <v>#N/A</v>
      </c>
      <c r="T303" s="276"/>
      <c r="U303" s="276"/>
      <c r="V303" s="276"/>
      <c r="W303" s="276"/>
    </row>
    <row r="304" spans="1:23" s="267" customFormat="1" ht="20.25">
      <c r="A304" s="265"/>
      <c r="B304" s="273"/>
      <c r="C304" s="273"/>
      <c r="D304" s="166" t="str">
        <f ca="1">IF(ISERROR($S304),"",OFFSET('Smelter Reference List'!$C$4,$S304-4,0)&amp;"")</f>
        <v/>
      </c>
      <c r="E304" s="166" t="str">
        <f ca="1">IF(ISERROR($S304),"",OFFSET('Smelter Reference List'!$D$4,$S304-4,0)&amp;"")</f>
        <v/>
      </c>
      <c r="F304" s="166" t="str">
        <f ca="1">IF(ISERROR($S304),"",OFFSET('Smelter Reference List'!$E$4,$S304-4,0))</f>
        <v/>
      </c>
      <c r="G304" s="166" t="str">
        <f ca="1">IF(C304=$U$4,"Enter smelter details", IF(ISERROR($S304),"",OFFSET('Smelter Reference List'!$F$4,$S304-4,0)))</f>
        <v/>
      </c>
      <c r="H304" s="290" t="str">
        <f ca="1">IF(ISERROR($S304),"",OFFSET('Smelter Reference List'!$G$4,$S304-4,0))</f>
        <v/>
      </c>
      <c r="I304" s="291" t="str">
        <f ca="1">IF(ISERROR($S304),"",OFFSET('Smelter Reference List'!$H$4,$S304-4,0))</f>
        <v/>
      </c>
      <c r="J304" s="291" t="str">
        <f ca="1">IF(ISERROR($S304),"",OFFSET('Smelter Reference List'!$I$4,$S304-4,0))</f>
        <v/>
      </c>
      <c r="K304" s="288"/>
      <c r="L304" s="288"/>
      <c r="M304" s="288"/>
      <c r="N304" s="288"/>
      <c r="O304" s="288"/>
      <c r="P304" s="288"/>
      <c r="Q304" s="289"/>
      <c r="R304" s="274"/>
      <c r="S304" s="275" t="e">
        <f>IF(OR(C304="",C304=T$4),NA(),MATCH($B304&amp;$C304,'Smelter Reference List'!$J:$J,0))</f>
        <v>#N/A</v>
      </c>
      <c r="T304" s="276"/>
      <c r="U304" s="276"/>
      <c r="V304" s="276"/>
      <c r="W304" s="276"/>
    </row>
    <row r="305" spans="1:23" s="267" customFormat="1" ht="20.25">
      <c r="A305" s="265"/>
      <c r="B305" s="273"/>
      <c r="C305" s="273"/>
      <c r="D305" s="166" t="str">
        <f ca="1">IF(ISERROR($S305),"",OFFSET('Smelter Reference List'!$C$4,$S305-4,0)&amp;"")</f>
        <v/>
      </c>
      <c r="E305" s="166" t="str">
        <f ca="1">IF(ISERROR($S305),"",OFFSET('Smelter Reference List'!$D$4,$S305-4,0)&amp;"")</f>
        <v/>
      </c>
      <c r="F305" s="166" t="str">
        <f ca="1">IF(ISERROR($S305),"",OFFSET('Smelter Reference List'!$E$4,$S305-4,0))</f>
        <v/>
      </c>
      <c r="G305" s="166" t="str">
        <f ca="1">IF(C305=$U$4,"Enter smelter details", IF(ISERROR($S305),"",OFFSET('Smelter Reference List'!$F$4,$S305-4,0)))</f>
        <v/>
      </c>
      <c r="H305" s="290" t="str">
        <f ca="1">IF(ISERROR($S305),"",OFFSET('Smelter Reference List'!$G$4,$S305-4,0))</f>
        <v/>
      </c>
      <c r="I305" s="291" t="str">
        <f ca="1">IF(ISERROR($S305),"",OFFSET('Smelter Reference List'!$H$4,$S305-4,0))</f>
        <v/>
      </c>
      <c r="J305" s="291" t="str">
        <f ca="1">IF(ISERROR($S305),"",OFFSET('Smelter Reference List'!$I$4,$S305-4,0))</f>
        <v/>
      </c>
      <c r="K305" s="288"/>
      <c r="L305" s="288"/>
      <c r="M305" s="288"/>
      <c r="N305" s="288"/>
      <c r="O305" s="288"/>
      <c r="P305" s="288"/>
      <c r="Q305" s="289"/>
      <c r="R305" s="274"/>
      <c r="S305" s="275" t="e">
        <f>IF(OR(C305="",C305=T$4),NA(),MATCH($B305&amp;$C305,'Smelter Reference List'!$J:$J,0))</f>
        <v>#N/A</v>
      </c>
      <c r="T305" s="276"/>
      <c r="U305" s="276"/>
      <c r="V305" s="276"/>
      <c r="W305" s="276"/>
    </row>
    <row r="306" spans="1:23" s="267" customFormat="1" ht="20.25">
      <c r="A306" s="265"/>
      <c r="B306" s="273"/>
      <c r="C306" s="273"/>
      <c r="D306" s="166" t="str">
        <f ca="1">IF(ISERROR($S306),"",OFFSET('Smelter Reference List'!$C$4,$S306-4,0)&amp;"")</f>
        <v/>
      </c>
      <c r="E306" s="166" t="str">
        <f ca="1">IF(ISERROR($S306),"",OFFSET('Smelter Reference List'!$D$4,$S306-4,0)&amp;"")</f>
        <v/>
      </c>
      <c r="F306" s="166" t="str">
        <f ca="1">IF(ISERROR($S306),"",OFFSET('Smelter Reference List'!$E$4,$S306-4,0))</f>
        <v/>
      </c>
      <c r="G306" s="166" t="str">
        <f ca="1">IF(C306=$U$4,"Enter smelter details", IF(ISERROR($S306),"",OFFSET('Smelter Reference List'!$F$4,$S306-4,0)))</f>
        <v/>
      </c>
      <c r="H306" s="290" t="str">
        <f ca="1">IF(ISERROR($S306),"",OFFSET('Smelter Reference List'!$G$4,$S306-4,0))</f>
        <v/>
      </c>
      <c r="I306" s="291" t="str">
        <f ca="1">IF(ISERROR($S306),"",OFFSET('Smelter Reference List'!$H$4,$S306-4,0))</f>
        <v/>
      </c>
      <c r="J306" s="291" t="str">
        <f ca="1">IF(ISERROR($S306),"",OFFSET('Smelter Reference List'!$I$4,$S306-4,0))</f>
        <v/>
      </c>
      <c r="K306" s="288"/>
      <c r="L306" s="288"/>
      <c r="M306" s="288"/>
      <c r="N306" s="288"/>
      <c r="O306" s="288"/>
      <c r="P306" s="288"/>
      <c r="Q306" s="289"/>
      <c r="R306" s="274"/>
      <c r="S306" s="275" t="e">
        <f>IF(OR(C306="",C306=T$4),NA(),MATCH($B306&amp;$C306,'Smelter Reference List'!$J:$J,0))</f>
        <v>#N/A</v>
      </c>
      <c r="T306" s="276"/>
      <c r="U306" s="276"/>
      <c r="V306" s="276"/>
      <c r="W306" s="276"/>
    </row>
    <row r="307" spans="1:23" s="267" customFormat="1" ht="20.25">
      <c r="A307" s="265"/>
      <c r="B307" s="273"/>
      <c r="C307" s="273"/>
      <c r="D307" s="166" t="str">
        <f ca="1">IF(ISERROR($S307),"",OFFSET('Smelter Reference List'!$C$4,$S307-4,0)&amp;"")</f>
        <v/>
      </c>
      <c r="E307" s="166" t="str">
        <f ca="1">IF(ISERROR($S307),"",OFFSET('Smelter Reference List'!$D$4,$S307-4,0)&amp;"")</f>
        <v/>
      </c>
      <c r="F307" s="166" t="str">
        <f ca="1">IF(ISERROR($S307),"",OFFSET('Smelter Reference List'!$E$4,$S307-4,0))</f>
        <v/>
      </c>
      <c r="G307" s="166" t="str">
        <f ca="1">IF(C307=$U$4,"Enter smelter details", IF(ISERROR($S307),"",OFFSET('Smelter Reference List'!$F$4,$S307-4,0)))</f>
        <v/>
      </c>
      <c r="H307" s="290" t="str">
        <f ca="1">IF(ISERROR($S307),"",OFFSET('Smelter Reference List'!$G$4,$S307-4,0))</f>
        <v/>
      </c>
      <c r="I307" s="291" t="str">
        <f ca="1">IF(ISERROR($S307),"",OFFSET('Smelter Reference List'!$H$4,$S307-4,0))</f>
        <v/>
      </c>
      <c r="J307" s="291" t="str">
        <f ca="1">IF(ISERROR($S307),"",OFFSET('Smelter Reference List'!$I$4,$S307-4,0))</f>
        <v/>
      </c>
      <c r="K307" s="288"/>
      <c r="L307" s="288"/>
      <c r="M307" s="288"/>
      <c r="N307" s="288"/>
      <c r="O307" s="288"/>
      <c r="P307" s="288"/>
      <c r="Q307" s="289"/>
      <c r="R307" s="274"/>
      <c r="S307" s="275" t="e">
        <f>IF(OR(C307="",C307=T$4),NA(),MATCH($B307&amp;$C307,'Smelter Reference List'!$J:$J,0))</f>
        <v>#N/A</v>
      </c>
      <c r="T307" s="276"/>
      <c r="U307" s="276"/>
      <c r="V307" s="276"/>
      <c r="W307" s="276"/>
    </row>
    <row r="308" spans="1:23" s="267" customFormat="1" ht="20.25">
      <c r="A308" s="265"/>
      <c r="B308" s="273"/>
      <c r="C308" s="273"/>
      <c r="D308" s="166" t="str">
        <f ca="1">IF(ISERROR($S308),"",OFFSET('Smelter Reference List'!$C$4,$S308-4,0)&amp;"")</f>
        <v/>
      </c>
      <c r="E308" s="166" t="str">
        <f ca="1">IF(ISERROR($S308),"",OFFSET('Smelter Reference List'!$D$4,$S308-4,0)&amp;"")</f>
        <v/>
      </c>
      <c r="F308" s="166" t="str">
        <f ca="1">IF(ISERROR($S308),"",OFFSET('Smelter Reference List'!$E$4,$S308-4,0))</f>
        <v/>
      </c>
      <c r="G308" s="166" t="str">
        <f ca="1">IF(C308=$U$4,"Enter smelter details", IF(ISERROR($S308),"",OFFSET('Smelter Reference List'!$F$4,$S308-4,0)))</f>
        <v/>
      </c>
      <c r="H308" s="290" t="str">
        <f ca="1">IF(ISERROR($S308),"",OFFSET('Smelter Reference List'!$G$4,$S308-4,0))</f>
        <v/>
      </c>
      <c r="I308" s="291" t="str">
        <f ca="1">IF(ISERROR($S308),"",OFFSET('Smelter Reference List'!$H$4,$S308-4,0))</f>
        <v/>
      </c>
      <c r="J308" s="291" t="str">
        <f ca="1">IF(ISERROR($S308),"",OFFSET('Smelter Reference List'!$I$4,$S308-4,0))</f>
        <v/>
      </c>
      <c r="K308" s="288"/>
      <c r="L308" s="288"/>
      <c r="M308" s="288"/>
      <c r="N308" s="288"/>
      <c r="O308" s="288"/>
      <c r="P308" s="288"/>
      <c r="Q308" s="289"/>
      <c r="R308" s="274"/>
      <c r="S308" s="275" t="e">
        <f>IF(OR(C308="",C308=T$4),NA(),MATCH($B308&amp;$C308,'Smelter Reference List'!$J:$J,0))</f>
        <v>#N/A</v>
      </c>
      <c r="T308" s="276"/>
      <c r="U308" s="276"/>
      <c r="V308" s="276"/>
      <c r="W308" s="276"/>
    </row>
    <row r="309" spans="1:23" s="267" customFormat="1" ht="20.25">
      <c r="A309" s="265"/>
      <c r="B309" s="273"/>
      <c r="C309" s="273"/>
      <c r="D309" s="166" t="str">
        <f ca="1">IF(ISERROR($S309),"",OFFSET('Smelter Reference List'!$C$4,$S309-4,0)&amp;"")</f>
        <v/>
      </c>
      <c r="E309" s="166" t="str">
        <f ca="1">IF(ISERROR($S309),"",OFFSET('Smelter Reference List'!$D$4,$S309-4,0)&amp;"")</f>
        <v/>
      </c>
      <c r="F309" s="166" t="str">
        <f ca="1">IF(ISERROR($S309),"",OFFSET('Smelter Reference List'!$E$4,$S309-4,0))</f>
        <v/>
      </c>
      <c r="G309" s="166" t="str">
        <f ca="1">IF(C309=$U$4,"Enter smelter details", IF(ISERROR($S309),"",OFFSET('Smelter Reference List'!$F$4,$S309-4,0)))</f>
        <v/>
      </c>
      <c r="H309" s="290" t="str">
        <f ca="1">IF(ISERROR($S309),"",OFFSET('Smelter Reference List'!$G$4,$S309-4,0))</f>
        <v/>
      </c>
      <c r="I309" s="291" t="str">
        <f ca="1">IF(ISERROR($S309),"",OFFSET('Smelter Reference List'!$H$4,$S309-4,0))</f>
        <v/>
      </c>
      <c r="J309" s="291" t="str">
        <f ca="1">IF(ISERROR($S309),"",OFFSET('Smelter Reference List'!$I$4,$S309-4,0))</f>
        <v/>
      </c>
      <c r="K309" s="288"/>
      <c r="L309" s="288"/>
      <c r="M309" s="288"/>
      <c r="N309" s="288"/>
      <c r="O309" s="288"/>
      <c r="P309" s="288"/>
      <c r="Q309" s="289"/>
      <c r="R309" s="274"/>
      <c r="S309" s="275" t="e">
        <f>IF(OR(C309="",C309=T$4),NA(),MATCH($B309&amp;$C309,'Smelter Reference List'!$J:$J,0))</f>
        <v>#N/A</v>
      </c>
      <c r="T309" s="276"/>
      <c r="U309" s="276"/>
      <c r="V309" s="276"/>
      <c r="W309" s="276"/>
    </row>
    <row r="310" spans="1:23" s="267" customFormat="1" ht="20.25">
      <c r="A310" s="265"/>
      <c r="B310" s="273"/>
      <c r="C310" s="273"/>
      <c r="D310" s="166" t="str">
        <f ca="1">IF(ISERROR($S310),"",OFFSET('Smelter Reference List'!$C$4,$S310-4,0)&amp;"")</f>
        <v/>
      </c>
      <c r="E310" s="166" t="str">
        <f ca="1">IF(ISERROR($S310),"",OFFSET('Smelter Reference List'!$D$4,$S310-4,0)&amp;"")</f>
        <v/>
      </c>
      <c r="F310" s="166" t="str">
        <f ca="1">IF(ISERROR($S310),"",OFFSET('Smelter Reference List'!$E$4,$S310-4,0))</f>
        <v/>
      </c>
      <c r="G310" s="166" t="str">
        <f ca="1">IF(C310=$U$4,"Enter smelter details", IF(ISERROR($S310),"",OFFSET('Smelter Reference List'!$F$4,$S310-4,0)))</f>
        <v/>
      </c>
      <c r="H310" s="290" t="str">
        <f ca="1">IF(ISERROR($S310),"",OFFSET('Smelter Reference List'!$G$4,$S310-4,0))</f>
        <v/>
      </c>
      <c r="I310" s="291" t="str">
        <f ca="1">IF(ISERROR($S310),"",OFFSET('Smelter Reference List'!$H$4,$S310-4,0))</f>
        <v/>
      </c>
      <c r="J310" s="291" t="str">
        <f ca="1">IF(ISERROR($S310),"",OFFSET('Smelter Reference List'!$I$4,$S310-4,0))</f>
        <v/>
      </c>
      <c r="K310" s="288"/>
      <c r="L310" s="288"/>
      <c r="M310" s="288"/>
      <c r="N310" s="288"/>
      <c r="O310" s="288"/>
      <c r="P310" s="288"/>
      <c r="Q310" s="289"/>
      <c r="R310" s="274"/>
      <c r="S310" s="275" t="e">
        <f>IF(OR(C310="",C310=T$4),NA(),MATCH($B310&amp;$C310,'Smelter Reference List'!$J:$J,0))</f>
        <v>#N/A</v>
      </c>
      <c r="T310" s="276"/>
      <c r="U310" s="276"/>
      <c r="V310" s="276"/>
      <c r="W310" s="276"/>
    </row>
    <row r="311" spans="1:23" s="267" customFormat="1" ht="20.25">
      <c r="A311" s="265"/>
      <c r="B311" s="273"/>
      <c r="C311" s="273"/>
      <c r="D311" s="166" t="str">
        <f ca="1">IF(ISERROR($S311),"",OFFSET('Smelter Reference List'!$C$4,$S311-4,0)&amp;"")</f>
        <v/>
      </c>
      <c r="E311" s="166" t="str">
        <f ca="1">IF(ISERROR($S311),"",OFFSET('Smelter Reference List'!$D$4,$S311-4,0)&amp;"")</f>
        <v/>
      </c>
      <c r="F311" s="166" t="str">
        <f ca="1">IF(ISERROR($S311),"",OFFSET('Smelter Reference List'!$E$4,$S311-4,0))</f>
        <v/>
      </c>
      <c r="G311" s="166" t="str">
        <f ca="1">IF(C311=$U$4,"Enter smelter details", IF(ISERROR($S311),"",OFFSET('Smelter Reference List'!$F$4,$S311-4,0)))</f>
        <v/>
      </c>
      <c r="H311" s="290" t="str">
        <f ca="1">IF(ISERROR($S311),"",OFFSET('Smelter Reference List'!$G$4,$S311-4,0))</f>
        <v/>
      </c>
      <c r="I311" s="291" t="str">
        <f ca="1">IF(ISERROR($S311),"",OFFSET('Smelter Reference List'!$H$4,$S311-4,0))</f>
        <v/>
      </c>
      <c r="J311" s="291" t="str">
        <f ca="1">IF(ISERROR($S311),"",OFFSET('Smelter Reference List'!$I$4,$S311-4,0))</f>
        <v/>
      </c>
      <c r="K311" s="288"/>
      <c r="L311" s="288"/>
      <c r="M311" s="288"/>
      <c r="N311" s="288"/>
      <c r="O311" s="288"/>
      <c r="P311" s="288"/>
      <c r="Q311" s="289"/>
      <c r="R311" s="274"/>
      <c r="S311" s="275" t="e">
        <f>IF(OR(C311="",C311=T$4),NA(),MATCH($B311&amp;$C311,'Smelter Reference List'!$J:$J,0))</f>
        <v>#N/A</v>
      </c>
      <c r="T311" s="276"/>
      <c r="U311" s="276"/>
      <c r="V311" s="276"/>
      <c r="W311" s="276"/>
    </row>
    <row r="312" spans="1:23" s="267" customFormat="1" ht="20.25">
      <c r="A312" s="265"/>
      <c r="B312" s="273"/>
      <c r="C312" s="273"/>
      <c r="D312" s="166" t="str">
        <f ca="1">IF(ISERROR($S312),"",OFFSET('Smelter Reference List'!$C$4,$S312-4,0)&amp;"")</f>
        <v/>
      </c>
      <c r="E312" s="166" t="str">
        <f ca="1">IF(ISERROR($S312),"",OFFSET('Smelter Reference List'!$D$4,$S312-4,0)&amp;"")</f>
        <v/>
      </c>
      <c r="F312" s="166" t="str">
        <f ca="1">IF(ISERROR($S312),"",OFFSET('Smelter Reference List'!$E$4,$S312-4,0))</f>
        <v/>
      </c>
      <c r="G312" s="166" t="str">
        <f ca="1">IF(C312=$U$4,"Enter smelter details", IF(ISERROR($S312),"",OFFSET('Smelter Reference List'!$F$4,$S312-4,0)))</f>
        <v/>
      </c>
      <c r="H312" s="290" t="str">
        <f ca="1">IF(ISERROR($S312),"",OFFSET('Smelter Reference List'!$G$4,$S312-4,0))</f>
        <v/>
      </c>
      <c r="I312" s="291" t="str">
        <f ca="1">IF(ISERROR($S312),"",OFFSET('Smelter Reference List'!$H$4,$S312-4,0))</f>
        <v/>
      </c>
      <c r="J312" s="291" t="str">
        <f ca="1">IF(ISERROR($S312),"",OFFSET('Smelter Reference List'!$I$4,$S312-4,0))</f>
        <v/>
      </c>
      <c r="K312" s="288"/>
      <c r="L312" s="288"/>
      <c r="M312" s="288"/>
      <c r="N312" s="288"/>
      <c r="O312" s="288"/>
      <c r="P312" s="288"/>
      <c r="Q312" s="289"/>
      <c r="R312" s="274"/>
      <c r="S312" s="275" t="e">
        <f>IF(OR(C312="",C312=T$4),NA(),MATCH($B312&amp;$C312,'Smelter Reference List'!$J:$J,0))</f>
        <v>#N/A</v>
      </c>
      <c r="T312" s="276"/>
      <c r="U312" s="276"/>
      <c r="V312" s="276"/>
      <c r="W312" s="276"/>
    </row>
    <row r="313" spans="1:23" s="267" customFormat="1" ht="20.25">
      <c r="A313" s="265"/>
      <c r="B313" s="273"/>
      <c r="C313" s="273"/>
      <c r="D313" s="166" t="str">
        <f ca="1">IF(ISERROR($S313),"",OFFSET('Smelter Reference List'!$C$4,$S313-4,0)&amp;"")</f>
        <v/>
      </c>
      <c r="E313" s="166" t="str">
        <f ca="1">IF(ISERROR($S313),"",OFFSET('Smelter Reference List'!$D$4,$S313-4,0)&amp;"")</f>
        <v/>
      </c>
      <c r="F313" s="166" t="str">
        <f ca="1">IF(ISERROR($S313),"",OFFSET('Smelter Reference List'!$E$4,$S313-4,0))</f>
        <v/>
      </c>
      <c r="G313" s="166" t="str">
        <f ca="1">IF(C313=$U$4,"Enter smelter details", IF(ISERROR($S313),"",OFFSET('Smelter Reference List'!$F$4,$S313-4,0)))</f>
        <v/>
      </c>
      <c r="H313" s="290" t="str">
        <f ca="1">IF(ISERROR($S313),"",OFFSET('Smelter Reference List'!$G$4,$S313-4,0))</f>
        <v/>
      </c>
      <c r="I313" s="291" t="str">
        <f ca="1">IF(ISERROR($S313),"",OFFSET('Smelter Reference List'!$H$4,$S313-4,0))</f>
        <v/>
      </c>
      <c r="J313" s="291" t="str">
        <f ca="1">IF(ISERROR($S313),"",OFFSET('Smelter Reference List'!$I$4,$S313-4,0))</f>
        <v/>
      </c>
      <c r="K313" s="288"/>
      <c r="L313" s="288"/>
      <c r="M313" s="288"/>
      <c r="N313" s="288"/>
      <c r="O313" s="288"/>
      <c r="P313" s="288"/>
      <c r="Q313" s="289"/>
      <c r="R313" s="274"/>
      <c r="S313" s="275" t="e">
        <f>IF(OR(C313="",C313=T$4),NA(),MATCH($B313&amp;$C313,'Smelter Reference List'!$J:$J,0))</f>
        <v>#N/A</v>
      </c>
      <c r="T313" s="276"/>
      <c r="U313" s="276"/>
      <c r="V313" s="276"/>
      <c r="W313" s="276"/>
    </row>
    <row r="314" spans="1:23" s="267" customFormat="1" ht="20.25">
      <c r="A314" s="265"/>
      <c r="B314" s="273"/>
      <c r="C314" s="273"/>
      <c r="D314" s="166" t="str">
        <f ca="1">IF(ISERROR($S314),"",OFFSET('Smelter Reference List'!$C$4,$S314-4,0)&amp;"")</f>
        <v/>
      </c>
      <c r="E314" s="166" t="str">
        <f ca="1">IF(ISERROR($S314),"",OFFSET('Smelter Reference List'!$D$4,$S314-4,0)&amp;"")</f>
        <v/>
      </c>
      <c r="F314" s="166" t="str">
        <f ca="1">IF(ISERROR($S314),"",OFFSET('Smelter Reference List'!$E$4,$S314-4,0))</f>
        <v/>
      </c>
      <c r="G314" s="166" t="str">
        <f ca="1">IF(C314=$U$4,"Enter smelter details", IF(ISERROR($S314),"",OFFSET('Smelter Reference List'!$F$4,$S314-4,0)))</f>
        <v/>
      </c>
      <c r="H314" s="290" t="str">
        <f ca="1">IF(ISERROR($S314),"",OFFSET('Smelter Reference List'!$G$4,$S314-4,0))</f>
        <v/>
      </c>
      <c r="I314" s="291" t="str">
        <f ca="1">IF(ISERROR($S314),"",OFFSET('Smelter Reference List'!$H$4,$S314-4,0))</f>
        <v/>
      </c>
      <c r="J314" s="291" t="str">
        <f ca="1">IF(ISERROR($S314),"",OFFSET('Smelter Reference List'!$I$4,$S314-4,0))</f>
        <v/>
      </c>
      <c r="K314" s="288"/>
      <c r="L314" s="288"/>
      <c r="M314" s="288"/>
      <c r="N314" s="288"/>
      <c r="O314" s="288"/>
      <c r="P314" s="288"/>
      <c r="Q314" s="289"/>
      <c r="R314" s="274"/>
      <c r="S314" s="275" t="e">
        <f>IF(OR(C314="",C314=T$4),NA(),MATCH($B314&amp;$C314,'Smelter Reference List'!$J:$J,0))</f>
        <v>#N/A</v>
      </c>
      <c r="T314" s="276"/>
      <c r="U314" s="276"/>
      <c r="V314" s="276"/>
      <c r="W314" s="276"/>
    </row>
    <row r="315" spans="1:23" s="267" customFormat="1" ht="20.25">
      <c r="A315" s="265"/>
      <c r="B315" s="273"/>
      <c r="C315" s="273"/>
      <c r="D315" s="166" t="str">
        <f ca="1">IF(ISERROR($S315),"",OFFSET('Smelter Reference List'!$C$4,$S315-4,0)&amp;"")</f>
        <v/>
      </c>
      <c r="E315" s="166" t="str">
        <f ca="1">IF(ISERROR($S315),"",OFFSET('Smelter Reference List'!$D$4,$S315-4,0)&amp;"")</f>
        <v/>
      </c>
      <c r="F315" s="166" t="str">
        <f ca="1">IF(ISERROR($S315),"",OFFSET('Smelter Reference List'!$E$4,$S315-4,0))</f>
        <v/>
      </c>
      <c r="G315" s="166" t="str">
        <f ca="1">IF(C315=$U$4,"Enter smelter details", IF(ISERROR($S315),"",OFFSET('Smelter Reference List'!$F$4,$S315-4,0)))</f>
        <v/>
      </c>
      <c r="H315" s="290" t="str">
        <f ca="1">IF(ISERROR($S315),"",OFFSET('Smelter Reference List'!$G$4,$S315-4,0))</f>
        <v/>
      </c>
      <c r="I315" s="291" t="str">
        <f ca="1">IF(ISERROR($S315),"",OFFSET('Smelter Reference List'!$H$4,$S315-4,0))</f>
        <v/>
      </c>
      <c r="J315" s="291" t="str">
        <f ca="1">IF(ISERROR($S315),"",OFFSET('Smelter Reference List'!$I$4,$S315-4,0))</f>
        <v/>
      </c>
      <c r="K315" s="288"/>
      <c r="L315" s="288"/>
      <c r="M315" s="288"/>
      <c r="N315" s="288"/>
      <c r="O315" s="288"/>
      <c r="P315" s="288"/>
      <c r="Q315" s="289"/>
      <c r="R315" s="274"/>
      <c r="S315" s="275" t="e">
        <f>IF(OR(C315="",C315=T$4),NA(),MATCH($B315&amp;$C315,'Smelter Reference List'!$J:$J,0))</f>
        <v>#N/A</v>
      </c>
      <c r="T315" s="276"/>
      <c r="U315" s="276"/>
      <c r="V315" s="276"/>
      <c r="W315" s="276"/>
    </row>
    <row r="316" spans="1:23" s="267" customFormat="1" ht="20.25">
      <c r="A316" s="265"/>
      <c r="B316" s="273"/>
      <c r="C316" s="273"/>
      <c r="D316" s="166" t="str">
        <f ca="1">IF(ISERROR($S316),"",OFFSET('Smelter Reference List'!$C$4,$S316-4,0)&amp;"")</f>
        <v/>
      </c>
      <c r="E316" s="166" t="str">
        <f ca="1">IF(ISERROR($S316),"",OFFSET('Smelter Reference List'!$D$4,$S316-4,0)&amp;"")</f>
        <v/>
      </c>
      <c r="F316" s="166" t="str">
        <f ca="1">IF(ISERROR($S316),"",OFFSET('Smelter Reference List'!$E$4,$S316-4,0))</f>
        <v/>
      </c>
      <c r="G316" s="166" t="str">
        <f ca="1">IF(C316=$U$4,"Enter smelter details", IF(ISERROR($S316),"",OFFSET('Smelter Reference List'!$F$4,$S316-4,0)))</f>
        <v/>
      </c>
      <c r="H316" s="290" t="str">
        <f ca="1">IF(ISERROR($S316),"",OFFSET('Smelter Reference List'!$G$4,$S316-4,0))</f>
        <v/>
      </c>
      <c r="I316" s="291" t="str">
        <f ca="1">IF(ISERROR($S316),"",OFFSET('Smelter Reference List'!$H$4,$S316-4,0))</f>
        <v/>
      </c>
      <c r="J316" s="291" t="str">
        <f ca="1">IF(ISERROR($S316),"",OFFSET('Smelter Reference List'!$I$4,$S316-4,0))</f>
        <v/>
      </c>
      <c r="K316" s="288"/>
      <c r="L316" s="288"/>
      <c r="M316" s="288"/>
      <c r="N316" s="288"/>
      <c r="O316" s="288"/>
      <c r="P316" s="288"/>
      <c r="Q316" s="289"/>
      <c r="R316" s="274"/>
      <c r="S316" s="275" t="e">
        <f>IF(OR(C316="",C316=T$4),NA(),MATCH($B316&amp;$C316,'Smelter Reference List'!$J:$J,0))</f>
        <v>#N/A</v>
      </c>
      <c r="T316" s="276"/>
      <c r="U316" s="276"/>
      <c r="V316" s="276"/>
      <c r="W316" s="276"/>
    </row>
    <row r="317" spans="1:23" s="267" customFormat="1" ht="20.25">
      <c r="A317" s="265"/>
      <c r="B317" s="273"/>
      <c r="C317" s="273"/>
      <c r="D317" s="166" t="str">
        <f ca="1">IF(ISERROR($S317),"",OFFSET('Smelter Reference List'!$C$4,$S317-4,0)&amp;"")</f>
        <v/>
      </c>
      <c r="E317" s="166" t="str">
        <f ca="1">IF(ISERROR($S317),"",OFFSET('Smelter Reference List'!$D$4,$S317-4,0)&amp;"")</f>
        <v/>
      </c>
      <c r="F317" s="166" t="str">
        <f ca="1">IF(ISERROR($S317),"",OFFSET('Smelter Reference List'!$E$4,$S317-4,0))</f>
        <v/>
      </c>
      <c r="G317" s="166" t="str">
        <f ca="1">IF(C317=$U$4,"Enter smelter details", IF(ISERROR($S317),"",OFFSET('Smelter Reference List'!$F$4,$S317-4,0)))</f>
        <v/>
      </c>
      <c r="H317" s="290" t="str">
        <f ca="1">IF(ISERROR($S317),"",OFFSET('Smelter Reference List'!$G$4,$S317-4,0))</f>
        <v/>
      </c>
      <c r="I317" s="291" t="str">
        <f ca="1">IF(ISERROR($S317),"",OFFSET('Smelter Reference List'!$H$4,$S317-4,0))</f>
        <v/>
      </c>
      <c r="J317" s="291" t="str">
        <f ca="1">IF(ISERROR($S317),"",OFFSET('Smelter Reference List'!$I$4,$S317-4,0))</f>
        <v/>
      </c>
      <c r="K317" s="288"/>
      <c r="L317" s="288"/>
      <c r="M317" s="288"/>
      <c r="N317" s="288"/>
      <c r="O317" s="288"/>
      <c r="P317" s="288"/>
      <c r="Q317" s="289"/>
      <c r="R317" s="274"/>
      <c r="S317" s="275" t="e">
        <f>IF(OR(C317="",C317=T$4),NA(),MATCH($B317&amp;$C317,'Smelter Reference List'!$J:$J,0))</f>
        <v>#N/A</v>
      </c>
      <c r="T317" s="276"/>
      <c r="U317" s="276"/>
      <c r="V317" s="276"/>
      <c r="W317" s="276"/>
    </row>
    <row r="318" spans="1:23" s="267" customFormat="1" ht="20.25">
      <c r="A318" s="265"/>
      <c r="B318" s="273"/>
      <c r="C318" s="273"/>
      <c r="D318" s="166" t="str">
        <f ca="1">IF(ISERROR($S318),"",OFFSET('Smelter Reference List'!$C$4,$S318-4,0)&amp;"")</f>
        <v/>
      </c>
      <c r="E318" s="166" t="str">
        <f ca="1">IF(ISERROR($S318),"",OFFSET('Smelter Reference List'!$D$4,$S318-4,0)&amp;"")</f>
        <v/>
      </c>
      <c r="F318" s="166" t="str">
        <f ca="1">IF(ISERROR($S318),"",OFFSET('Smelter Reference List'!$E$4,$S318-4,0))</f>
        <v/>
      </c>
      <c r="G318" s="166" t="str">
        <f ca="1">IF(C318=$U$4,"Enter smelter details", IF(ISERROR($S318),"",OFFSET('Smelter Reference List'!$F$4,$S318-4,0)))</f>
        <v/>
      </c>
      <c r="H318" s="290" t="str">
        <f ca="1">IF(ISERROR($S318),"",OFFSET('Smelter Reference List'!$G$4,$S318-4,0))</f>
        <v/>
      </c>
      <c r="I318" s="291" t="str">
        <f ca="1">IF(ISERROR($S318),"",OFFSET('Smelter Reference List'!$H$4,$S318-4,0))</f>
        <v/>
      </c>
      <c r="J318" s="291" t="str">
        <f ca="1">IF(ISERROR($S318),"",OFFSET('Smelter Reference List'!$I$4,$S318-4,0))</f>
        <v/>
      </c>
      <c r="K318" s="288"/>
      <c r="L318" s="288"/>
      <c r="M318" s="288"/>
      <c r="N318" s="288"/>
      <c r="O318" s="288"/>
      <c r="P318" s="288"/>
      <c r="Q318" s="289"/>
      <c r="R318" s="274"/>
      <c r="S318" s="275" t="e">
        <f>IF(OR(C318="",C318=T$4),NA(),MATCH($B318&amp;$C318,'Smelter Reference List'!$J:$J,0))</f>
        <v>#N/A</v>
      </c>
      <c r="T318" s="276"/>
      <c r="U318" s="276"/>
      <c r="V318" s="276"/>
      <c r="W318" s="276"/>
    </row>
    <row r="319" spans="1:23" s="267" customFormat="1" ht="20.25">
      <c r="A319" s="265"/>
      <c r="B319" s="273"/>
      <c r="C319" s="273"/>
      <c r="D319" s="166" t="str">
        <f ca="1">IF(ISERROR($S319),"",OFFSET('Smelter Reference List'!$C$4,$S319-4,0)&amp;"")</f>
        <v/>
      </c>
      <c r="E319" s="166" t="str">
        <f ca="1">IF(ISERROR($S319),"",OFFSET('Smelter Reference List'!$D$4,$S319-4,0)&amp;"")</f>
        <v/>
      </c>
      <c r="F319" s="166" t="str">
        <f ca="1">IF(ISERROR($S319),"",OFFSET('Smelter Reference List'!$E$4,$S319-4,0))</f>
        <v/>
      </c>
      <c r="G319" s="166" t="str">
        <f ca="1">IF(C319=$U$4,"Enter smelter details", IF(ISERROR($S319),"",OFFSET('Smelter Reference List'!$F$4,$S319-4,0)))</f>
        <v/>
      </c>
      <c r="H319" s="290" t="str">
        <f ca="1">IF(ISERROR($S319),"",OFFSET('Smelter Reference List'!$G$4,$S319-4,0))</f>
        <v/>
      </c>
      <c r="I319" s="291" t="str">
        <f ca="1">IF(ISERROR($S319),"",OFFSET('Smelter Reference List'!$H$4,$S319-4,0))</f>
        <v/>
      </c>
      <c r="J319" s="291" t="str">
        <f ca="1">IF(ISERROR($S319),"",OFFSET('Smelter Reference List'!$I$4,$S319-4,0))</f>
        <v/>
      </c>
      <c r="K319" s="288"/>
      <c r="L319" s="288"/>
      <c r="M319" s="288"/>
      <c r="N319" s="288"/>
      <c r="O319" s="288"/>
      <c r="P319" s="288"/>
      <c r="Q319" s="289"/>
      <c r="R319" s="274"/>
      <c r="S319" s="275" t="e">
        <f>IF(OR(C319="",C319=T$4),NA(),MATCH($B319&amp;$C319,'Smelter Reference List'!$J:$J,0))</f>
        <v>#N/A</v>
      </c>
      <c r="T319" s="276"/>
      <c r="U319" s="276"/>
      <c r="V319" s="276"/>
      <c r="W319" s="276"/>
    </row>
    <row r="320" spans="1:23" s="267" customFormat="1" ht="20.25">
      <c r="A320" s="265"/>
      <c r="B320" s="273"/>
      <c r="C320" s="273"/>
      <c r="D320" s="166" t="str">
        <f ca="1">IF(ISERROR($S320),"",OFFSET('Smelter Reference List'!$C$4,$S320-4,0)&amp;"")</f>
        <v/>
      </c>
      <c r="E320" s="166" t="str">
        <f ca="1">IF(ISERROR($S320),"",OFFSET('Smelter Reference List'!$D$4,$S320-4,0)&amp;"")</f>
        <v/>
      </c>
      <c r="F320" s="166" t="str">
        <f ca="1">IF(ISERROR($S320),"",OFFSET('Smelter Reference List'!$E$4,$S320-4,0))</f>
        <v/>
      </c>
      <c r="G320" s="166" t="str">
        <f ca="1">IF(C320=$U$4,"Enter smelter details", IF(ISERROR($S320),"",OFFSET('Smelter Reference List'!$F$4,$S320-4,0)))</f>
        <v/>
      </c>
      <c r="H320" s="290" t="str">
        <f ca="1">IF(ISERROR($S320),"",OFFSET('Smelter Reference List'!$G$4,$S320-4,0))</f>
        <v/>
      </c>
      <c r="I320" s="291" t="str">
        <f ca="1">IF(ISERROR($S320),"",OFFSET('Smelter Reference List'!$H$4,$S320-4,0))</f>
        <v/>
      </c>
      <c r="J320" s="291" t="str">
        <f ca="1">IF(ISERROR($S320),"",OFFSET('Smelter Reference List'!$I$4,$S320-4,0))</f>
        <v/>
      </c>
      <c r="K320" s="288"/>
      <c r="L320" s="288"/>
      <c r="M320" s="288"/>
      <c r="N320" s="288"/>
      <c r="O320" s="288"/>
      <c r="P320" s="288"/>
      <c r="Q320" s="289"/>
      <c r="R320" s="274"/>
      <c r="S320" s="275" t="e">
        <f>IF(OR(C320="",C320=T$4),NA(),MATCH($B320&amp;$C320,'Smelter Reference List'!$J:$J,0))</f>
        <v>#N/A</v>
      </c>
      <c r="T320" s="276"/>
      <c r="U320" s="276"/>
      <c r="V320" s="276"/>
      <c r="W320" s="276"/>
    </row>
    <row r="321" spans="1:23" s="267" customFormat="1" ht="20.25">
      <c r="A321" s="265"/>
      <c r="B321" s="273"/>
      <c r="C321" s="273"/>
      <c r="D321" s="166" t="str">
        <f ca="1">IF(ISERROR($S321),"",OFFSET('Smelter Reference List'!$C$4,$S321-4,0)&amp;"")</f>
        <v/>
      </c>
      <c r="E321" s="166" t="str">
        <f ca="1">IF(ISERROR($S321),"",OFFSET('Smelter Reference List'!$D$4,$S321-4,0)&amp;"")</f>
        <v/>
      </c>
      <c r="F321" s="166" t="str">
        <f ca="1">IF(ISERROR($S321),"",OFFSET('Smelter Reference List'!$E$4,$S321-4,0))</f>
        <v/>
      </c>
      <c r="G321" s="166" t="str">
        <f ca="1">IF(C321=$U$4,"Enter smelter details", IF(ISERROR($S321),"",OFFSET('Smelter Reference List'!$F$4,$S321-4,0)))</f>
        <v/>
      </c>
      <c r="H321" s="290" t="str">
        <f ca="1">IF(ISERROR($S321),"",OFFSET('Smelter Reference List'!$G$4,$S321-4,0))</f>
        <v/>
      </c>
      <c r="I321" s="291" t="str">
        <f ca="1">IF(ISERROR($S321),"",OFFSET('Smelter Reference List'!$H$4,$S321-4,0))</f>
        <v/>
      </c>
      <c r="J321" s="291" t="str">
        <f ca="1">IF(ISERROR($S321),"",OFFSET('Smelter Reference List'!$I$4,$S321-4,0))</f>
        <v/>
      </c>
      <c r="K321" s="288"/>
      <c r="L321" s="288"/>
      <c r="M321" s="288"/>
      <c r="N321" s="288"/>
      <c r="O321" s="288"/>
      <c r="P321" s="288"/>
      <c r="Q321" s="289"/>
      <c r="R321" s="274"/>
      <c r="S321" s="275" t="e">
        <f>IF(OR(C321="",C321=T$4),NA(),MATCH($B321&amp;$C321,'Smelter Reference List'!$J:$J,0))</f>
        <v>#N/A</v>
      </c>
      <c r="T321" s="276"/>
      <c r="U321" s="276"/>
      <c r="V321" s="276"/>
      <c r="W321" s="276"/>
    </row>
    <row r="322" spans="1:23" s="267" customFormat="1" ht="20.25">
      <c r="A322" s="265"/>
      <c r="B322" s="273"/>
      <c r="C322" s="273"/>
      <c r="D322" s="166" t="str">
        <f ca="1">IF(ISERROR($S322),"",OFFSET('Smelter Reference List'!$C$4,$S322-4,0)&amp;"")</f>
        <v/>
      </c>
      <c r="E322" s="166" t="str">
        <f ca="1">IF(ISERROR($S322),"",OFFSET('Smelter Reference List'!$D$4,$S322-4,0)&amp;"")</f>
        <v/>
      </c>
      <c r="F322" s="166" t="str">
        <f ca="1">IF(ISERROR($S322),"",OFFSET('Smelter Reference List'!$E$4,$S322-4,0))</f>
        <v/>
      </c>
      <c r="G322" s="166" t="str">
        <f ca="1">IF(C322=$U$4,"Enter smelter details", IF(ISERROR($S322),"",OFFSET('Smelter Reference List'!$F$4,$S322-4,0)))</f>
        <v/>
      </c>
      <c r="H322" s="290" t="str">
        <f ca="1">IF(ISERROR($S322),"",OFFSET('Smelter Reference List'!$G$4,$S322-4,0))</f>
        <v/>
      </c>
      <c r="I322" s="291" t="str">
        <f ca="1">IF(ISERROR($S322),"",OFFSET('Smelter Reference List'!$H$4,$S322-4,0))</f>
        <v/>
      </c>
      <c r="J322" s="291" t="str">
        <f ca="1">IF(ISERROR($S322),"",OFFSET('Smelter Reference List'!$I$4,$S322-4,0))</f>
        <v/>
      </c>
      <c r="K322" s="288"/>
      <c r="L322" s="288"/>
      <c r="M322" s="288"/>
      <c r="N322" s="288"/>
      <c r="O322" s="288"/>
      <c r="P322" s="288"/>
      <c r="Q322" s="289"/>
      <c r="R322" s="274"/>
      <c r="S322" s="275" t="e">
        <f>IF(OR(C322="",C322=T$4),NA(),MATCH($B322&amp;$C322,'Smelter Reference List'!$J:$J,0))</f>
        <v>#N/A</v>
      </c>
      <c r="T322" s="276"/>
      <c r="U322" s="276"/>
      <c r="V322" s="276"/>
      <c r="W322" s="276"/>
    </row>
    <row r="323" spans="1:23" s="267" customFormat="1" ht="20.25">
      <c r="A323" s="265"/>
      <c r="B323" s="273"/>
      <c r="C323" s="273"/>
      <c r="D323" s="166" t="str">
        <f ca="1">IF(ISERROR($S323),"",OFFSET('Smelter Reference List'!$C$4,$S323-4,0)&amp;"")</f>
        <v/>
      </c>
      <c r="E323" s="166" t="str">
        <f ca="1">IF(ISERROR($S323),"",OFFSET('Smelter Reference List'!$D$4,$S323-4,0)&amp;"")</f>
        <v/>
      </c>
      <c r="F323" s="166" t="str">
        <f ca="1">IF(ISERROR($S323),"",OFFSET('Smelter Reference List'!$E$4,$S323-4,0))</f>
        <v/>
      </c>
      <c r="G323" s="166" t="str">
        <f ca="1">IF(C323=$U$4,"Enter smelter details", IF(ISERROR($S323),"",OFFSET('Smelter Reference List'!$F$4,$S323-4,0)))</f>
        <v/>
      </c>
      <c r="H323" s="290" t="str">
        <f ca="1">IF(ISERROR($S323),"",OFFSET('Smelter Reference List'!$G$4,$S323-4,0))</f>
        <v/>
      </c>
      <c r="I323" s="291" t="str">
        <f ca="1">IF(ISERROR($S323),"",OFFSET('Smelter Reference List'!$H$4,$S323-4,0))</f>
        <v/>
      </c>
      <c r="J323" s="291" t="str">
        <f ca="1">IF(ISERROR($S323),"",OFFSET('Smelter Reference List'!$I$4,$S323-4,0))</f>
        <v/>
      </c>
      <c r="K323" s="288"/>
      <c r="L323" s="288"/>
      <c r="M323" s="288"/>
      <c r="N323" s="288"/>
      <c r="O323" s="288"/>
      <c r="P323" s="288"/>
      <c r="Q323" s="289"/>
      <c r="R323" s="274"/>
      <c r="S323" s="275" t="e">
        <f>IF(OR(C323="",C323=T$4),NA(),MATCH($B323&amp;$C323,'Smelter Reference List'!$J:$J,0))</f>
        <v>#N/A</v>
      </c>
      <c r="T323" s="276"/>
      <c r="U323" s="276"/>
      <c r="V323" s="276"/>
      <c r="W323" s="276"/>
    </row>
    <row r="324" spans="1:23" s="267" customFormat="1" ht="20.25">
      <c r="A324" s="265"/>
      <c r="B324" s="273"/>
      <c r="C324" s="273"/>
      <c r="D324" s="166" t="str">
        <f ca="1">IF(ISERROR($S324),"",OFFSET('Smelter Reference List'!$C$4,$S324-4,0)&amp;"")</f>
        <v/>
      </c>
      <c r="E324" s="166" t="str">
        <f ca="1">IF(ISERROR($S324),"",OFFSET('Smelter Reference List'!$D$4,$S324-4,0)&amp;"")</f>
        <v/>
      </c>
      <c r="F324" s="166" t="str">
        <f ca="1">IF(ISERROR($S324),"",OFFSET('Smelter Reference List'!$E$4,$S324-4,0))</f>
        <v/>
      </c>
      <c r="G324" s="166" t="str">
        <f ca="1">IF(C324=$U$4,"Enter smelter details", IF(ISERROR($S324),"",OFFSET('Smelter Reference List'!$F$4,$S324-4,0)))</f>
        <v/>
      </c>
      <c r="H324" s="290" t="str">
        <f ca="1">IF(ISERROR($S324),"",OFFSET('Smelter Reference List'!$G$4,$S324-4,0))</f>
        <v/>
      </c>
      <c r="I324" s="291" t="str">
        <f ca="1">IF(ISERROR($S324),"",OFFSET('Smelter Reference List'!$H$4,$S324-4,0))</f>
        <v/>
      </c>
      <c r="J324" s="291" t="str">
        <f ca="1">IF(ISERROR($S324),"",OFFSET('Smelter Reference List'!$I$4,$S324-4,0))</f>
        <v/>
      </c>
      <c r="K324" s="288"/>
      <c r="L324" s="288"/>
      <c r="M324" s="288"/>
      <c r="N324" s="288"/>
      <c r="O324" s="288"/>
      <c r="P324" s="288"/>
      <c r="Q324" s="289"/>
      <c r="R324" s="274"/>
      <c r="S324" s="275" t="e">
        <f>IF(OR(C324="",C324=T$4),NA(),MATCH($B324&amp;$C324,'Smelter Reference List'!$J:$J,0))</f>
        <v>#N/A</v>
      </c>
      <c r="T324" s="276"/>
      <c r="U324" s="276"/>
      <c r="V324" s="276"/>
      <c r="W324" s="276"/>
    </row>
    <row r="325" spans="1:23" s="267" customFormat="1" ht="20.25">
      <c r="A325" s="265"/>
      <c r="B325" s="273"/>
      <c r="C325" s="273"/>
      <c r="D325" s="166" t="str">
        <f ca="1">IF(ISERROR($S325),"",OFFSET('Smelter Reference List'!$C$4,$S325-4,0)&amp;"")</f>
        <v/>
      </c>
      <c r="E325" s="166" t="str">
        <f ca="1">IF(ISERROR($S325),"",OFFSET('Smelter Reference List'!$D$4,$S325-4,0)&amp;"")</f>
        <v/>
      </c>
      <c r="F325" s="166" t="str">
        <f ca="1">IF(ISERROR($S325),"",OFFSET('Smelter Reference List'!$E$4,$S325-4,0))</f>
        <v/>
      </c>
      <c r="G325" s="166" t="str">
        <f ca="1">IF(C325=$U$4,"Enter smelter details", IF(ISERROR($S325),"",OFFSET('Smelter Reference List'!$F$4,$S325-4,0)))</f>
        <v/>
      </c>
      <c r="H325" s="290" t="str">
        <f ca="1">IF(ISERROR($S325),"",OFFSET('Smelter Reference List'!$G$4,$S325-4,0))</f>
        <v/>
      </c>
      <c r="I325" s="291" t="str">
        <f ca="1">IF(ISERROR($S325),"",OFFSET('Smelter Reference List'!$H$4,$S325-4,0))</f>
        <v/>
      </c>
      <c r="J325" s="291" t="str">
        <f ca="1">IF(ISERROR($S325),"",OFFSET('Smelter Reference List'!$I$4,$S325-4,0))</f>
        <v/>
      </c>
      <c r="K325" s="288"/>
      <c r="L325" s="288"/>
      <c r="M325" s="288"/>
      <c r="N325" s="288"/>
      <c r="O325" s="288"/>
      <c r="P325" s="288"/>
      <c r="Q325" s="289"/>
      <c r="R325" s="274"/>
      <c r="S325" s="275" t="e">
        <f>IF(OR(C325="",C325=T$4),NA(),MATCH($B325&amp;$C325,'Smelter Reference List'!$J:$J,0))</f>
        <v>#N/A</v>
      </c>
      <c r="T325" s="276"/>
      <c r="U325" s="276"/>
      <c r="V325" s="276"/>
      <c r="W325" s="276"/>
    </row>
    <row r="326" spans="1:23" s="267" customFormat="1" ht="20.25">
      <c r="A326" s="265"/>
      <c r="B326" s="273"/>
      <c r="C326" s="273"/>
      <c r="D326" s="166" t="str">
        <f ca="1">IF(ISERROR($S326),"",OFFSET('Smelter Reference List'!$C$4,$S326-4,0)&amp;"")</f>
        <v/>
      </c>
      <c r="E326" s="166" t="str">
        <f ca="1">IF(ISERROR($S326),"",OFFSET('Smelter Reference List'!$D$4,$S326-4,0)&amp;"")</f>
        <v/>
      </c>
      <c r="F326" s="166" t="str">
        <f ca="1">IF(ISERROR($S326),"",OFFSET('Smelter Reference List'!$E$4,$S326-4,0))</f>
        <v/>
      </c>
      <c r="G326" s="166" t="str">
        <f ca="1">IF(C326=$U$4,"Enter smelter details", IF(ISERROR($S326),"",OFFSET('Smelter Reference List'!$F$4,$S326-4,0)))</f>
        <v/>
      </c>
      <c r="H326" s="290" t="str">
        <f ca="1">IF(ISERROR($S326),"",OFFSET('Smelter Reference List'!$G$4,$S326-4,0))</f>
        <v/>
      </c>
      <c r="I326" s="291" t="str">
        <f ca="1">IF(ISERROR($S326),"",OFFSET('Smelter Reference List'!$H$4,$S326-4,0))</f>
        <v/>
      </c>
      <c r="J326" s="291" t="str">
        <f ca="1">IF(ISERROR($S326),"",OFFSET('Smelter Reference List'!$I$4,$S326-4,0))</f>
        <v/>
      </c>
      <c r="K326" s="288"/>
      <c r="L326" s="288"/>
      <c r="M326" s="288"/>
      <c r="N326" s="288"/>
      <c r="O326" s="288"/>
      <c r="P326" s="288"/>
      <c r="Q326" s="289"/>
      <c r="R326" s="274"/>
      <c r="S326" s="275" t="e">
        <f>IF(OR(C326="",C326=T$4),NA(),MATCH($B326&amp;$C326,'Smelter Reference List'!$J:$J,0))</f>
        <v>#N/A</v>
      </c>
      <c r="T326" s="276"/>
      <c r="U326" s="276"/>
      <c r="V326" s="276"/>
      <c r="W326" s="276"/>
    </row>
    <row r="327" spans="1:23" s="267" customFormat="1" ht="20.25">
      <c r="A327" s="265"/>
      <c r="B327" s="273"/>
      <c r="C327" s="273"/>
      <c r="D327" s="166" t="str">
        <f ca="1">IF(ISERROR($S327),"",OFFSET('Smelter Reference List'!$C$4,$S327-4,0)&amp;"")</f>
        <v/>
      </c>
      <c r="E327" s="166" t="str">
        <f ca="1">IF(ISERROR($S327),"",OFFSET('Smelter Reference List'!$D$4,$S327-4,0)&amp;"")</f>
        <v/>
      </c>
      <c r="F327" s="166" t="str">
        <f ca="1">IF(ISERROR($S327),"",OFFSET('Smelter Reference List'!$E$4,$S327-4,0))</f>
        <v/>
      </c>
      <c r="G327" s="166" t="str">
        <f ca="1">IF(C327=$U$4,"Enter smelter details", IF(ISERROR($S327),"",OFFSET('Smelter Reference List'!$F$4,$S327-4,0)))</f>
        <v/>
      </c>
      <c r="H327" s="290" t="str">
        <f ca="1">IF(ISERROR($S327),"",OFFSET('Smelter Reference List'!$G$4,$S327-4,0))</f>
        <v/>
      </c>
      <c r="I327" s="291" t="str">
        <f ca="1">IF(ISERROR($S327),"",OFFSET('Smelter Reference List'!$H$4,$S327-4,0))</f>
        <v/>
      </c>
      <c r="J327" s="291" t="str">
        <f ca="1">IF(ISERROR($S327),"",OFFSET('Smelter Reference List'!$I$4,$S327-4,0))</f>
        <v/>
      </c>
      <c r="K327" s="288"/>
      <c r="L327" s="288"/>
      <c r="M327" s="288"/>
      <c r="N327" s="288"/>
      <c r="O327" s="288"/>
      <c r="P327" s="288"/>
      <c r="Q327" s="289"/>
      <c r="R327" s="274"/>
      <c r="S327" s="275" t="e">
        <f>IF(OR(C327="",C327=T$4),NA(),MATCH($B327&amp;$C327,'Smelter Reference List'!$J:$J,0))</f>
        <v>#N/A</v>
      </c>
      <c r="T327" s="276"/>
      <c r="U327" s="276"/>
      <c r="V327" s="276"/>
      <c r="W327" s="276"/>
    </row>
    <row r="328" spans="1:23" s="267" customFormat="1" ht="20.25">
      <c r="A328" s="265"/>
      <c r="B328" s="273"/>
      <c r="C328" s="273"/>
      <c r="D328" s="166" t="str">
        <f ca="1">IF(ISERROR($S328),"",OFFSET('Smelter Reference List'!$C$4,$S328-4,0)&amp;"")</f>
        <v/>
      </c>
      <c r="E328" s="166" t="str">
        <f ca="1">IF(ISERROR($S328),"",OFFSET('Smelter Reference List'!$D$4,$S328-4,0)&amp;"")</f>
        <v/>
      </c>
      <c r="F328" s="166" t="str">
        <f ca="1">IF(ISERROR($S328),"",OFFSET('Smelter Reference List'!$E$4,$S328-4,0))</f>
        <v/>
      </c>
      <c r="G328" s="166" t="str">
        <f ca="1">IF(C328=$U$4,"Enter smelter details", IF(ISERROR($S328),"",OFFSET('Smelter Reference List'!$F$4,$S328-4,0)))</f>
        <v/>
      </c>
      <c r="H328" s="290" t="str">
        <f ca="1">IF(ISERROR($S328),"",OFFSET('Smelter Reference List'!$G$4,$S328-4,0))</f>
        <v/>
      </c>
      <c r="I328" s="291" t="str">
        <f ca="1">IF(ISERROR($S328),"",OFFSET('Smelter Reference List'!$H$4,$S328-4,0))</f>
        <v/>
      </c>
      <c r="J328" s="291" t="str">
        <f ca="1">IF(ISERROR($S328),"",OFFSET('Smelter Reference List'!$I$4,$S328-4,0))</f>
        <v/>
      </c>
      <c r="K328" s="288"/>
      <c r="L328" s="288"/>
      <c r="M328" s="288"/>
      <c r="N328" s="288"/>
      <c r="O328" s="288"/>
      <c r="P328" s="288"/>
      <c r="Q328" s="289"/>
      <c r="R328" s="274"/>
      <c r="S328" s="275" t="e">
        <f>IF(OR(C328="",C328=T$4),NA(),MATCH($B328&amp;$C328,'Smelter Reference List'!$J:$J,0))</f>
        <v>#N/A</v>
      </c>
      <c r="T328" s="276"/>
      <c r="U328" s="276"/>
      <c r="V328" s="276"/>
      <c r="W328" s="276"/>
    </row>
    <row r="329" spans="1:23" s="267" customFormat="1" ht="20.25">
      <c r="A329" s="265"/>
      <c r="B329" s="273"/>
      <c r="C329" s="273"/>
      <c r="D329" s="166" t="str">
        <f ca="1">IF(ISERROR($S329),"",OFFSET('Smelter Reference List'!$C$4,$S329-4,0)&amp;"")</f>
        <v/>
      </c>
      <c r="E329" s="166" t="str">
        <f ca="1">IF(ISERROR($S329),"",OFFSET('Smelter Reference List'!$D$4,$S329-4,0)&amp;"")</f>
        <v/>
      </c>
      <c r="F329" s="166" t="str">
        <f ca="1">IF(ISERROR($S329),"",OFFSET('Smelter Reference List'!$E$4,$S329-4,0))</f>
        <v/>
      </c>
      <c r="G329" s="166" t="str">
        <f ca="1">IF(C329=$U$4,"Enter smelter details", IF(ISERROR($S329),"",OFFSET('Smelter Reference List'!$F$4,$S329-4,0)))</f>
        <v/>
      </c>
      <c r="H329" s="290" t="str">
        <f ca="1">IF(ISERROR($S329),"",OFFSET('Smelter Reference List'!$G$4,$S329-4,0))</f>
        <v/>
      </c>
      <c r="I329" s="291" t="str">
        <f ca="1">IF(ISERROR($S329),"",OFFSET('Smelter Reference List'!$H$4,$S329-4,0))</f>
        <v/>
      </c>
      <c r="J329" s="291" t="str">
        <f ca="1">IF(ISERROR($S329),"",OFFSET('Smelter Reference List'!$I$4,$S329-4,0))</f>
        <v/>
      </c>
      <c r="K329" s="288"/>
      <c r="L329" s="288"/>
      <c r="M329" s="288"/>
      <c r="N329" s="288"/>
      <c r="O329" s="288"/>
      <c r="P329" s="288"/>
      <c r="Q329" s="289"/>
      <c r="R329" s="274"/>
      <c r="S329" s="275" t="e">
        <f>IF(OR(C329="",C329=T$4),NA(),MATCH($B329&amp;$C329,'Smelter Reference List'!$J:$J,0))</f>
        <v>#N/A</v>
      </c>
      <c r="T329" s="276"/>
      <c r="U329" s="276"/>
      <c r="V329" s="276"/>
      <c r="W329" s="276"/>
    </row>
    <row r="330" spans="1:23" s="267" customFormat="1" ht="20.25">
      <c r="A330" s="265"/>
      <c r="B330" s="273"/>
      <c r="C330" s="273"/>
      <c r="D330" s="166" t="str">
        <f ca="1">IF(ISERROR($S330),"",OFFSET('Smelter Reference List'!$C$4,$S330-4,0)&amp;"")</f>
        <v/>
      </c>
      <c r="E330" s="166" t="str">
        <f ca="1">IF(ISERROR($S330),"",OFFSET('Smelter Reference List'!$D$4,$S330-4,0)&amp;"")</f>
        <v/>
      </c>
      <c r="F330" s="166" t="str">
        <f ca="1">IF(ISERROR($S330),"",OFFSET('Smelter Reference List'!$E$4,$S330-4,0))</f>
        <v/>
      </c>
      <c r="G330" s="166" t="str">
        <f ca="1">IF(C330=$U$4,"Enter smelter details", IF(ISERROR($S330),"",OFFSET('Smelter Reference List'!$F$4,$S330-4,0)))</f>
        <v/>
      </c>
      <c r="H330" s="290" t="str">
        <f ca="1">IF(ISERROR($S330),"",OFFSET('Smelter Reference List'!$G$4,$S330-4,0))</f>
        <v/>
      </c>
      <c r="I330" s="291" t="str">
        <f ca="1">IF(ISERROR($S330),"",OFFSET('Smelter Reference List'!$H$4,$S330-4,0))</f>
        <v/>
      </c>
      <c r="J330" s="291" t="str">
        <f ca="1">IF(ISERROR($S330),"",OFFSET('Smelter Reference List'!$I$4,$S330-4,0))</f>
        <v/>
      </c>
      <c r="K330" s="288"/>
      <c r="L330" s="288"/>
      <c r="M330" s="288"/>
      <c r="N330" s="288"/>
      <c r="O330" s="288"/>
      <c r="P330" s="288"/>
      <c r="Q330" s="289"/>
      <c r="R330" s="274"/>
      <c r="S330" s="275" t="e">
        <f>IF(OR(C330="",C330=T$4),NA(),MATCH($B330&amp;$C330,'Smelter Reference List'!$J:$J,0))</f>
        <v>#N/A</v>
      </c>
      <c r="T330" s="276"/>
      <c r="U330" s="276"/>
      <c r="V330" s="276"/>
      <c r="W330" s="276"/>
    </row>
    <row r="331" spans="1:23" s="267" customFormat="1" ht="20.25">
      <c r="A331" s="265"/>
      <c r="B331" s="273"/>
      <c r="C331" s="273"/>
      <c r="D331" s="166" t="str">
        <f ca="1">IF(ISERROR($S331),"",OFFSET('Smelter Reference List'!$C$4,$S331-4,0)&amp;"")</f>
        <v/>
      </c>
      <c r="E331" s="166" t="str">
        <f ca="1">IF(ISERROR($S331),"",OFFSET('Smelter Reference List'!$D$4,$S331-4,0)&amp;"")</f>
        <v/>
      </c>
      <c r="F331" s="166" t="str">
        <f ca="1">IF(ISERROR($S331),"",OFFSET('Smelter Reference List'!$E$4,$S331-4,0))</f>
        <v/>
      </c>
      <c r="G331" s="166" t="str">
        <f ca="1">IF(C331=$U$4,"Enter smelter details", IF(ISERROR($S331),"",OFFSET('Smelter Reference List'!$F$4,$S331-4,0)))</f>
        <v/>
      </c>
      <c r="H331" s="290" t="str">
        <f ca="1">IF(ISERROR($S331),"",OFFSET('Smelter Reference List'!$G$4,$S331-4,0))</f>
        <v/>
      </c>
      <c r="I331" s="291" t="str">
        <f ca="1">IF(ISERROR($S331),"",OFFSET('Smelter Reference List'!$H$4,$S331-4,0))</f>
        <v/>
      </c>
      <c r="J331" s="291" t="str">
        <f ca="1">IF(ISERROR($S331),"",OFFSET('Smelter Reference List'!$I$4,$S331-4,0))</f>
        <v/>
      </c>
      <c r="K331" s="288"/>
      <c r="L331" s="288"/>
      <c r="M331" s="288"/>
      <c r="N331" s="288"/>
      <c r="O331" s="288"/>
      <c r="P331" s="288"/>
      <c r="Q331" s="289"/>
      <c r="R331" s="274"/>
      <c r="S331" s="275" t="e">
        <f>IF(OR(C331="",C331=T$4),NA(),MATCH($B331&amp;$C331,'Smelter Reference List'!$J:$J,0))</f>
        <v>#N/A</v>
      </c>
      <c r="T331" s="276"/>
      <c r="U331" s="276"/>
      <c r="V331" s="276"/>
      <c r="W331" s="276"/>
    </row>
    <row r="332" spans="1:23" s="267" customFormat="1" ht="20.25">
      <c r="A332" s="265"/>
      <c r="B332" s="273"/>
      <c r="C332" s="273"/>
      <c r="D332" s="166" t="str">
        <f ca="1">IF(ISERROR($S332),"",OFFSET('Smelter Reference List'!$C$4,$S332-4,0)&amp;"")</f>
        <v/>
      </c>
      <c r="E332" s="166" t="str">
        <f ca="1">IF(ISERROR($S332),"",OFFSET('Smelter Reference List'!$D$4,$S332-4,0)&amp;"")</f>
        <v/>
      </c>
      <c r="F332" s="166" t="str">
        <f ca="1">IF(ISERROR($S332),"",OFFSET('Smelter Reference List'!$E$4,$S332-4,0))</f>
        <v/>
      </c>
      <c r="G332" s="166" t="str">
        <f ca="1">IF(C332=$U$4,"Enter smelter details", IF(ISERROR($S332),"",OFFSET('Smelter Reference List'!$F$4,$S332-4,0)))</f>
        <v/>
      </c>
      <c r="H332" s="290" t="str">
        <f ca="1">IF(ISERROR($S332),"",OFFSET('Smelter Reference List'!$G$4,$S332-4,0))</f>
        <v/>
      </c>
      <c r="I332" s="291" t="str">
        <f ca="1">IF(ISERROR($S332),"",OFFSET('Smelter Reference List'!$H$4,$S332-4,0))</f>
        <v/>
      </c>
      <c r="J332" s="291" t="str">
        <f ca="1">IF(ISERROR($S332),"",OFFSET('Smelter Reference List'!$I$4,$S332-4,0))</f>
        <v/>
      </c>
      <c r="K332" s="288"/>
      <c r="L332" s="288"/>
      <c r="M332" s="288"/>
      <c r="N332" s="288"/>
      <c r="O332" s="288"/>
      <c r="P332" s="288"/>
      <c r="Q332" s="289"/>
      <c r="R332" s="274"/>
      <c r="S332" s="275" t="e">
        <f>IF(OR(C332="",C332=T$4),NA(),MATCH($B332&amp;$C332,'Smelter Reference List'!$J:$J,0))</f>
        <v>#N/A</v>
      </c>
      <c r="T332" s="276"/>
      <c r="U332" s="276"/>
      <c r="V332" s="276"/>
      <c r="W332" s="276"/>
    </row>
    <row r="333" spans="1:23" s="267" customFormat="1" ht="20.25">
      <c r="A333" s="265"/>
      <c r="B333" s="273"/>
      <c r="C333" s="273"/>
      <c r="D333" s="166" t="str">
        <f ca="1">IF(ISERROR($S333),"",OFFSET('Smelter Reference List'!$C$4,$S333-4,0)&amp;"")</f>
        <v/>
      </c>
      <c r="E333" s="166" t="str">
        <f ca="1">IF(ISERROR($S333),"",OFFSET('Smelter Reference List'!$D$4,$S333-4,0)&amp;"")</f>
        <v/>
      </c>
      <c r="F333" s="166" t="str">
        <f ca="1">IF(ISERROR($S333),"",OFFSET('Smelter Reference List'!$E$4,$S333-4,0))</f>
        <v/>
      </c>
      <c r="G333" s="166" t="str">
        <f ca="1">IF(C333=$U$4,"Enter smelter details", IF(ISERROR($S333),"",OFFSET('Smelter Reference List'!$F$4,$S333-4,0)))</f>
        <v/>
      </c>
      <c r="H333" s="290" t="str">
        <f ca="1">IF(ISERROR($S333),"",OFFSET('Smelter Reference List'!$G$4,$S333-4,0))</f>
        <v/>
      </c>
      <c r="I333" s="291" t="str">
        <f ca="1">IF(ISERROR($S333),"",OFFSET('Smelter Reference List'!$H$4,$S333-4,0))</f>
        <v/>
      </c>
      <c r="J333" s="291" t="str">
        <f ca="1">IF(ISERROR($S333),"",OFFSET('Smelter Reference List'!$I$4,$S333-4,0))</f>
        <v/>
      </c>
      <c r="K333" s="288"/>
      <c r="L333" s="288"/>
      <c r="M333" s="288"/>
      <c r="N333" s="288"/>
      <c r="O333" s="288"/>
      <c r="P333" s="288"/>
      <c r="Q333" s="289"/>
      <c r="R333" s="274"/>
      <c r="S333" s="275" t="e">
        <f>IF(OR(C333="",C333=T$4),NA(),MATCH($B333&amp;$C333,'Smelter Reference List'!$J:$J,0))</f>
        <v>#N/A</v>
      </c>
      <c r="T333" s="276"/>
      <c r="U333" s="276"/>
      <c r="V333" s="276"/>
      <c r="W333" s="276"/>
    </row>
    <row r="334" spans="1:23" s="267" customFormat="1" ht="20.25">
      <c r="A334" s="265"/>
      <c r="B334" s="273"/>
      <c r="C334" s="273"/>
      <c r="D334" s="166" t="str">
        <f ca="1">IF(ISERROR($S334),"",OFFSET('Smelter Reference List'!$C$4,$S334-4,0)&amp;"")</f>
        <v/>
      </c>
      <c r="E334" s="166" t="str">
        <f ca="1">IF(ISERROR($S334),"",OFFSET('Smelter Reference List'!$D$4,$S334-4,0)&amp;"")</f>
        <v/>
      </c>
      <c r="F334" s="166" t="str">
        <f ca="1">IF(ISERROR($S334),"",OFFSET('Smelter Reference List'!$E$4,$S334-4,0))</f>
        <v/>
      </c>
      <c r="G334" s="166" t="str">
        <f ca="1">IF(C334=$U$4,"Enter smelter details", IF(ISERROR($S334),"",OFFSET('Smelter Reference List'!$F$4,$S334-4,0)))</f>
        <v/>
      </c>
      <c r="H334" s="290" t="str">
        <f ca="1">IF(ISERROR($S334),"",OFFSET('Smelter Reference List'!$G$4,$S334-4,0))</f>
        <v/>
      </c>
      <c r="I334" s="291" t="str">
        <f ca="1">IF(ISERROR($S334),"",OFFSET('Smelter Reference List'!$H$4,$S334-4,0))</f>
        <v/>
      </c>
      <c r="J334" s="291" t="str">
        <f ca="1">IF(ISERROR($S334),"",OFFSET('Smelter Reference List'!$I$4,$S334-4,0))</f>
        <v/>
      </c>
      <c r="K334" s="288"/>
      <c r="L334" s="288"/>
      <c r="M334" s="288"/>
      <c r="N334" s="288"/>
      <c r="O334" s="288"/>
      <c r="P334" s="288"/>
      <c r="Q334" s="289"/>
      <c r="R334" s="274"/>
      <c r="S334" s="275" t="e">
        <f>IF(OR(C334="",C334=T$4),NA(),MATCH($B334&amp;$C334,'Smelter Reference List'!$J:$J,0))</f>
        <v>#N/A</v>
      </c>
      <c r="T334" s="276"/>
      <c r="U334" s="276"/>
      <c r="V334" s="276"/>
      <c r="W334" s="276"/>
    </row>
    <row r="335" spans="1:23" s="267" customFormat="1" ht="20.25">
      <c r="A335" s="265"/>
      <c r="B335" s="273"/>
      <c r="C335" s="273"/>
      <c r="D335" s="166" t="str">
        <f ca="1">IF(ISERROR($S335),"",OFFSET('Smelter Reference List'!$C$4,$S335-4,0)&amp;"")</f>
        <v/>
      </c>
      <c r="E335" s="166" t="str">
        <f ca="1">IF(ISERROR($S335),"",OFFSET('Smelter Reference List'!$D$4,$S335-4,0)&amp;"")</f>
        <v/>
      </c>
      <c r="F335" s="166" t="str">
        <f ca="1">IF(ISERROR($S335),"",OFFSET('Smelter Reference List'!$E$4,$S335-4,0))</f>
        <v/>
      </c>
      <c r="G335" s="166" t="str">
        <f ca="1">IF(C335=$U$4,"Enter smelter details", IF(ISERROR($S335),"",OFFSET('Smelter Reference List'!$F$4,$S335-4,0)))</f>
        <v/>
      </c>
      <c r="H335" s="290" t="str">
        <f ca="1">IF(ISERROR($S335),"",OFFSET('Smelter Reference List'!$G$4,$S335-4,0))</f>
        <v/>
      </c>
      <c r="I335" s="291" t="str">
        <f ca="1">IF(ISERROR($S335),"",OFFSET('Smelter Reference List'!$H$4,$S335-4,0))</f>
        <v/>
      </c>
      <c r="J335" s="291" t="str">
        <f ca="1">IF(ISERROR($S335),"",OFFSET('Smelter Reference List'!$I$4,$S335-4,0))</f>
        <v/>
      </c>
      <c r="K335" s="288"/>
      <c r="L335" s="288"/>
      <c r="M335" s="288"/>
      <c r="N335" s="288"/>
      <c r="O335" s="288"/>
      <c r="P335" s="288"/>
      <c r="Q335" s="289"/>
      <c r="R335" s="274"/>
      <c r="S335" s="275" t="e">
        <f>IF(OR(C335="",C335=T$4),NA(),MATCH($B335&amp;$C335,'Smelter Reference List'!$J:$J,0))</f>
        <v>#N/A</v>
      </c>
      <c r="T335" s="276"/>
      <c r="U335" s="276"/>
      <c r="V335" s="276"/>
      <c r="W335" s="276"/>
    </row>
    <row r="336" spans="1:23" s="267" customFormat="1" ht="20.25">
      <c r="A336" s="265"/>
      <c r="B336" s="273"/>
      <c r="C336" s="273"/>
      <c r="D336" s="166" t="str">
        <f ca="1">IF(ISERROR($S336),"",OFFSET('Smelter Reference List'!$C$4,$S336-4,0)&amp;"")</f>
        <v/>
      </c>
      <c r="E336" s="166" t="str">
        <f ca="1">IF(ISERROR($S336),"",OFFSET('Smelter Reference List'!$D$4,$S336-4,0)&amp;"")</f>
        <v/>
      </c>
      <c r="F336" s="166" t="str">
        <f ca="1">IF(ISERROR($S336),"",OFFSET('Smelter Reference List'!$E$4,$S336-4,0))</f>
        <v/>
      </c>
      <c r="G336" s="166" t="str">
        <f ca="1">IF(C336=$U$4,"Enter smelter details", IF(ISERROR($S336),"",OFFSET('Smelter Reference List'!$F$4,$S336-4,0)))</f>
        <v/>
      </c>
      <c r="H336" s="290" t="str">
        <f ca="1">IF(ISERROR($S336),"",OFFSET('Smelter Reference List'!$G$4,$S336-4,0))</f>
        <v/>
      </c>
      <c r="I336" s="291" t="str">
        <f ca="1">IF(ISERROR($S336),"",OFFSET('Smelter Reference List'!$H$4,$S336-4,0))</f>
        <v/>
      </c>
      <c r="J336" s="291" t="str">
        <f ca="1">IF(ISERROR($S336),"",OFFSET('Smelter Reference List'!$I$4,$S336-4,0))</f>
        <v/>
      </c>
      <c r="K336" s="288"/>
      <c r="L336" s="288"/>
      <c r="M336" s="288"/>
      <c r="N336" s="288"/>
      <c r="O336" s="288"/>
      <c r="P336" s="288"/>
      <c r="Q336" s="289"/>
      <c r="R336" s="274"/>
      <c r="S336" s="275" t="e">
        <f>IF(OR(C336="",C336=T$4),NA(),MATCH($B336&amp;$C336,'Smelter Reference List'!$J:$J,0))</f>
        <v>#N/A</v>
      </c>
      <c r="T336" s="276"/>
      <c r="U336" s="276"/>
      <c r="V336" s="276"/>
      <c r="W336" s="276"/>
    </row>
    <row r="337" spans="1:23" s="267" customFormat="1" ht="20.25">
      <c r="A337" s="265"/>
      <c r="B337" s="273"/>
      <c r="C337" s="273"/>
      <c r="D337" s="166" t="str">
        <f ca="1">IF(ISERROR($S337),"",OFFSET('Smelter Reference List'!$C$4,$S337-4,0)&amp;"")</f>
        <v/>
      </c>
      <c r="E337" s="166" t="str">
        <f ca="1">IF(ISERROR($S337),"",OFFSET('Smelter Reference List'!$D$4,$S337-4,0)&amp;"")</f>
        <v/>
      </c>
      <c r="F337" s="166" t="str">
        <f ca="1">IF(ISERROR($S337),"",OFFSET('Smelter Reference List'!$E$4,$S337-4,0))</f>
        <v/>
      </c>
      <c r="G337" s="166" t="str">
        <f ca="1">IF(C337=$U$4,"Enter smelter details", IF(ISERROR($S337),"",OFFSET('Smelter Reference List'!$F$4,$S337-4,0)))</f>
        <v/>
      </c>
      <c r="H337" s="290" t="str">
        <f ca="1">IF(ISERROR($S337),"",OFFSET('Smelter Reference List'!$G$4,$S337-4,0))</f>
        <v/>
      </c>
      <c r="I337" s="291" t="str">
        <f ca="1">IF(ISERROR($S337),"",OFFSET('Smelter Reference List'!$H$4,$S337-4,0))</f>
        <v/>
      </c>
      <c r="J337" s="291" t="str">
        <f ca="1">IF(ISERROR($S337),"",OFFSET('Smelter Reference List'!$I$4,$S337-4,0))</f>
        <v/>
      </c>
      <c r="K337" s="288"/>
      <c r="L337" s="288"/>
      <c r="M337" s="288"/>
      <c r="N337" s="288"/>
      <c r="O337" s="288"/>
      <c r="P337" s="288"/>
      <c r="Q337" s="289"/>
      <c r="R337" s="274"/>
      <c r="S337" s="275" t="e">
        <f>IF(OR(C337="",C337=T$4),NA(),MATCH($B337&amp;$C337,'Smelter Reference List'!$J:$J,0))</f>
        <v>#N/A</v>
      </c>
      <c r="T337" s="276"/>
      <c r="U337" s="276"/>
      <c r="V337" s="276"/>
      <c r="W337" s="276"/>
    </row>
    <row r="338" spans="1:23" s="267" customFormat="1" ht="20.25">
      <c r="A338" s="265"/>
      <c r="B338" s="273"/>
      <c r="C338" s="273"/>
      <c r="D338" s="166" t="str">
        <f ca="1">IF(ISERROR($S338),"",OFFSET('Smelter Reference List'!$C$4,$S338-4,0)&amp;"")</f>
        <v/>
      </c>
      <c r="E338" s="166" t="str">
        <f ca="1">IF(ISERROR($S338),"",OFFSET('Smelter Reference List'!$D$4,$S338-4,0)&amp;"")</f>
        <v/>
      </c>
      <c r="F338" s="166" t="str">
        <f ca="1">IF(ISERROR($S338),"",OFFSET('Smelter Reference List'!$E$4,$S338-4,0))</f>
        <v/>
      </c>
      <c r="G338" s="166" t="str">
        <f ca="1">IF(C338=$U$4,"Enter smelter details", IF(ISERROR($S338),"",OFFSET('Smelter Reference List'!$F$4,$S338-4,0)))</f>
        <v/>
      </c>
      <c r="H338" s="290" t="str">
        <f ca="1">IF(ISERROR($S338),"",OFFSET('Smelter Reference List'!$G$4,$S338-4,0))</f>
        <v/>
      </c>
      <c r="I338" s="291" t="str">
        <f ca="1">IF(ISERROR($S338),"",OFFSET('Smelter Reference List'!$H$4,$S338-4,0))</f>
        <v/>
      </c>
      <c r="J338" s="291" t="str">
        <f ca="1">IF(ISERROR($S338),"",OFFSET('Smelter Reference List'!$I$4,$S338-4,0))</f>
        <v/>
      </c>
      <c r="K338" s="288"/>
      <c r="L338" s="288"/>
      <c r="M338" s="288"/>
      <c r="N338" s="288"/>
      <c r="O338" s="288"/>
      <c r="P338" s="288"/>
      <c r="Q338" s="289"/>
      <c r="R338" s="274"/>
      <c r="S338" s="275" t="e">
        <f>IF(OR(C338="",C338=T$4),NA(),MATCH($B338&amp;$C338,'Smelter Reference List'!$J:$J,0))</f>
        <v>#N/A</v>
      </c>
      <c r="T338" s="276"/>
      <c r="U338" s="276"/>
      <c r="V338" s="276"/>
      <c r="W338" s="276"/>
    </row>
    <row r="339" spans="1:23" s="267" customFormat="1" ht="20.25">
      <c r="A339" s="265"/>
      <c r="B339" s="273"/>
      <c r="C339" s="273"/>
      <c r="D339" s="166" t="str">
        <f ca="1">IF(ISERROR($S339),"",OFFSET('Smelter Reference List'!$C$4,$S339-4,0)&amp;"")</f>
        <v/>
      </c>
      <c r="E339" s="166" t="str">
        <f ca="1">IF(ISERROR($S339),"",OFFSET('Smelter Reference List'!$D$4,$S339-4,0)&amp;"")</f>
        <v/>
      </c>
      <c r="F339" s="166" t="str">
        <f ca="1">IF(ISERROR($S339),"",OFFSET('Smelter Reference List'!$E$4,$S339-4,0))</f>
        <v/>
      </c>
      <c r="G339" s="166" t="str">
        <f ca="1">IF(C339=$U$4,"Enter smelter details", IF(ISERROR($S339),"",OFFSET('Smelter Reference List'!$F$4,$S339-4,0)))</f>
        <v/>
      </c>
      <c r="H339" s="290" t="str">
        <f ca="1">IF(ISERROR($S339),"",OFFSET('Smelter Reference List'!$G$4,$S339-4,0))</f>
        <v/>
      </c>
      <c r="I339" s="291" t="str">
        <f ca="1">IF(ISERROR($S339),"",OFFSET('Smelter Reference List'!$H$4,$S339-4,0))</f>
        <v/>
      </c>
      <c r="J339" s="291" t="str">
        <f ca="1">IF(ISERROR($S339),"",OFFSET('Smelter Reference List'!$I$4,$S339-4,0))</f>
        <v/>
      </c>
      <c r="K339" s="288"/>
      <c r="L339" s="288"/>
      <c r="M339" s="288"/>
      <c r="N339" s="288"/>
      <c r="O339" s="288"/>
      <c r="P339" s="288"/>
      <c r="Q339" s="289"/>
      <c r="R339" s="274"/>
      <c r="S339" s="275" t="e">
        <f>IF(OR(C339="",C339=T$4),NA(),MATCH($B339&amp;$C339,'Smelter Reference List'!$J:$J,0))</f>
        <v>#N/A</v>
      </c>
      <c r="T339" s="276"/>
      <c r="U339" s="276"/>
      <c r="V339" s="276"/>
      <c r="W339" s="276"/>
    </row>
    <row r="340" spans="1:23" s="267" customFormat="1" ht="20.25">
      <c r="A340" s="265"/>
      <c r="B340" s="273"/>
      <c r="C340" s="273"/>
      <c r="D340" s="166" t="str">
        <f ca="1">IF(ISERROR($S340),"",OFFSET('Smelter Reference List'!$C$4,$S340-4,0)&amp;"")</f>
        <v/>
      </c>
      <c r="E340" s="166" t="str">
        <f ca="1">IF(ISERROR($S340),"",OFFSET('Smelter Reference List'!$D$4,$S340-4,0)&amp;"")</f>
        <v/>
      </c>
      <c r="F340" s="166" t="str">
        <f ca="1">IF(ISERROR($S340),"",OFFSET('Smelter Reference List'!$E$4,$S340-4,0))</f>
        <v/>
      </c>
      <c r="G340" s="166" t="str">
        <f ca="1">IF(C340=$U$4,"Enter smelter details", IF(ISERROR($S340),"",OFFSET('Smelter Reference List'!$F$4,$S340-4,0)))</f>
        <v/>
      </c>
      <c r="H340" s="290" t="str">
        <f ca="1">IF(ISERROR($S340),"",OFFSET('Smelter Reference List'!$G$4,$S340-4,0))</f>
        <v/>
      </c>
      <c r="I340" s="291" t="str">
        <f ca="1">IF(ISERROR($S340),"",OFFSET('Smelter Reference List'!$H$4,$S340-4,0))</f>
        <v/>
      </c>
      <c r="J340" s="291" t="str">
        <f ca="1">IF(ISERROR($S340),"",OFFSET('Smelter Reference List'!$I$4,$S340-4,0))</f>
        <v/>
      </c>
      <c r="K340" s="288"/>
      <c r="L340" s="288"/>
      <c r="M340" s="288"/>
      <c r="N340" s="288"/>
      <c r="O340" s="288"/>
      <c r="P340" s="288"/>
      <c r="Q340" s="289"/>
      <c r="R340" s="274"/>
      <c r="S340" s="275" t="e">
        <f>IF(OR(C340="",C340=T$4),NA(),MATCH($B340&amp;$C340,'Smelter Reference List'!$J:$J,0))</f>
        <v>#N/A</v>
      </c>
      <c r="T340" s="276"/>
      <c r="U340" s="276"/>
      <c r="V340" s="276"/>
      <c r="W340" s="276"/>
    </row>
    <row r="341" spans="1:23" s="267" customFormat="1" ht="20.25">
      <c r="A341" s="265"/>
      <c r="B341" s="273"/>
      <c r="C341" s="273"/>
      <c r="D341" s="166" t="str">
        <f ca="1">IF(ISERROR($S341),"",OFFSET('Smelter Reference List'!$C$4,$S341-4,0)&amp;"")</f>
        <v/>
      </c>
      <c r="E341" s="166" t="str">
        <f ca="1">IF(ISERROR($S341),"",OFFSET('Smelter Reference List'!$D$4,$S341-4,0)&amp;"")</f>
        <v/>
      </c>
      <c r="F341" s="166" t="str">
        <f ca="1">IF(ISERROR($S341),"",OFFSET('Smelter Reference List'!$E$4,$S341-4,0))</f>
        <v/>
      </c>
      <c r="G341" s="166" t="str">
        <f ca="1">IF(C341=$U$4,"Enter smelter details", IF(ISERROR($S341),"",OFFSET('Smelter Reference List'!$F$4,$S341-4,0)))</f>
        <v/>
      </c>
      <c r="H341" s="290" t="str">
        <f ca="1">IF(ISERROR($S341),"",OFFSET('Smelter Reference List'!$G$4,$S341-4,0))</f>
        <v/>
      </c>
      <c r="I341" s="291" t="str">
        <f ca="1">IF(ISERROR($S341),"",OFFSET('Smelter Reference List'!$H$4,$S341-4,0))</f>
        <v/>
      </c>
      <c r="J341" s="291" t="str">
        <f ca="1">IF(ISERROR($S341),"",OFFSET('Smelter Reference List'!$I$4,$S341-4,0))</f>
        <v/>
      </c>
      <c r="K341" s="288"/>
      <c r="L341" s="288"/>
      <c r="M341" s="288"/>
      <c r="N341" s="288"/>
      <c r="O341" s="288"/>
      <c r="P341" s="288"/>
      <c r="Q341" s="289"/>
      <c r="R341" s="274"/>
      <c r="S341" s="275" t="e">
        <f>IF(OR(C341="",C341=T$4),NA(),MATCH($B341&amp;$C341,'Smelter Reference List'!$J:$J,0))</f>
        <v>#N/A</v>
      </c>
      <c r="T341" s="276"/>
      <c r="U341" s="276"/>
      <c r="V341" s="276"/>
      <c r="W341" s="276"/>
    </row>
    <row r="342" spans="1:23" s="267" customFormat="1" ht="20.25">
      <c r="A342" s="265"/>
      <c r="B342" s="273"/>
      <c r="C342" s="273"/>
      <c r="D342" s="166" t="str">
        <f ca="1">IF(ISERROR($S342),"",OFFSET('Smelter Reference List'!$C$4,$S342-4,0)&amp;"")</f>
        <v/>
      </c>
      <c r="E342" s="166" t="str">
        <f ca="1">IF(ISERROR($S342),"",OFFSET('Smelter Reference List'!$D$4,$S342-4,0)&amp;"")</f>
        <v/>
      </c>
      <c r="F342" s="166" t="str">
        <f ca="1">IF(ISERROR($S342),"",OFFSET('Smelter Reference List'!$E$4,$S342-4,0))</f>
        <v/>
      </c>
      <c r="G342" s="166" t="str">
        <f ca="1">IF(C342=$U$4,"Enter smelter details", IF(ISERROR($S342),"",OFFSET('Smelter Reference List'!$F$4,$S342-4,0)))</f>
        <v/>
      </c>
      <c r="H342" s="290" t="str">
        <f ca="1">IF(ISERROR($S342),"",OFFSET('Smelter Reference List'!$G$4,$S342-4,0))</f>
        <v/>
      </c>
      <c r="I342" s="291" t="str">
        <f ca="1">IF(ISERROR($S342),"",OFFSET('Smelter Reference List'!$H$4,$S342-4,0))</f>
        <v/>
      </c>
      <c r="J342" s="291" t="str">
        <f ca="1">IF(ISERROR($S342),"",OFFSET('Smelter Reference List'!$I$4,$S342-4,0))</f>
        <v/>
      </c>
      <c r="K342" s="288"/>
      <c r="L342" s="288"/>
      <c r="M342" s="288"/>
      <c r="N342" s="288"/>
      <c r="O342" s="288"/>
      <c r="P342" s="288"/>
      <c r="Q342" s="289"/>
      <c r="R342" s="274"/>
      <c r="S342" s="275" t="e">
        <f>IF(OR(C342="",C342=T$4),NA(),MATCH($B342&amp;$C342,'Smelter Reference List'!$J:$J,0))</f>
        <v>#N/A</v>
      </c>
      <c r="T342" s="276"/>
      <c r="U342" s="276"/>
      <c r="V342" s="276"/>
      <c r="W342" s="276"/>
    </row>
    <row r="343" spans="1:23" s="267" customFormat="1" ht="20.25">
      <c r="A343" s="265"/>
      <c r="B343" s="273"/>
      <c r="C343" s="273"/>
      <c r="D343" s="166" t="str">
        <f ca="1">IF(ISERROR($S343),"",OFFSET('Smelter Reference List'!$C$4,$S343-4,0)&amp;"")</f>
        <v/>
      </c>
      <c r="E343" s="166" t="str">
        <f ca="1">IF(ISERROR($S343),"",OFFSET('Smelter Reference List'!$D$4,$S343-4,0)&amp;"")</f>
        <v/>
      </c>
      <c r="F343" s="166" t="str">
        <f ca="1">IF(ISERROR($S343),"",OFFSET('Smelter Reference List'!$E$4,$S343-4,0))</f>
        <v/>
      </c>
      <c r="G343" s="166" t="str">
        <f ca="1">IF(C343=$U$4,"Enter smelter details", IF(ISERROR($S343),"",OFFSET('Smelter Reference List'!$F$4,$S343-4,0)))</f>
        <v/>
      </c>
      <c r="H343" s="290" t="str">
        <f ca="1">IF(ISERROR($S343),"",OFFSET('Smelter Reference List'!$G$4,$S343-4,0))</f>
        <v/>
      </c>
      <c r="I343" s="291" t="str">
        <f ca="1">IF(ISERROR($S343),"",OFFSET('Smelter Reference List'!$H$4,$S343-4,0))</f>
        <v/>
      </c>
      <c r="J343" s="291" t="str">
        <f ca="1">IF(ISERROR($S343),"",OFFSET('Smelter Reference List'!$I$4,$S343-4,0))</f>
        <v/>
      </c>
      <c r="K343" s="288"/>
      <c r="L343" s="288"/>
      <c r="M343" s="288"/>
      <c r="N343" s="288"/>
      <c r="O343" s="288"/>
      <c r="P343" s="288"/>
      <c r="Q343" s="289"/>
      <c r="R343" s="274"/>
      <c r="S343" s="275" t="e">
        <f>IF(OR(C343="",C343=T$4),NA(),MATCH($B343&amp;$C343,'Smelter Reference List'!$J:$J,0))</f>
        <v>#N/A</v>
      </c>
      <c r="T343" s="276"/>
      <c r="U343" s="276"/>
      <c r="V343" s="276"/>
      <c r="W343" s="276"/>
    </row>
    <row r="344" spans="1:23" s="267" customFormat="1" ht="20.25">
      <c r="A344" s="265"/>
      <c r="B344" s="273"/>
      <c r="C344" s="273"/>
      <c r="D344" s="166" t="str">
        <f ca="1">IF(ISERROR($S344),"",OFFSET('Smelter Reference List'!$C$4,$S344-4,0)&amp;"")</f>
        <v/>
      </c>
      <c r="E344" s="166" t="str">
        <f ca="1">IF(ISERROR($S344),"",OFFSET('Smelter Reference List'!$D$4,$S344-4,0)&amp;"")</f>
        <v/>
      </c>
      <c r="F344" s="166" t="str">
        <f ca="1">IF(ISERROR($S344),"",OFFSET('Smelter Reference List'!$E$4,$S344-4,0))</f>
        <v/>
      </c>
      <c r="G344" s="166" t="str">
        <f ca="1">IF(C344=$U$4,"Enter smelter details", IF(ISERROR($S344),"",OFFSET('Smelter Reference List'!$F$4,$S344-4,0)))</f>
        <v/>
      </c>
      <c r="H344" s="290" t="str">
        <f ca="1">IF(ISERROR($S344),"",OFFSET('Smelter Reference List'!$G$4,$S344-4,0))</f>
        <v/>
      </c>
      <c r="I344" s="291" t="str">
        <f ca="1">IF(ISERROR($S344),"",OFFSET('Smelter Reference List'!$H$4,$S344-4,0))</f>
        <v/>
      </c>
      <c r="J344" s="291" t="str">
        <f ca="1">IF(ISERROR($S344),"",OFFSET('Smelter Reference List'!$I$4,$S344-4,0))</f>
        <v/>
      </c>
      <c r="K344" s="288"/>
      <c r="L344" s="288"/>
      <c r="M344" s="288"/>
      <c r="N344" s="288"/>
      <c r="O344" s="288"/>
      <c r="P344" s="288"/>
      <c r="Q344" s="289"/>
      <c r="R344" s="274"/>
      <c r="S344" s="275" t="e">
        <f>IF(OR(C344="",C344=T$4),NA(),MATCH($B344&amp;$C344,'Smelter Reference List'!$J:$J,0))</f>
        <v>#N/A</v>
      </c>
      <c r="T344" s="276"/>
      <c r="U344" s="276"/>
      <c r="V344" s="276"/>
      <c r="W344" s="276"/>
    </row>
    <row r="345" spans="1:23" s="267" customFormat="1" ht="20.25">
      <c r="A345" s="265"/>
      <c r="B345" s="273"/>
      <c r="C345" s="273"/>
      <c r="D345" s="166" t="str">
        <f ca="1">IF(ISERROR($S345),"",OFFSET('Smelter Reference List'!$C$4,$S345-4,0)&amp;"")</f>
        <v/>
      </c>
      <c r="E345" s="166" t="str">
        <f ca="1">IF(ISERROR($S345),"",OFFSET('Smelter Reference List'!$D$4,$S345-4,0)&amp;"")</f>
        <v/>
      </c>
      <c r="F345" s="166" t="str">
        <f ca="1">IF(ISERROR($S345),"",OFFSET('Smelter Reference List'!$E$4,$S345-4,0))</f>
        <v/>
      </c>
      <c r="G345" s="166" t="str">
        <f ca="1">IF(C345=$U$4,"Enter smelter details", IF(ISERROR($S345),"",OFFSET('Smelter Reference List'!$F$4,$S345-4,0)))</f>
        <v/>
      </c>
      <c r="H345" s="290" t="str">
        <f ca="1">IF(ISERROR($S345),"",OFFSET('Smelter Reference List'!$G$4,$S345-4,0))</f>
        <v/>
      </c>
      <c r="I345" s="291" t="str">
        <f ca="1">IF(ISERROR($S345),"",OFFSET('Smelter Reference List'!$H$4,$S345-4,0))</f>
        <v/>
      </c>
      <c r="J345" s="291" t="str">
        <f ca="1">IF(ISERROR($S345),"",OFFSET('Smelter Reference List'!$I$4,$S345-4,0))</f>
        <v/>
      </c>
      <c r="K345" s="288"/>
      <c r="L345" s="288"/>
      <c r="M345" s="288"/>
      <c r="N345" s="288"/>
      <c r="O345" s="288"/>
      <c r="P345" s="288"/>
      <c r="Q345" s="289"/>
      <c r="R345" s="274"/>
      <c r="S345" s="275" t="e">
        <f>IF(OR(C345="",C345=T$4),NA(),MATCH($B345&amp;$C345,'Smelter Reference List'!$J:$J,0))</f>
        <v>#N/A</v>
      </c>
      <c r="T345" s="276"/>
      <c r="U345" s="276"/>
      <c r="V345" s="276"/>
      <c r="W345" s="276"/>
    </row>
    <row r="346" spans="1:23" s="267" customFormat="1" ht="20.25">
      <c r="A346" s="265"/>
      <c r="B346" s="273"/>
      <c r="C346" s="273"/>
      <c r="D346" s="166" t="str">
        <f ca="1">IF(ISERROR($S346),"",OFFSET('Smelter Reference List'!$C$4,$S346-4,0)&amp;"")</f>
        <v/>
      </c>
      <c r="E346" s="166" t="str">
        <f ca="1">IF(ISERROR($S346),"",OFFSET('Smelter Reference List'!$D$4,$S346-4,0)&amp;"")</f>
        <v/>
      </c>
      <c r="F346" s="166" t="str">
        <f ca="1">IF(ISERROR($S346),"",OFFSET('Smelter Reference List'!$E$4,$S346-4,0))</f>
        <v/>
      </c>
      <c r="G346" s="166" t="str">
        <f ca="1">IF(C346=$U$4,"Enter smelter details", IF(ISERROR($S346),"",OFFSET('Smelter Reference List'!$F$4,$S346-4,0)))</f>
        <v/>
      </c>
      <c r="H346" s="290" t="str">
        <f ca="1">IF(ISERROR($S346),"",OFFSET('Smelter Reference List'!$G$4,$S346-4,0))</f>
        <v/>
      </c>
      <c r="I346" s="291" t="str">
        <f ca="1">IF(ISERROR($S346),"",OFFSET('Smelter Reference List'!$H$4,$S346-4,0))</f>
        <v/>
      </c>
      <c r="J346" s="291" t="str">
        <f ca="1">IF(ISERROR($S346),"",OFFSET('Smelter Reference List'!$I$4,$S346-4,0))</f>
        <v/>
      </c>
      <c r="K346" s="288"/>
      <c r="L346" s="288"/>
      <c r="M346" s="288"/>
      <c r="N346" s="288"/>
      <c r="O346" s="288"/>
      <c r="P346" s="288"/>
      <c r="Q346" s="289"/>
      <c r="R346" s="274"/>
      <c r="S346" s="275" t="e">
        <f>IF(OR(C346="",C346=T$4),NA(),MATCH($B346&amp;$C346,'Smelter Reference List'!$J:$J,0))</f>
        <v>#N/A</v>
      </c>
      <c r="T346" s="276"/>
      <c r="U346" s="276"/>
      <c r="V346" s="276"/>
      <c r="W346" s="276"/>
    </row>
    <row r="347" spans="1:23" s="267" customFormat="1" ht="20.25">
      <c r="A347" s="265"/>
      <c r="B347" s="273"/>
      <c r="C347" s="273"/>
      <c r="D347" s="166" t="str">
        <f ca="1">IF(ISERROR($S347),"",OFFSET('Smelter Reference List'!$C$4,$S347-4,0)&amp;"")</f>
        <v/>
      </c>
      <c r="E347" s="166" t="str">
        <f ca="1">IF(ISERROR($S347),"",OFFSET('Smelter Reference List'!$D$4,$S347-4,0)&amp;"")</f>
        <v/>
      </c>
      <c r="F347" s="166" t="str">
        <f ca="1">IF(ISERROR($S347),"",OFFSET('Smelter Reference List'!$E$4,$S347-4,0))</f>
        <v/>
      </c>
      <c r="G347" s="166" t="str">
        <f ca="1">IF(C347=$U$4,"Enter smelter details", IF(ISERROR($S347),"",OFFSET('Smelter Reference List'!$F$4,$S347-4,0)))</f>
        <v/>
      </c>
      <c r="H347" s="290" t="str">
        <f ca="1">IF(ISERROR($S347),"",OFFSET('Smelter Reference List'!$G$4,$S347-4,0))</f>
        <v/>
      </c>
      <c r="I347" s="291" t="str">
        <f ca="1">IF(ISERROR($S347),"",OFFSET('Smelter Reference List'!$H$4,$S347-4,0))</f>
        <v/>
      </c>
      <c r="J347" s="291" t="str">
        <f ca="1">IF(ISERROR($S347),"",OFFSET('Smelter Reference List'!$I$4,$S347-4,0))</f>
        <v/>
      </c>
      <c r="K347" s="288"/>
      <c r="L347" s="288"/>
      <c r="M347" s="288"/>
      <c r="N347" s="288"/>
      <c r="O347" s="288"/>
      <c r="P347" s="288"/>
      <c r="Q347" s="289"/>
      <c r="R347" s="274"/>
      <c r="S347" s="275" t="e">
        <f>IF(OR(C347="",C347=T$4),NA(),MATCH($B347&amp;$C347,'Smelter Reference List'!$J:$J,0))</f>
        <v>#N/A</v>
      </c>
      <c r="T347" s="276"/>
      <c r="U347" s="276"/>
      <c r="V347" s="276"/>
      <c r="W347" s="276"/>
    </row>
    <row r="348" spans="1:23" s="267" customFormat="1" ht="20.25">
      <c r="A348" s="265"/>
      <c r="B348" s="273"/>
      <c r="C348" s="273"/>
      <c r="D348" s="166" t="str">
        <f ca="1">IF(ISERROR($S348),"",OFFSET('Smelter Reference List'!$C$4,$S348-4,0)&amp;"")</f>
        <v/>
      </c>
      <c r="E348" s="166" t="str">
        <f ca="1">IF(ISERROR($S348),"",OFFSET('Smelter Reference List'!$D$4,$S348-4,0)&amp;"")</f>
        <v/>
      </c>
      <c r="F348" s="166" t="str">
        <f ca="1">IF(ISERROR($S348),"",OFFSET('Smelter Reference List'!$E$4,$S348-4,0))</f>
        <v/>
      </c>
      <c r="G348" s="166" t="str">
        <f ca="1">IF(C348=$U$4,"Enter smelter details", IF(ISERROR($S348),"",OFFSET('Smelter Reference List'!$F$4,$S348-4,0)))</f>
        <v/>
      </c>
      <c r="H348" s="290" t="str">
        <f ca="1">IF(ISERROR($S348),"",OFFSET('Smelter Reference List'!$G$4,$S348-4,0))</f>
        <v/>
      </c>
      <c r="I348" s="291" t="str">
        <f ca="1">IF(ISERROR($S348),"",OFFSET('Smelter Reference List'!$H$4,$S348-4,0))</f>
        <v/>
      </c>
      <c r="J348" s="291" t="str">
        <f ca="1">IF(ISERROR($S348),"",OFFSET('Smelter Reference List'!$I$4,$S348-4,0))</f>
        <v/>
      </c>
      <c r="K348" s="288"/>
      <c r="L348" s="288"/>
      <c r="M348" s="288"/>
      <c r="N348" s="288"/>
      <c r="O348" s="288"/>
      <c r="P348" s="288"/>
      <c r="Q348" s="289"/>
      <c r="R348" s="274"/>
      <c r="S348" s="275" t="e">
        <f>IF(OR(C348="",C348=T$4),NA(),MATCH($B348&amp;$C348,'Smelter Reference List'!$J:$J,0))</f>
        <v>#N/A</v>
      </c>
      <c r="T348" s="276"/>
      <c r="U348" s="276"/>
      <c r="V348" s="276"/>
      <c r="W348" s="276"/>
    </row>
    <row r="349" spans="1:23" s="267" customFormat="1" ht="20.25">
      <c r="A349" s="265"/>
      <c r="B349" s="273"/>
      <c r="C349" s="273"/>
      <c r="D349" s="166" t="str">
        <f ca="1">IF(ISERROR($S349),"",OFFSET('Smelter Reference List'!$C$4,$S349-4,0)&amp;"")</f>
        <v/>
      </c>
      <c r="E349" s="166" t="str">
        <f ca="1">IF(ISERROR($S349),"",OFFSET('Smelter Reference List'!$D$4,$S349-4,0)&amp;"")</f>
        <v/>
      </c>
      <c r="F349" s="166" t="str">
        <f ca="1">IF(ISERROR($S349),"",OFFSET('Smelter Reference List'!$E$4,$S349-4,0))</f>
        <v/>
      </c>
      <c r="G349" s="166" t="str">
        <f ca="1">IF(C349=$U$4,"Enter smelter details", IF(ISERROR($S349),"",OFFSET('Smelter Reference List'!$F$4,$S349-4,0)))</f>
        <v/>
      </c>
      <c r="H349" s="290" t="str">
        <f ca="1">IF(ISERROR($S349),"",OFFSET('Smelter Reference List'!$G$4,$S349-4,0))</f>
        <v/>
      </c>
      <c r="I349" s="291" t="str">
        <f ca="1">IF(ISERROR($S349),"",OFFSET('Smelter Reference List'!$H$4,$S349-4,0))</f>
        <v/>
      </c>
      <c r="J349" s="291" t="str">
        <f ca="1">IF(ISERROR($S349),"",OFFSET('Smelter Reference List'!$I$4,$S349-4,0))</f>
        <v/>
      </c>
      <c r="K349" s="288"/>
      <c r="L349" s="288"/>
      <c r="M349" s="288"/>
      <c r="N349" s="288"/>
      <c r="O349" s="288"/>
      <c r="P349" s="288"/>
      <c r="Q349" s="289"/>
      <c r="R349" s="274"/>
      <c r="S349" s="275" t="e">
        <f>IF(OR(C349="",C349=T$4),NA(),MATCH($B349&amp;$C349,'Smelter Reference List'!$J:$J,0))</f>
        <v>#N/A</v>
      </c>
      <c r="T349" s="276"/>
      <c r="U349" s="276"/>
      <c r="V349" s="276"/>
      <c r="W349" s="276"/>
    </row>
    <row r="350" spans="1:23" s="267" customFormat="1" ht="20.25">
      <c r="A350" s="265"/>
      <c r="B350" s="273"/>
      <c r="C350" s="273"/>
      <c r="D350" s="166" t="str">
        <f ca="1">IF(ISERROR($S350),"",OFFSET('Smelter Reference List'!$C$4,$S350-4,0)&amp;"")</f>
        <v/>
      </c>
      <c r="E350" s="166" t="str">
        <f ca="1">IF(ISERROR($S350),"",OFFSET('Smelter Reference List'!$D$4,$S350-4,0)&amp;"")</f>
        <v/>
      </c>
      <c r="F350" s="166" t="str">
        <f ca="1">IF(ISERROR($S350),"",OFFSET('Smelter Reference List'!$E$4,$S350-4,0))</f>
        <v/>
      </c>
      <c r="G350" s="166" t="str">
        <f ca="1">IF(C350=$U$4,"Enter smelter details", IF(ISERROR($S350),"",OFFSET('Smelter Reference List'!$F$4,$S350-4,0)))</f>
        <v/>
      </c>
      <c r="H350" s="290" t="str">
        <f ca="1">IF(ISERROR($S350),"",OFFSET('Smelter Reference List'!$G$4,$S350-4,0))</f>
        <v/>
      </c>
      <c r="I350" s="291" t="str">
        <f ca="1">IF(ISERROR($S350),"",OFFSET('Smelter Reference List'!$H$4,$S350-4,0))</f>
        <v/>
      </c>
      <c r="J350" s="291" t="str">
        <f ca="1">IF(ISERROR($S350),"",OFFSET('Smelter Reference List'!$I$4,$S350-4,0))</f>
        <v/>
      </c>
      <c r="K350" s="288"/>
      <c r="L350" s="288"/>
      <c r="M350" s="288"/>
      <c r="N350" s="288"/>
      <c r="O350" s="288"/>
      <c r="P350" s="288"/>
      <c r="Q350" s="289"/>
      <c r="R350" s="274"/>
      <c r="S350" s="275" t="e">
        <f>IF(OR(C350="",C350=T$4),NA(),MATCH($B350&amp;$C350,'Smelter Reference List'!$J:$J,0))</f>
        <v>#N/A</v>
      </c>
      <c r="T350" s="276"/>
      <c r="U350" s="276"/>
      <c r="V350" s="276"/>
      <c r="W350" s="276"/>
    </row>
    <row r="351" spans="1:23" s="267" customFormat="1" ht="20.25">
      <c r="A351" s="265"/>
      <c r="B351" s="273"/>
      <c r="C351" s="273"/>
      <c r="D351" s="166" t="str">
        <f ca="1">IF(ISERROR($S351),"",OFFSET('Smelter Reference List'!$C$4,$S351-4,0)&amp;"")</f>
        <v/>
      </c>
      <c r="E351" s="166" t="str">
        <f ca="1">IF(ISERROR($S351),"",OFFSET('Smelter Reference List'!$D$4,$S351-4,0)&amp;"")</f>
        <v/>
      </c>
      <c r="F351" s="166" t="str">
        <f ca="1">IF(ISERROR($S351),"",OFFSET('Smelter Reference List'!$E$4,$S351-4,0))</f>
        <v/>
      </c>
      <c r="G351" s="166" t="str">
        <f ca="1">IF(C351=$U$4,"Enter smelter details", IF(ISERROR($S351),"",OFFSET('Smelter Reference List'!$F$4,$S351-4,0)))</f>
        <v/>
      </c>
      <c r="H351" s="290" t="str">
        <f ca="1">IF(ISERROR($S351),"",OFFSET('Smelter Reference List'!$G$4,$S351-4,0))</f>
        <v/>
      </c>
      <c r="I351" s="291" t="str">
        <f ca="1">IF(ISERROR($S351),"",OFFSET('Smelter Reference List'!$H$4,$S351-4,0))</f>
        <v/>
      </c>
      <c r="J351" s="291" t="str">
        <f ca="1">IF(ISERROR($S351),"",OFFSET('Smelter Reference List'!$I$4,$S351-4,0))</f>
        <v/>
      </c>
      <c r="K351" s="288"/>
      <c r="L351" s="288"/>
      <c r="M351" s="288"/>
      <c r="N351" s="288"/>
      <c r="O351" s="288"/>
      <c r="P351" s="288"/>
      <c r="Q351" s="289"/>
      <c r="R351" s="274"/>
      <c r="S351" s="275" t="e">
        <f>IF(OR(C351="",C351=T$4),NA(),MATCH($B351&amp;$C351,'Smelter Reference List'!$J:$J,0))</f>
        <v>#N/A</v>
      </c>
      <c r="T351" s="276"/>
      <c r="U351" s="276"/>
      <c r="V351" s="276"/>
      <c r="W351" s="276"/>
    </row>
    <row r="352" spans="1:23" s="267" customFormat="1" ht="20.25">
      <c r="A352" s="265"/>
      <c r="B352" s="273"/>
      <c r="C352" s="273"/>
      <c r="D352" s="166" t="str">
        <f ca="1">IF(ISERROR($S352),"",OFFSET('Smelter Reference List'!$C$4,$S352-4,0)&amp;"")</f>
        <v/>
      </c>
      <c r="E352" s="166" t="str">
        <f ca="1">IF(ISERROR($S352),"",OFFSET('Smelter Reference List'!$D$4,$S352-4,0)&amp;"")</f>
        <v/>
      </c>
      <c r="F352" s="166" t="str">
        <f ca="1">IF(ISERROR($S352),"",OFFSET('Smelter Reference List'!$E$4,$S352-4,0))</f>
        <v/>
      </c>
      <c r="G352" s="166" t="str">
        <f ca="1">IF(C352=$U$4,"Enter smelter details", IF(ISERROR($S352),"",OFFSET('Smelter Reference List'!$F$4,$S352-4,0)))</f>
        <v/>
      </c>
      <c r="H352" s="290" t="str">
        <f ca="1">IF(ISERROR($S352),"",OFFSET('Smelter Reference List'!$G$4,$S352-4,0))</f>
        <v/>
      </c>
      <c r="I352" s="291" t="str">
        <f ca="1">IF(ISERROR($S352),"",OFFSET('Smelter Reference List'!$H$4,$S352-4,0))</f>
        <v/>
      </c>
      <c r="J352" s="291" t="str">
        <f ca="1">IF(ISERROR($S352),"",OFFSET('Smelter Reference List'!$I$4,$S352-4,0))</f>
        <v/>
      </c>
      <c r="K352" s="288"/>
      <c r="L352" s="288"/>
      <c r="M352" s="288"/>
      <c r="N352" s="288"/>
      <c r="O352" s="288"/>
      <c r="P352" s="288"/>
      <c r="Q352" s="289"/>
      <c r="R352" s="274"/>
      <c r="S352" s="275" t="e">
        <f>IF(OR(C352="",C352=T$4),NA(),MATCH($B352&amp;$C352,'Smelter Reference List'!$J:$J,0))</f>
        <v>#N/A</v>
      </c>
      <c r="T352" s="276"/>
      <c r="U352" s="276"/>
      <c r="V352" s="276"/>
      <c r="W352" s="276"/>
    </row>
    <row r="353" spans="1:23" s="267" customFormat="1" ht="20.25">
      <c r="A353" s="265"/>
      <c r="B353" s="273"/>
      <c r="C353" s="273"/>
      <c r="D353" s="166" t="str">
        <f ca="1">IF(ISERROR($S353),"",OFFSET('Smelter Reference List'!$C$4,$S353-4,0)&amp;"")</f>
        <v/>
      </c>
      <c r="E353" s="166" t="str">
        <f ca="1">IF(ISERROR($S353),"",OFFSET('Smelter Reference List'!$D$4,$S353-4,0)&amp;"")</f>
        <v/>
      </c>
      <c r="F353" s="166" t="str">
        <f ca="1">IF(ISERROR($S353),"",OFFSET('Smelter Reference List'!$E$4,$S353-4,0))</f>
        <v/>
      </c>
      <c r="G353" s="166" t="str">
        <f ca="1">IF(C353=$U$4,"Enter smelter details", IF(ISERROR($S353),"",OFFSET('Smelter Reference List'!$F$4,$S353-4,0)))</f>
        <v/>
      </c>
      <c r="H353" s="290" t="str">
        <f ca="1">IF(ISERROR($S353),"",OFFSET('Smelter Reference List'!$G$4,$S353-4,0))</f>
        <v/>
      </c>
      <c r="I353" s="291" t="str">
        <f ca="1">IF(ISERROR($S353),"",OFFSET('Smelter Reference List'!$H$4,$S353-4,0))</f>
        <v/>
      </c>
      <c r="J353" s="291" t="str">
        <f ca="1">IF(ISERROR($S353),"",OFFSET('Smelter Reference List'!$I$4,$S353-4,0))</f>
        <v/>
      </c>
      <c r="K353" s="288"/>
      <c r="L353" s="288"/>
      <c r="M353" s="288"/>
      <c r="N353" s="288"/>
      <c r="O353" s="288"/>
      <c r="P353" s="288"/>
      <c r="Q353" s="289"/>
      <c r="R353" s="274"/>
      <c r="S353" s="275" t="e">
        <f>IF(OR(C353="",C353=T$4),NA(),MATCH($B353&amp;$C353,'Smelter Reference List'!$J:$J,0))</f>
        <v>#N/A</v>
      </c>
      <c r="T353" s="276"/>
      <c r="U353" s="276"/>
      <c r="V353" s="276"/>
      <c r="W353" s="276"/>
    </row>
    <row r="354" spans="1:23" s="267" customFormat="1" ht="20.25">
      <c r="A354" s="265"/>
      <c r="B354" s="273"/>
      <c r="C354" s="273"/>
      <c r="D354" s="166" t="str">
        <f ca="1">IF(ISERROR($S354),"",OFFSET('Smelter Reference List'!$C$4,$S354-4,0)&amp;"")</f>
        <v/>
      </c>
      <c r="E354" s="166" t="str">
        <f ca="1">IF(ISERROR($S354),"",OFFSET('Smelter Reference List'!$D$4,$S354-4,0)&amp;"")</f>
        <v/>
      </c>
      <c r="F354" s="166" t="str">
        <f ca="1">IF(ISERROR($S354),"",OFFSET('Smelter Reference List'!$E$4,$S354-4,0))</f>
        <v/>
      </c>
      <c r="G354" s="166" t="str">
        <f ca="1">IF(C354=$U$4,"Enter smelter details", IF(ISERROR($S354),"",OFFSET('Smelter Reference List'!$F$4,$S354-4,0)))</f>
        <v/>
      </c>
      <c r="H354" s="290" t="str">
        <f ca="1">IF(ISERROR($S354),"",OFFSET('Smelter Reference List'!$G$4,$S354-4,0))</f>
        <v/>
      </c>
      <c r="I354" s="291" t="str">
        <f ca="1">IF(ISERROR($S354),"",OFFSET('Smelter Reference List'!$H$4,$S354-4,0))</f>
        <v/>
      </c>
      <c r="J354" s="291" t="str">
        <f ca="1">IF(ISERROR($S354),"",OFFSET('Smelter Reference List'!$I$4,$S354-4,0))</f>
        <v/>
      </c>
      <c r="K354" s="288"/>
      <c r="L354" s="288"/>
      <c r="M354" s="288"/>
      <c r="N354" s="288"/>
      <c r="O354" s="288"/>
      <c r="P354" s="288"/>
      <c r="Q354" s="289"/>
      <c r="R354" s="274"/>
      <c r="S354" s="275" t="e">
        <f>IF(OR(C354="",C354=T$4),NA(),MATCH($B354&amp;$C354,'Smelter Reference List'!$J:$J,0))</f>
        <v>#N/A</v>
      </c>
      <c r="T354" s="276"/>
      <c r="U354" s="276"/>
      <c r="V354" s="276"/>
      <c r="W354" s="276"/>
    </row>
    <row r="355" spans="1:23" s="267" customFormat="1" ht="20.25">
      <c r="A355" s="265"/>
      <c r="B355" s="273"/>
      <c r="C355" s="273"/>
      <c r="D355" s="166" t="str">
        <f ca="1">IF(ISERROR($S355),"",OFFSET('Smelter Reference List'!$C$4,$S355-4,0)&amp;"")</f>
        <v/>
      </c>
      <c r="E355" s="166" t="str">
        <f ca="1">IF(ISERROR($S355),"",OFFSET('Smelter Reference List'!$D$4,$S355-4,0)&amp;"")</f>
        <v/>
      </c>
      <c r="F355" s="166" t="str">
        <f ca="1">IF(ISERROR($S355),"",OFFSET('Smelter Reference List'!$E$4,$S355-4,0))</f>
        <v/>
      </c>
      <c r="G355" s="166" t="str">
        <f ca="1">IF(C355=$U$4,"Enter smelter details", IF(ISERROR($S355),"",OFFSET('Smelter Reference List'!$F$4,$S355-4,0)))</f>
        <v/>
      </c>
      <c r="H355" s="290" t="str">
        <f ca="1">IF(ISERROR($S355),"",OFFSET('Smelter Reference List'!$G$4,$S355-4,0))</f>
        <v/>
      </c>
      <c r="I355" s="291" t="str">
        <f ca="1">IF(ISERROR($S355),"",OFFSET('Smelter Reference List'!$H$4,$S355-4,0))</f>
        <v/>
      </c>
      <c r="J355" s="291" t="str">
        <f ca="1">IF(ISERROR($S355),"",OFFSET('Smelter Reference List'!$I$4,$S355-4,0))</f>
        <v/>
      </c>
      <c r="K355" s="288"/>
      <c r="L355" s="288"/>
      <c r="M355" s="288"/>
      <c r="N355" s="288"/>
      <c r="O355" s="288"/>
      <c r="P355" s="288"/>
      <c r="Q355" s="289"/>
      <c r="R355" s="274"/>
      <c r="S355" s="275" t="e">
        <f>IF(OR(C355="",C355=T$4),NA(),MATCH($B355&amp;$C355,'Smelter Reference List'!$J:$J,0))</f>
        <v>#N/A</v>
      </c>
      <c r="T355" s="276"/>
      <c r="U355" s="276"/>
      <c r="V355" s="276"/>
      <c r="W355" s="276"/>
    </row>
    <row r="356" spans="1:23" s="267" customFormat="1" ht="20.25">
      <c r="A356" s="265"/>
      <c r="B356" s="273"/>
      <c r="C356" s="273"/>
      <c r="D356" s="166" t="str">
        <f ca="1">IF(ISERROR($S356),"",OFFSET('Smelter Reference List'!$C$4,$S356-4,0)&amp;"")</f>
        <v/>
      </c>
      <c r="E356" s="166" t="str">
        <f ca="1">IF(ISERROR($S356),"",OFFSET('Smelter Reference List'!$D$4,$S356-4,0)&amp;"")</f>
        <v/>
      </c>
      <c r="F356" s="166" t="str">
        <f ca="1">IF(ISERROR($S356),"",OFFSET('Smelter Reference List'!$E$4,$S356-4,0))</f>
        <v/>
      </c>
      <c r="G356" s="166" t="str">
        <f ca="1">IF(C356=$U$4,"Enter smelter details", IF(ISERROR($S356),"",OFFSET('Smelter Reference List'!$F$4,$S356-4,0)))</f>
        <v/>
      </c>
      <c r="H356" s="290" t="str">
        <f ca="1">IF(ISERROR($S356),"",OFFSET('Smelter Reference List'!$G$4,$S356-4,0))</f>
        <v/>
      </c>
      <c r="I356" s="291" t="str">
        <f ca="1">IF(ISERROR($S356),"",OFFSET('Smelter Reference List'!$H$4,$S356-4,0))</f>
        <v/>
      </c>
      <c r="J356" s="291" t="str">
        <f ca="1">IF(ISERROR($S356),"",OFFSET('Smelter Reference List'!$I$4,$S356-4,0))</f>
        <v/>
      </c>
      <c r="K356" s="288"/>
      <c r="L356" s="288"/>
      <c r="M356" s="288"/>
      <c r="N356" s="288"/>
      <c r="O356" s="288"/>
      <c r="P356" s="288"/>
      <c r="Q356" s="289"/>
      <c r="R356" s="274"/>
      <c r="S356" s="275" t="e">
        <f>IF(OR(C356="",C356=T$4),NA(),MATCH($B356&amp;$C356,'Smelter Reference List'!$J:$J,0))</f>
        <v>#N/A</v>
      </c>
      <c r="T356" s="276"/>
      <c r="U356" s="276"/>
      <c r="V356" s="276"/>
      <c r="W356" s="276"/>
    </row>
    <row r="357" spans="1:23" s="267" customFormat="1" ht="20.25">
      <c r="A357" s="265"/>
      <c r="B357" s="273"/>
      <c r="C357" s="273"/>
      <c r="D357" s="166" t="str">
        <f ca="1">IF(ISERROR($S357),"",OFFSET('Smelter Reference List'!$C$4,$S357-4,0)&amp;"")</f>
        <v/>
      </c>
      <c r="E357" s="166" t="str">
        <f ca="1">IF(ISERROR($S357),"",OFFSET('Smelter Reference List'!$D$4,$S357-4,0)&amp;"")</f>
        <v/>
      </c>
      <c r="F357" s="166" t="str">
        <f ca="1">IF(ISERROR($S357),"",OFFSET('Smelter Reference List'!$E$4,$S357-4,0))</f>
        <v/>
      </c>
      <c r="G357" s="166" t="str">
        <f ca="1">IF(C357=$U$4,"Enter smelter details", IF(ISERROR($S357),"",OFFSET('Smelter Reference List'!$F$4,$S357-4,0)))</f>
        <v/>
      </c>
      <c r="H357" s="290" t="str">
        <f ca="1">IF(ISERROR($S357),"",OFFSET('Smelter Reference List'!$G$4,$S357-4,0))</f>
        <v/>
      </c>
      <c r="I357" s="291" t="str">
        <f ca="1">IF(ISERROR($S357),"",OFFSET('Smelter Reference List'!$H$4,$S357-4,0))</f>
        <v/>
      </c>
      <c r="J357" s="291" t="str">
        <f ca="1">IF(ISERROR($S357),"",OFFSET('Smelter Reference List'!$I$4,$S357-4,0))</f>
        <v/>
      </c>
      <c r="K357" s="288"/>
      <c r="L357" s="288"/>
      <c r="M357" s="288"/>
      <c r="N357" s="288"/>
      <c r="O357" s="288"/>
      <c r="P357" s="288"/>
      <c r="Q357" s="289"/>
      <c r="R357" s="274"/>
      <c r="S357" s="275" t="e">
        <f>IF(OR(C357="",C357=T$4),NA(),MATCH($B357&amp;$C357,'Smelter Reference List'!$J:$J,0))</f>
        <v>#N/A</v>
      </c>
      <c r="T357" s="276"/>
      <c r="U357" s="276"/>
      <c r="V357" s="276"/>
      <c r="W357" s="276"/>
    </row>
    <row r="358" spans="1:23" s="267" customFormat="1" ht="20.25">
      <c r="A358" s="265"/>
      <c r="B358" s="273"/>
      <c r="C358" s="273"/>
      <c r="D358" s="166" t="str">
        <f ca="1">IF(ISERROR($S358),"",OFFSET('Smelter Reference List'!$C$4,$S358-4,0)&amp;"")</f>
        <v/>
      </c>
      <c r="E358" s="166" t="str">
        <f ca="1">IF(ISERROR($S358),"",OFFSET('Smelter Reference List'!$D$4,$S358-4,0)&amp;"")</f>
        <v/>
      </c>
      <c r="F358" s="166" t="str">
        <f ca="1">IF(ISERROR($S358),"",OFFSET('Smelter Reference List'!$E$4,$S358-4,0))</f>
        <v/>
      </c>
      <c r="G358" s="166" t="str">
        <f ca="1">IF(C358=$U$4,"Enter smelter details", IF(ISERROR($S358),"",OFFSET('Smelter Reference List'!$F$4,$S358-4,0)))</f>
        <v/>
      </c>
      <c r="H358" s="290" t="str">
        <f ca="1">IF(ISERROR($S358),"",OFFSET('Smelter Reference List'!$G$4,$S358-4,0))</f>
        <v/>
      </c>
      <c r="I358" s="291" t="str">
        <f ca="1">IF(ISERROR($S358),"",OFFSET('Smelter Reference List'!$H$4,$S358-4,0))</f>
        <v/>
      </c>
      <c r="J358" s="291" t="str">
        <f ca="1">IF(ISERROR($S358),"",OFFSET('Smelter Reference List'!$I$4,$S358-4,0))</f>
        <v/>
      </c>
      <c r="K358" s="288"/>
      <c r="L358" s="288"/>
      <c r="M358" s="288"/>
      <c r="N358" s="288"/>
      <c r="O358" s="288"/>
      <c r="P358" s="288"/>
      <c r="Q358" s="289"/>
      <c r="R358" s="274"/>
      <c r="S358" s="275" t="e">
        <f>IF(OR(C358="",C358=T$4),NA(),MATCH($B358&amp;$C358,'Smelter Reference List'!$J:$J,0))</f>
        <v>#N/A</v>
      </c>
      <c r="T358" s="276"/>
      <c r="U358" s="276"/>
      <c r="V358" s="276"/>
      <c r="W358" s="276"/>
    </row>
    <row r="359" spans="1:23" s="267" customFormat="1" ht="20.25">
      <c r="A359" s="265"/>
      <c r="B359" s="273"/>
      <c r="C359" s="273"/>
      <c r="D359" s="166" t="str">
        <f ca="1">IF(ISERROR($S359),"",OFFSET('Smelter Reference List'!$C$4,$S359-4,0)&amp;"")</f>
        <v/>
      </c>
      <c r="E359" s="166" t="str">
        <f ca="1">IF(ISERROR($S359),"",OFFSET('Smelter Reference List'!$D$4,$S359-4,0)&amp;"")</f>
        <v/>
      </c>
      <c r="F359" s="166" t="str">
        <f ca="1">IF(ISERROR($S359),"",OFFSET('Smelter Reference List'!$E$4,$S359-4,0))</f>
        <v/>
      </c>
      <c r="G359" s="166" t="str">
        <f ca="1">IF(C359=$U$4,"Enter smelter details", IF(ISERROR($S359),"",OFFSET('Smelter Reference List'!$F$4,$S359-4,0)))</f>
        <v/>
      </c>
      <c r="H359" s="290" t="str">
        <f ca="1">IF(ISERROR($S359),"",OFFSET('Smelter Reference List'!$G$4,$S359-4,0))</f>
        <v/>
      </c>
      <c r="I359" s="291" t="str">
        <f ca="1">IF(ISERROR($S359),"",OFFSET('Smelter Reference List'!$H$4,$S359-4,0))</f>
        <v/>
      </c>
      <c r="J359" s="291" t="str">
        <f ca="1">IF(ISERROR($S359),"",OFFSET('Smelter Reference List'!$I$4,$S359-4,0))</f>
        <v/>
      </c>
      <c r="K359" s="288"/>
      <c r="L359" s="288"/>
      <c r="M359" s="288"/>
      <c r="N359" s="288"/>
      <c r="O359" s="288"/>
      <c r="P359" s="288"/>
      <c r="Q359" s="289"/>
      <c r="R359" s="274"/>
      <c r="S359" s="275" t="e">
        <f>IF(OR(C359="",C359=T$4),NA(),MATCH($B359&amp;$C359,'Smelter Reference List'!$J:$J,0))</f>
        <v>#N/A</v>
      </c>
      <c r="T359" s="276"/>
      <c r="U359" s="276"/>
      <c r="V359" s="276"/>
      <c r="W359" s="276"/>
    </row>
    <row r="360" spans="1:23" s="267" customFormat="1" ht="20.25">
      <c r="A360" s="265"/>
      <c r="B360" s="273"/>
      <c r="C360" s="273"/>
      <c r="D360" s="166" t="str">
        <f ca="1">IF(ISERROR($S360),"",OFFSET('Smelter Reference List'!$C$4,$S360-4,0)&amp;"")</f>
        <v/>
      </c>
      <c r="E360" s="166" t="str">
        <f ca="1">IF(ISERROR($S360),"",OFFSET('Smelter Reference List'!$D$4,$S360-4,0)&amp;"")</f>
        <v/>
      </c>
      <c r="F360" s="166" t="str">
        <f ca="1">IF(ISERROR($S360),"",OFFSET('Smelter Reference List'!$E$4,$S360-4,0))</f>
        <v/>
      </c>
      <c r="G360" s="166" t="str">
        <f ca="1">IF(C360=$U$4,"Enter smelter details", IF(ISERROR($S360),"",OFFSET('Smelter Reference List'!$F$4,$S360-4,0)))</f>
        <v/>
      </c>
      <c r="H360" s="290" t="str">
        <f ca="1">IF(ISERROR($S360),"",OFFSET('Smelter Reference List'!$G$4,$S360-4,0))</f>
        <v/>
      </c>
      <c r="I360" s="291" t="str">
        <f ca="1">IF(ISERROR($S360),"",OFFSET('Smelter Reference List'!$H$4,$S360-4,0))</f>
        <v/>
      </c>
      <c r="J360" s="291" t="str">
        <f ca="1">IF(ISERROR($S360),"",OFFSET('Smelter Reference List'!$I$4,$S360-4,0))</f>
        <v/>
      </c>
      <c r="K360" s="288"/>
      <c r="L360" s="288"/>
      <c r="M360" s="288"/>
      <c r="N360" s="288"/>
      <c r="O360" s="288"/>
      <c r="P360" s="288"/>
      <c r="Q360" s="289"/>
      <c r="R360" s="274"/>
      <c r="S360" s="275" t="e">
        <f>IF(OR(C360="",C360=T$4),NA(),MATCH($B360&amp;$C360,'Smelter Reference List'!$J:$J,0))</f>
        <v>#N/A</v>
      </c>
      <c r="T360" s="276"/>
      <c r="U360" s="276"/>
      <c r="V360" s="276"/>
      <c r="W360" s="276"/>
    </row>
    <row r="361" spans="1:23" s="267" customFormat="1" ht="20.25">
      <c r="A361" s="265"/>
      <c r="B361" s="273"/>
      <c r="C361" s="273"/>
      <c r="D361" s="166" t="str">
        <f ca="1">IF(ISERROR($S361),"",OFFSET('Smelter Reference List'!$C$4,$S361-4,0)&amp;"")</f>
        <v/>
      </c>
      <c r="E361" s="166" t="str">
        <f ca="1">IF(ISERROR($S361),"",OFFSET('Smelter Reference List'!$D$4,$S361-4,0)&amp;"")</f>
        <v/>
      </c>
      <c r="F361" s="166" t="str">
        <f ca="1">IF(ISERROR($S361),"",OFFSET('Smelter Reference List'!$E$4,$S361-4,0))</f>
        <v/>
      </c>
      <c r="G361" s="166" t="str">
        <f ca="1">IF(C361=$U$4,"Enter smelter details", IF(ISERROR($S361),"",OFFSET('Smelter Reference List'!$F$4,$S361-4,0)))</f>
        <v/>
      </c>
      <c r="H361" s="290" t="str">
        <f ca="1">IF(ISERROR($S361),"",OFFSET('Smelter Reference List'!$G$4,$S361-4,0))</f>
        <v/>
      </c>
      <c r="I361" s="291" t="str">
        <f ca="1">IF(ISERROR($S361),"",OFFSET('Smelter Reference List'!$H$4,$S361-4,0))</f>
        <v/>
      </c>
      <c r="J361" s="291" t="str">
        <f ca="1">IF(ISERROR($S361),"",OFFSET('Smelter Reference List'!$I$4,$S361-4,0))</f>
        <v/>
      </c>
      <c r="K361" s="288"/>
      <c r="L361" s="288"/>
      <c r="M361" s="288"/>
      <c r="N361" s="288"/>
      <c r="O361" s="288"/>
      <c r="P361" s="288"/>
      <c r="Q361" s="289"/>
      <c r="R361" s="274"/>
      <c r="S361" s="275" t="e">
        <f>IF(OR(C361="",C361=T$4),NA(),MATCH($B361&amp;$C361,'Smelter Reference List'!$J:$J,0))</f>
        <v>#N/A</v>
      </c>
      <c r="T361" s="276"/>
      <c r="U361" s="276"/>
      <c r="V361" s="276"/>
      <c r="W361" s="276"/>
    </row>
    <row r="362" spans="1:23" s="267" customFormat="1" ht="20.25">
      <c r="A362" s="265"/>
      <c r="B362" s="273"/>
      <c r="C362" s="273"/>
      <c r="D362" s="166" t="str">
        <f ca="1">IF(ISERROR($S362),"",OFFSET('Smelter Reference List'!$C$4,$S362-4,0)&amp;"")</f>
        <v/>
      </c>
      <c r="E362" s="166" t="str">
        <f ca="1">IF(ISERROR($S362),"",OFFSET('Smelter Reference List'!$D$4,$S362-4,0)&amp;"")</f>
        <v/>
      </c>
      <c r="F362" s="166" t="str">
        <f ca="1">IF(ISERROR($S362),"",OFFSET('Smelter Reference List'!$E$4,$S362-4,0))</f>
        <v/>
      </c>
      <c r="G362" s="166" t="str">
        <f ca="1">IF(C362=$U$4,"Enter smelter details", IF(ISERROR($S362),"",OFFSET('Smelter Reference List'!$F$4,$S362-4,0)))</f>
        <v/>
      </c>
      <c r="H362" s="290" t="str">
        <f ca="1">IF(ISERROR($S362),"",OFFSET('Smelter Reference List'!$G$4,$S362-4,0))</f>
        <v/>
      </c>
      <c r="I362" s="291" t="str">
        <f ca="1">IF(ISERROR($S362),"",OFFSET('Smelter Reference List'!$H$4,$S362-4,0))</f>
        <v/>
      </c>
      <c r="J362" s="291" t="str">
        <f ca="1">IF(ISERROR($S362),"",OFFSET('Smelter Reference List'!$I$4,$S362-4,0))</f>
        <v/>
      </c>
      <c r="K362" s="288"/>
      <c r="L362" s="288"/>
      <c r="M362" s="288"/>
      <c r="N362" s="288"/>
      <c r="O362" s="288"/>
      <c r="P362" s="288"/>
      <c r="Q362" s="289"/>
      <c r="R362" s="274"/>
      <c r="S362" s="275" t="e">
        <f>IF(OR(C362="",C362=T$4),NA(),MATCH($B362&amp;$C362,'Smelter Reference List'!$J:$J,0))</f>
        <v>#N/A</v>
      </c>
      <c r="T362" s="276"/>
      <c r="U362" s="276"/>
      <c r="V362" s="276"/>
      <c r="W362" s="276"/>
    </row>
    <row r="363" spans="1:23" s="267" customFormat="1" ht="20.25">
      <c r="A363" s="265"/>
      <c r="B363" s="273"/>
      <c r="C363" s="273"/>
      <c r="D363" s="166" t="str">
        <f ca="1">IF(ISERROR($S363),"",OFFSET('Smelter Reference List'!$C$4,$S363-4,0)&amp;"")</f>
        <v/>
      </c>
      <c r="E363" s="166" t="str">
        <f ca="1">IF(ISERROR($S363),"",OFFSET('Smelter Reference List'!$D$4,$S363-4,0)&amp;"")</f>
        <v/>
      </c>
      <c r="F363" s="166" t="str">
        <f ca="1">IF(ISERROR($S363),"",OFFSET('Smelter Reference List'!$E$4,$S363-4,0))</f>
        <v/>
      </c>
      <c r="G363" s="166" t="str">
        <f ca="1">IF(C363=$U$4,"Enter smelter details", IF(ISERROR($S363),"",OFFSET('Smelter Reference List'!$F$4,$S363-4,0)))</f>
        <v/>
      </c>
      <c r="H363" s="290" t="str">
        <f ca="1">IF(ISERROR($S363),"",OFFSET('Smelter Reference List'!$G$4,$S363-4,0))</f>
        <v/>
      </c>
      <c r="I363" s="291" t="str">
        <f ca="1">IF(ISERROR($S363),"",OFFSET('Smelter Reference List'!$H$4,$S363-4,0))</f>
        <v/>
      </c>
      <c r="J363" s="291" t="str">
        <f ca="1">IF(ISERROR($S363),"",OFFSET('Smelter Reference List'!$I$4,$S363-4,0))</f>
        <v/>
      </c>
      <c r="K363" s="288"/>
      <c r="L363" s="288"/>
      <c r="M363" s="288"/>
      <c r="N363" s="288"/>
      <c r="O363" s="288"/>
      <c r="P363" s="288"/>
      <c r="Q363" s="289"/>
      <c r="R363" s="274"/>
      <c r="S363" s="275" t="e">
        <f>IF(OR(C363="",C363=T$4),NA(),MATCH($B363&amp;$C363,'Smelter Reference List'!$J:$J,0))</f>
        <v>#N/A</v>
      </c>
      <c r="T363" s="276"/>
      <c r="U363" s="276"/>
      <c r="V363" s="276"/>
      <c r="W363" s="276"/>
    </row>
    <row r="364" spans="1:23" s="267" customFormat="1" ht="20.25">
      <c r="A364" s="265"/>
      <c r="B364" s="273"/>
      <c r="C364" s="273"/>
      <c r="D364" s="166" t="str">
        <f ca="1">IF(ISERROR($S364),"",OFFSET('Smelter Reference List'!$C$4,$S364-4,0)&amp;"")</f>
        <v/>
      </c>
      <c r="E364" s="166" t="str">
        <f ca="1">IF(ISERROR($S364),"",OFFSET('Smelter Reference List'!$D$4,$S364-4,0)&amp;"")</f>
        <v/>
      </c>
      <c r="F364" s="166" t="str">
        <f ca="1">IF(ISERROR($S364),"",OFFSET('Smelter Reference List'!$E$4,$S364-4,0))</f>
        <v/>
      </c>
      <c r="G364" s="166" t="str">
        <f ca="1">IF(C364=$U$4,"Enter smelter details", IF(ISERROR($S364),"",OFFSET('Smelter Reference List'!$F$4,$S364-4,0)))</f>
        <v/>
      </c>
      <c r="H364" s="290" t="str">
        <f ca="1">IF(ISERROR($S364),"",OFFSET('Smelter Reference List'!$G$4,$S364-4,0))</f>
        <v/>
      </c>
      <c r="I364" s="291" t="str">
        <f ca="1">IF(ISERROR($S364),"",OFFSET('Smelter Reference List'!$H$4,$S364-4,0))</f>
        <v/>
      </c>
      <c r="J364" s="291" t="str">
        <f ca="1">IF(ISERROR($S364),"",OFFSET('Smelter Reference List'!$I$4,$S364-4,0))</f>
        <v/>
      </c>
      <c r="K364" s="288"/>
      <c r="L364" s="288"/>
      <c r="M364" s="288"/>
      <c r="N364" s="288"/>
      <c r="O364" s="288"/>
      <c r="P364" s="288"/>
      <c r="Q364" s="289"/>
      <c r="R364" s="274"/>
      <c r="S364" s="275" t="e">
        <f>IF(OR(C364="",C364=T$4),NA(),MATCH($B364&amp;$C364,'Smelter Reference List'!$J:$J,0))</f>
        <v>#N/A</v>
      </c>
      <c r="T364" s="276"/>
      <c r="U364" s="276"/>
      <c r="V364" s="276"/>
      <c r="W364" s="276"/>
    </row>
    <row r="365" spans="1:23" s="267" customFormat="1" ht="20.25">
      <c r="A365" s="265"/>
      <c r="B365" s="273"/>
      <c r="C365" s="273"/>
      <c r="D365" s="166" t="str">
        <f ca="1">IF(ISERROR($S365),"",OFFSET('Smelter Reference List'!$C$4,$S365-4,0)&amp;"")</f>
        <v/>
      </c>
      <c r="E365" s="166" t="str">
        <f ca="1">IF(ISERROR($S365),"",OFFSET('Smelter Reference List'!$D$4,$S365-4,0)&amp;"")</f>
        <v/>
      </c>
      <c r="F365" s="166" t="str">
        <f ca="1">IF(ISERROR($S365),"",OFFSET('Smelter Reference List'!$E$4,$S365-4,0))</f>
        <v/>
      </c>
      <c r="G365" s="166" t="str">
        <f ca="1">IF(C365=$U$4,"Enter smelter details", IF(ISERROR($S365),"",OFFSET('Smelter Reference List'!$F$4,$S365-4,0)))</f>
        <v/>
      </c>
      <c r="H365" s="290" t="str">
        <f ca="1">IF(ISERROR($S365),"",OFFSET('Smelter Reference List'!$G$4,$S365-4,0))</f>
        <v/>
      </c>
      <c r="I365" s="291" t="str">
        <f ca="1">IF(ISERROR($S365),"",OFFSET('Smelter Reference List'!$H$4,$S365-4,0))</f>
        <v/>
      </c>
      <c r="J365" s="291" t="str">
        <f ca="1">IF(ISERROR($S365),"",OFFSET('Smelter Reference List'!$I$4,$S365-4,0))</f>
        <v/>
      </c>
      <c r="K365" s="288"/>
      <c r="L365" s="288"/>
      <c r="M365" s="288"/>
      <c r="N365" s="288"/>
      <c r="O365" s="288"/>
      <c r="P365" s="288"/>
      <c r="Q365" s="289"/>
      <c r="R365" s="274"/>
      <c r="S365" s="275" t="e">
        <f>IF(OR(C365="",C365=T$4),NA(),MATCH($B365&amp;$C365,'Smelter Reference List'!$J:$J,0))</f>
        <v>#N/A</v>
      </c>
      <c r="T365" s="276"/>
      <c r="U365" s="276"/>
      <c r="V365" s="276"/>
      <c r="W365" s="276"/>
    </row>
    <row r="366" spans="1:23" s="267" customFormat="1" ht="20.25">
      <c r="A366" s="265"/>
      <c r="B366" s="273"/>
      <c r="C366" s="273"/>
      <c r="D366" s="166" t="str">
        <f ca="1">IF(ISERROR($S366),"",OFFSET('Smelter Reference List'!$C$4,$S366-4,0)&amp;"")</f>
        <v/>
      </c>
      <c r="E366" s="166" t="str">
        <f ca="1">IF(ISERROR($S366),"",OFFSET('Smelter Reference List'!$D$4,$S366-4,0)&amp;"")</f>
        <v/>
      </c>
      <c r="F366" s="166" t="str">
        <f ca="1">IF(ISERROR($S366),"",OFFSET('Smelter Reference List'!$E$4,$S366-4,0))</f>
        <v/>
      </c>
      <c r="G366" s="166" t="str">
        <f ca="1">IF(C366=$U$4,"Enter smelter details", IF(ISERROR($S366),"",OFFSET('Smelter Reference List'!$F$4,$S366-4,0)))</f>
        <v/>
      </c>
      <c r="H366" s="290" t="str">
        <f ca="1">IF(ISERROR($S366),"",OFFSET('Smelter Reference List'!$G$4,$S366-4,0))</f>
        <v/>
      </c>
      <c r="I366" s="291" t="str">
        <f ca="1">IF(ISERROR($S366),"",OFFSET('Smelter Reference List'!$H$4,$S366-4,0))</f>
        <v/>
      </c>
      <c r="J366" s="291" t="str">
        <f ca="1">IF(ISERROR($S366),"",OFFSET('Smelter Reference List'!$I$4,$S366-4,0))</f>
        <v/>
      </c>
      <c r="K366" s="288"/>
      <c r="L366" s="288"/>
      <c r="M366" s="288"/>
      <c r="N366" s="288"/>
      <c r="O366" s="288"/>
      <c r="P366" s="288"/>
      <c r="Q366" s="289"/>
      <c r="R366" s="274"/>
      <c r="S366" s="275" t="e">
        <f>IF(OR(C366="",C366=T$4),NA(),MATCH($B366&amp;$C366,'Smelter Reference List'!$J:$J,0))</f>
        <v>#N/A</v>
      </c>
      <c r="T366" s="276"/>
      <c r="U366" s="276"/>
      <c r="V366" s="276"/>
      <c r="W366" s="276"/>
    </row>
    <row r="367" spans="1:23" s="267" customFormat="1" ht="20.25">
      <c r="A367" s="265"/>
      <c r="B367" s="273"/>
      <c r="C367" s="273"/>
      <c r="D367" s="166" t="str">
        <f ca="1">IF(ISERROR($S367),"",OFFSET('Smelter Reference List'!$C$4,$S367-4,0)&amp;"")</f>
        <v/>
      </c>
      <c r="E367" s="166" t="str">
        <f ca="1">IF(ISERROR($S367),"",OFFSET('Smelter Reference List'!$D$4,$S367-4,0)&amp;"")</f>
        <v/>
      </c>
      <c r="F367" s="166" t="str">
        <f ca="1">IF(ISERROR($S367),"",OFFSET('Smelter Reference List'!$E$4,$S367-4,0))</f>
        <v/>
      </c>
      <c r="G367" s="166" t="str">
        <f ca="1">IF(C367=$U$4,"Enter smelter details", IF(ISERROR($S367),"",OFFSET('Smelter Reference List'!$F$4,$S367-4,0)))</f>
        <v/>
      </c>
      <c r="H367" s="290" t="str">
        <f ca="1">IF(ISERROR($S367),"",OFFSET('Smelter Reference List'!$G$4,$S367-4,0))</f>
        <v/>
      </c>
      <c r="I367" s="291" t="str">
        <f ca="1">IF(ISERROR($S367),"",OFFSET('Smelter Reference List'!$H$4,$S367-4,0))</f>
        <v/>
      </c>
      <c r="J367" s="291" t="str">
        <f ca="1">IF(ISERROR($S367),"",OFFSET('Smelter Reference List'!$I$4,$S367-4,0))</f>
        <v/>
      </c>
      <c r="K367" s="288"/>
      <c r="L367" s="288"/>
      <c r="M367" s="288"/>
      <c r="N367" s="288"/>
      <c r="O367" s="288"/>
      <c r="P367" s="288"/>
      <c r="Q367" s="289"/>
      <c r="R367" s="274"/>
      <c r="S367" s="275" t="e">
        <f>IF(OR(C367="",C367=T$4),NA(),MATCH($B367&amp;$C367,'Smelter Reference List'!$J:$J,0))</f>
        <v>#N/A</v>
      </c>
      <c r="T367" s="276"/>
      <c r="U367" s="276"/>
      <c r="V367" s="276"/>
      <c r="W367" s="276"/>
    </row>
    <row r="368" spans="1:23" s="267" customFormat="1" ht="20.25">
      <c r="A368" s="265"/>
      <c r="B368" s="273"/>
      <c r="C368" s="273"/>
      <c r="D368" s="166" t="str">
        <f ca="1">IF(ISERROR($S368),"",OFFSET('Smelter Reference List'!$C$4,$S368-4,0)&amp;"")</f>
        <v/>
      </c>
      <c r="E368" s="166" t="str">
        <f ca="1">IF(ISERROR($S368),"",OFFSET('Smelter Reference List'!$D$4,$S368-4,0)&amp;"")</f>
        <v/>
      </c>
      <c r="F368" s="166" t="str">
        <f ca="1">IF(ISERROR($S368),"",OFFSET('Smelter Reference List'!$E$4,$S368-4,0))</f>
        <v/>
      </c>
      <c r="G368" s="166" t="str">
        <f ca="1">IF(C368=$U$4,"Enter smelter details", IF(ISERROR($S368),"",OFFSET('Smelter Reference List'!$F$4,$S368-4,0)))</f>
        <v/>
      </c>
      <c r="H368" s="290" t="str">
        <f ca="1">IF(ISERROR($S368),"",OFFSET('Smelter Reference List'!$G$4,$S368-4,0))</f>
        <v/>
      </c>
      <c r="I368" s="291" t="str">
        <f ca="1">IF(ISERROR($S368),"",OFFSET('Smelter Reference List'!$H$4,$S368-4,0))</f>
        <v/>
      </c>
      <c r="J368" s="291" t="str">
        <f ca="1">IF(ISERROR($S368),"",OFFSET('Smelter Reference List'!$I$4,$S368-4,0))</f>
        <v/>
      </c>
      <c r="K368" s="288"/>
      <c r="L368" s="288"/>
      <c r="M368" s="288"/>
      <c r="N368" s="288"/>
      <c r="O368" s="288"/>
      <c r="P368" s="288"/>
      <c r="Q368" s="289"/>
      <c r="R368" s="274"/>
      <c r="S368" s="275" t="e">
        <f>IF(OR(C368="",C368=T$4),NA(),MATCH($B368&amp;$C368,'Smelter Reference List'!$J:$J,0))</f>
        <v>#N/A</v>
      </c>
      <c r="T368" s="276"/>
      <c r="U368" s="276"/>
      <c r="V368" s="276"/>
      <c r="W368" s="276"/>
    </row>
    <row r="369" spans="1:23" s="267" customFormat="1" ht="20.25">
      <c r="A369" s="265"/>
      <c r="B369" s="273"/>
      <c r="C369" s="273"/>
      <c r="D369" s="166" t="str">
        <f ca="1">IF(ISERROR($S369),"",OFFSET('Smelter Reference List'!$C$4,$S369-4,0)&amp;"")</f>
        <v/>
      </c>
      <c r="E369" s="166" t="str">
        <f ca="1">IF(ISERROR($S369),"",OFFSET('Smelter Reference List'!$D$4,$S369-4,0)&amp;"")</f>
        <v/>
      </c>
      <c r="F369" s="166" t="str">
        <f ca="1">IF(ISERROR($S369),"",OFFSET('Smelter Reference List'!$E$4,$S369-4,0))</f>
        <v/>
      </c>
      <c r="G369" s="166" t="str">
        <f ca="1">IF(C369=$U$4,"Enter smelter details", IF(ISERROR($S369),"",OFFSET('Smelter Reference List'!$F$4,$S369-4,0)))</f>
        <v/>
      </c>
      <c r="H369" s="290" t="str">
        <f ca="1">IF(ISERROR($S369),"",OFFSET('Smelter Reference List'!$G$4,$S369-4,0))</f>
        <v/>
      </c>
      <c r="I369" s="291" t="str">
        <f ca="1">IF(ISERROR($S369),"",OFFSET('Smelter Reference List'!$H$4,$S369-4,0))</f>
        <v/>
      </c>
      <c r="J369" s="291" t="str">
        <f ca="1">IF(ISERROR($S369),"",OFFSET('Smelter Reference List'!$I$4,$S369-4,0))</f>
        <v/>
      </c>
      <c r="K369" s="288"/>
      <c r="L369" s="288"/>
      <c r="M369" s="288"/>
      <c r="N369" s="288"/>
      <c r="O369" s="288"/>
      <c r="P369" s="288"/>
      <c r="Q369" s="289"/>
      <c r="R369" s="274"/>
      <c r="S369" s="275" t="e">
        <f>IF(OR(C369="",C369=T$4),NA(),MATCH($B369&amp;$C369,'Smelter Reference List'!$J:$J,0))</f>
        <v>#N/A</v>
      </c>
      <c r="T369" s="276"/>
      <c r="U369" s="276"/>
      <c r="V369" s="276"/>
      <c r="W369" s="276"/>
    </row>
    <row r="370" spans="1:23" s="267" customFormat="1" ht="20.25">
      <c r="A370" s="265"/>
      <c r="B370" s="273"/>
      <c r="C370" s="273"/>
      <c r="D370" s="166" t="str">
        <f ca="1">IF(ISERROR($S370),"",OFFSET('Smelter Reference List'!$C$4,$S370-4,0)&amp;"")</f>
        <v/>
      </c>
      <c r="E370" s="166" t="str">
        <f ca="1">IF(ISERROR($S370),"",OFFSET('Smelter Reference List'!$D$4,$S370-4,0)&amp;"")</f>
        <v/>
      </c>
      <c r="F370" s="166" t="str">
        <f ca="1">IF(ISERROR($S370),"",OFFSET('Smelter Reference List'!$E$4,$S370-4,0))</f>
        <v/>
      </c>
      <c r="G370" s="166" t="str">
        <f ca="1">IF(C370=$U$4,"Enter smelter details", IF(ISERROR($S370),"",OFFSET('Smelter Reference List'!$F$4,$S370-4,0)))</f>
        <v/>
      </c>
      <c r="H370" s="290" t="str">
        <f ca="1">IF(ISERROR($S370),"",OFFSET('Smelter Reference List'!$G$4,$S370-4,0))</f>
        <v/>
      </c>
      <c r="I370" s="291" t="str">
        <f ca="1">IF(ISERROR($S370),"",OFFSET('Smelter Reference List'!$H$4,$S370-4,0))</f>
        <v/>
      </c>
      <c r="J370" s="291" t="str">
        <f ca="1">IF(ISERROR($S370),"",OFFSET('Smelter Reference List'!$I$4,$S370-4,0))</f>
        <v/>
      </c>
      <c r="K370" s="288"/>
      <c r="L370" s="288"/>
      <c r="M370" s="288"/>
      <c r="N370" s="288"/>
      <c r="O370" s="288"/>
      <c r="P370" s="288"/>
      <c r="Q370" s="289"/>
      <c r="R370" s="274"/>
      <c r="S370" s="275" t="e">
        <f>IF(OR(C370="",C370=T$4),NA(),MATCH($B370&amp;$C370,'Smelter Reference List'!$J:$J,0))</f>
        <v>#N/A</v>
      </c>
      <c r="T370" s="276"/>
      <c r="U370" s="276"/>
      <c r="V370" s="276"/>
      <c r="W370" s="276"/>
    </row>
    <row r="371" spans="1:23" s="267" customFormat="1" ht="20.25">
      <c r="A371" s="265"/>
      <c r="B371" s="273"/>
      <c r="C371" s="273"/>
      <c r="D371" s="166" t="str">
        <f ca="1">IF(ISERROR($S371),"",OFFSET('Smelter Reference List'!$C$4,$S371-4,0)&amp;"")</f>
        <v/>
      </c>
      <c r="E371" s="166" t="str">
        <f ca="1">IF(ISERROR($S371),"",OFFSET('Smelter Reference List'!$D$4,$S371-4,0)&amp;"")</f>
        <v/>
      </c>
      <c r="F371" s="166" t="str">
        <f ca="1">IF(ISERROR($S371),"",OFFSET('Smelter Reference List'!$E$4,$S371-4,0))</f>
        <v/>
      </c>
      <c r="G371" s="166" t="str">
        <f ca="1">IF(C371=$U$4,"Enter smelter details", IF(ISERROR($S371),"",OFFSET('Smelter Reference List'!$F$4,$S371-4,0)))</f>
        <v/>
      </c>
      <c r="H371" s="290" t="str">
        <f ca="1">IF(ISERROR($S371),"",OFFSET('Smelter Reference List'!$G$4,$S371-4,0))</f>
        <v/>
      </c>
      <c r="I371" s="291" t="str">
        <f ca="1">IF(ISERROR($S371),"",OFFSET('Smelter Reference List'!$H$4,$S371-4,0))</f>
        <v/>
      </c>
      <c r="J371" s="291" t="str">
        <f ca="1">IF(ISERROR($S371),"",OFFSET('Smelter Reference List'!$I$4,$S371-4,0))</f>
        <v/>
      </c>
      <c r="K371" s="288"/>
      <c r="L371" s="288"/>
      <c r="M371" s="288"/>
      <c r="N371" s="288"/>
      <c r="O371" s="288"/>
      <c r="P371" s="288"/>
      <c r="Q371" s="289"/>
      <c r="R371" s="274"/>
      <c r="S371" s="275" t="e">
        <f>IF(OR(C371="",C371=T$4),NA(),MATCH($B371&amp;$C371,'Smelter Reference List'!$J:$J,0))</f>
        <v>#N/A</v>
      </c>
      <c r="T371" s="276"/>
      <c r="U371" s="276"/>
      <c r="V371" s="276"/>
      <c r="W371" s="276"/>
    </row>
    <row r="372" spans="1:23" s="267" customFormat="1" ht="20.25">
      <c r="A372" s="265"/>
      <c r="B372" s="273"/>
      <c r="C372" s="273"/>
      <c r="D372" s="166" t="str">
        <f ca="1">IF(ISERROR($S372),"",OFFSET('Smelter Reference List'!$C$4,$S372-4,0)&amp;"")</f>
        <v/>
      </c>
      <c r="E372" s="166" t="str">
        <f ca="1">IF(ISERROR($S372),"",OFFSET('Smelter Reference List'!$D$4,$S372-4,0)&amp;"")</f>
        <v/>
      </c>
      <c r="F372" s="166" t="str">
        <f ca="1">IF(ISERROR($S372),"",OFFSET('Smelter Reference List'!$E$4,$S372-4,0))</f>
        <v/>
      </c>
      <c r="G372" s="166" t="str">
        <f ca="1">IF(C372=$U$4,"Enter smelter details", IF(ISERROR($S372),"",OFFSET('Smelter Reference List'!$F$4,$S372-4,0)))</f>
        <v/>
      </c>
      <c r="H372" s="290" t="str">
        <f ca="1">IF(ISERROR($S372),"",OFFSET('Smelter Reference List'!$G$4,$S372-4,0))</f>
        <v/>
      </c>
      <c r="I372" s="291" t="str">
        <f ca="1">IF(ISERROR($S372),"",OFFSET('Smelter Reference List'!$H$4,$S372-4,0))</f>
        <v/>
      </c>
      <c r="J372" s="291" t="str">
        <f ca="1">IF(ISERROR($S372),"",OFFSET('Smelter Reference List'!$I$4,$S372-4,0))</f>
        <v/>
      </c>
      <c r="K372" s="288"/>
      <c r="L372" s="288"/>
      <c r="M372" s="288"/>
      <c r="N372" s="288"/>
      <c r="O372" s="288"/>
      <c r="P372" s="288"/>
      <c r="Q372" s="289"/>
      <c r="R372" s="274"/>
      <c r="S372" s="275" t="e">
        <f>IF(OR(C372="",C372=T$4),NA(),MATCH($B372&amp;$C372,'Smelter Reference List'!$J:$J,0))</f>
        <v>#N/A</v>
      </c>
      <c r="T372" s="276"/>
      <c r="U372" s="276"/>
      <c r="V372" s="276"/>
      <c r="W372" s="276"/>
    </row>
    <row r="373" spans="1:23" s="267" customFormat="1" ht="20.25">
      <c r="A373" s="265"/>
      <c r="B373" s="273"/>
      <c r="C373" s="273"/>
      <c r="D373" s="166" t="str">
        <f ca="1">IF(ISERROR($S373),"",OFFSET('Smelter Reference List'!$C$4,$S373-4,0)&amp;"")</f>
        <v/>
      </c>
      <c r="E373" s="166" t="str">
        <f ca="1">IF(ISERROR($S373),"",OFFSET('Smelter Reference List'!$D$4,$S373-4,0)&amp;"")</f>
        <v/>
      </c>
      <c r="F373" s="166" t="str">
        <f ca="1">IF(ISERROR($S373),"",OFFSET('Smelter Reference List'!$E$4,$S373-4,0))</f>
        <v/>
      </c>
      <c r="G373" s="166" t="str">
        <f ca="1">IF(C373=$U$4,"Enter smelter details", IF(ISERROR($S373),"",OFFSET('Smelter Reference List'!$F$4,$S373-4,0)))</f>
        <v/>
      </c>
      <c r="H373" s="290" t="str">
        <f ca="1">IF(ISERROR($S373),"",OFFSET('Smelter Reference List'!$G$4,$S373-4,0))</f>
        <v/>
      </c>
      <c r="I373" s="291" t="str">
        <f ca="1">IF(ISERROR($S373),"",OFFSET('Smelter Reference List'!$H$4,$S373-4,0))</f>
        <v/>
      </c>
      <c r="J373" s="291" t="str">
        <f ca="1">IF(ISERROR($S373),"",OFFSET('Smelter Reference List'!$I$4,$S373-4,0))</f>
        <v/>
      </c>
      <c r="K373" s="288"/>
      <c r="L373" s="288"/>
      <c r="M373" s="288"/>
      <c r="N373" s="288"/>
      <c r="O373" s="288"/>
      <c r="P373" s="288"/>
      <c r="Q373" s="289"/>
      <c r="R373" s="274"/>
      <c r="S373" s="275" t="e">
        <f>IF(OR(C373="",C373=T$4),NA(),MATCH($B373&amp;$C373,'Smelter Reference List'!$J:$J,0))</f>
        <v>#N/A</v>
      </c>
      <c r="T373" s="276"/>
      <c r="U373" s="276"/>
      <c r="V373" s="276"/>
      <c r="W373" s="276"/>
    </row>
    <row r="374" spans="1:23" s="267" customFormat="1" ht="20.25">
      <c r="A374" s="265"/>
      <c r="B374" s="273"/>
      <c r="C374" s="273"/>
      <c r="D374" s="166" t="str">
        <f ca="1">IF(ISERROR($S374),"",OFFSET('Smelter Reference List'!$C$4,$S374-4,0)&amp;"")</f>
        <v/>
      </c>
      <c r="E374" s="166" t="str">
        <f ca="1">IF(ISERROR($S374),"",OFFSET('Smelter Reference List'!$D$4,$S374-4,0)&amp;"")</f>
        <v/>
      </c>
      <c r="F374" s="166" t="str">
        <f ca="1">IF(ISERROR($S374),"",OFFSET('Smelter Reference List'!$E$4,$S374-4,0))</f>
        <v/>
      </c>
      <c r="G374" s="166" t="str">
        <f ca="1">IF(C374=$U$4,"Enter smelter details", IF(ISERROR($S374),"",OFFSET('Smelter Reference List'!$F$4,$S374-4,0)))</f>
        <v/>
      </c>
      <c r="H374" s="290" t="str">
        <f ca="1">IF(ISERROR($S374),"",OFFSET('Smelter Reference List'!$G$4,$S374-4,0))</f>
        <v/>
      </c>
      <c r="I374" s="291" t="str">
        <f ca="1">IF(ISERROR($S374),"",OFFSET('Smelter Reference List'!$H$4,$S374-4,0))</f>
        <v/>
      </c>
      <c r="J374" s="291" t="str">
        <f ca="1">IF(ISERROR($S374),"",OFFSET('Smelter Reference List'!$I$4,$S374-4,0))</f>
        <v/>
      </c>
      <c r="K374" s="288"/>
      <c r="L374" s="288"/>
      <c r="M374" s="288"/>
      <c r="N374" s="288"/>
      <c r="O374" s="288"/>
      <c r="P374" s="288"/>
      <c r="Q374" s="289"/>
      <c r="R374" s="274"/>
      <c r="S374" s="275" t="e">
        <f>IF(OR(C374="",C374=T$4),NA(),MATCH($B374&amp;$C374,'Smelter Reference List'!$J:$J,0))</f>
        <v>#N/A</v>
      </c>
      <c r="T374" s="276"/>
      <c r="U374" s="276"/>
      <c r="V374" s="276"/>
      <c r="W374" s="276"/>
    </row>
    <row r="375" spans="1:23" s="267" customFormat="1" ht="20.25">
      <c r="A375" s="265"/>
      <c r="B375" s="273"/>
      <c r="C375" s="273"/>
      <c r="D375" s="166" t="str">
        <f ca="1">IF(ISERROR($S375),"",OFFSET('Smelter Reference List'!$C$4,$S375-4,0)&amp;"")</f>
        <v/>
      </c>
      <c r="E375" s="166" t="str">
        <f ca="1">IF(ISERROR($S375),"",OFFSET('Smelter Reference List'!$D$4,$S375-4,0)&amp;"")</f>
        <v/>
      </c>
      <c r="F375" s="166" t="str">
        <f ca="1">IF(ISERROR($S375),"",OFFSET('Smelter Reference List'!$E$4,$S375-4,0))</f>
        <v/>
      </c>
      <c r="G375" s="166" t="str">
        <f ca="1">IF(C375=$U$4,"Enter smelter details", IF(ISERROR($S375),"",OFFSET('Smelter Reference List'!$F$4,$S375-4,0)))</f>
        <v/>
      </c>
      <c r="H375" s="290" t="str">
        <f ca="1">IF(ISERROR($S375),"",OFFSET('Smelter Reference List'!$G$4,$S375-4,0))</f>
        <v/>
      </c>
      <c r="I375" s="291" t="str">
        <f ca="1">IF(ISERROR($S375),"",OFFSET('Smelter Reference List'!$H$4,$S375-4,0))</f>
        <v/>
      </c>
      <c r="J375" s="291" t="str">
        <f ca="1">IF(ISERROR($S375),"",OFFSET('Smelter Reference List'!$I$4,$S375-4,0))</f>
        <v/>
      </c>
      <c r="K375" s="288"/>
      <c r="L375" s="288"/>
      <c r="M375" s="288"/>
      <c r="N375" s="288"/>
      <c r="O375" s="288"/>
      <c r="P375" s="288"/>
      <c r="Q375" s="289"/>
      <c r="R375" s="274"/>
      <c r="S375" s="275" t="e">
        <f>IF(OR(C375="",C375=T$4),NA(),MATCH($B375&amp;$C375,'Smelter Reference List'!$J:$J,0))</f>
        <v>#N/A</v>
      </c>
      <c r="T375" s="276"/>
      <c r="U375" s="276"/>
      <c r="V375" s="276"/>
      <c r="W375" s="276"/>
    </row>
    <row r="376" spans="1:23" s="267" customFormat="1" ht="20.25">
      <c r="A376" s="265"/>
      <c r="B376" s="273"/>
      <c r="C376" s="273"/>
      <c r="D376" s="166" t="str">
        <f ca="1">IF(ISERROR($S376),"",OFFSET('Smelter Reference List'!$C$4,$S376-4,0)&amp;"")</f>
        <v/>
      </c>
      <c r="E376" s="166" t="str">
        <f ca="1">IF(ISERROR($S376),"",OFFSET('Smelter Reference List'!$D$4,$S376-4,0)&amp;"")</f>
        <v/>
      </c>
      <c r="F376" s="166" t="str">
        <f ca="1">IF(ISERROR($S376),"",OFFSET('Smelter Reference List'!$E$4,$S376-4,0))</f>
        <v/>
      </c>
      <c r="G376" s="166" t="str">
        <f ca="1">IF(C376=$U$4,"Enter smelter details", IF(ISERROR($S376),"",OFFSET('Smelter Reference List'!$F$4,$S376-4,0)))</f>
        <v/>
      </c>
      <c r="H376" s="290" t="str">
        <f ca="1">IF(ISERROR($S376),"",OFFSET('Smelter Reference List'!$G$4,$S376-4,0))</f>
        <v/>
      </c>
      <c r="I376" s="291" t="str">
        <f ca="1">IF(ISERROR($S376),"",OFFSET('Smelter Reference List'!$H$4,$S376-4,0))</f>
        <v/>
      </c>
      <c r="J376" s="291" t="str">
        <f ca="1">IF(ISERROR($S376),"",OFFSET('Smelter Reference List'!$I$4,$S376-4,0))</f>
        <v/>
      </c>
      <c r="K376" s="288"/>
      <c r="L376" s="288"/>
      <c r="M376" s="288"/>
      <c r="N376" s="288"/>
      <c r="O376" s="288"/>
      <c r="P376" s="288"/>
      <c r="Q376" s="289"/>
      <c r="R376" s="274"/>
      <c r="S376" s="275" t="e">
        <f>IF(OR(C376="",C376=T$4),NA(),MATCH($B376&amp;$C376,'Smelter Reference List'!$J:$J,0))</f>
        <v>#N/A</v>
      </c>
      <c r="T376" s="276"/>
      <c r="U376" s="276"/>
      <c r="V376" s="276"/>
      <c r="W376" s="276"/>
    </row>
    <row r="377" spans="1:23" s="267" customFormat="1" ht="20.25">
      <c r="A377" s="265"/>
      <c r="B377" s="273"/>
      <c r="C377" s="273"/>
      <c r="D377" s="166" t="str">
        <f ca="1">IF(ISERROR($S377),"",OFFSET('Smelter Reference List'!$C$4,$S377-4,0)&amp;"")</f>
        <v/>
      </c>
      <c r="E377" s="166" t="str">
        <f ca="1">IF(ISERROR($S377),"",OFFSET('Smelter Reference List'!$D$4,$S377-4,0)&amp;"")</f>
        <v/>
      </c>
      <c r="F377" s="166" t="str">
        <f ca="1">IF(ISERROR($S377),"",OFFSET('Smelter Reference List'!$E$4,$S377-4,0))</f>
        <v/>
      </c>
      <c r="G377" s="166" t="str">
        <f ca="1">IF(C377=$U$4,"Enter smelter details", IF(ISERROR($S377),"",OFFSET('Smelter Reference List'!$F$4,$S377-4,0)))</f>
        <v/>
      </c>
      <c r="H377" s="290" t="str">
        <f ca="1">IF(ISERROR($S377),"",OFFSET('Smelter Reference List'!$G$4,$S377-4,0))</f>
        <v/>
      </c>
      <c r="I377" s="291" t="str">
        <f ca="1">IF(ISERROR($S377),"",OFFSET('Smelter Reference List'!$H$4,$S377-4,0))</f>
        <v/>
      </c>
      <c r="J377" s="291" t="str">
        <f ca="1">IF(ISERROR($S377),"",OFFSET('Smelter Reference List'!$I$4,$S377-4,0))</f>
        <v/>
      </c>
      <c r="K377" s="288"/>
      <c r="L377" s="288"/>
      <c r="M377" s="288"/>
      <c r="N377" s="288"/>
      <c r="O377" s="288"/>
      <c r="P377" s="288"/>
      <c r="Q377" s="289"/>
      <c r="R377" s="274"/>
      <c r="S377" s="275" t="e">
        <f>IF(OR(C377="",C377=T$4),NA(),MATCH($B377&amp;$C377,'Smelter Reference List'!$J:$J,0))</f>
        <v>#N/A</v>
      </c>
      <c r="T377" s="276"/>
      <c r="U377" s="276"/>
      <c r="V377" s="276"/>
      <c r="W377" s="276"/>
    </row>
    <row r="378" spans="1:23" s="267" customFormat="1" ht="20.25">
      <c r="A378" s="265"/>
      <c r="B378" s="273"/>
      <c r="C378" s="273"/>
      <c r="D378" s="166" t="str">
        <f ca="1">IF(ISERROR($S378),"",OFFSET('Smelter Reference List'!$C$4,$S378-4,0)&amp;"")</f>
        <v/>
      </c>
      <c r="E378" s="166" t="str">
        <f ca="1">IF(ISERROR($S378),"",OFFSET('Smelter Reference List'!$D$4,$S378-4,0)&amp;"")</f>
        <v/>
      </c>
      <c r="F378" s="166" t="str">
        <f ca="1">IF(ISERROR($S378),"",OFFSET('Smelter Reference List'!$E$4,$S378-4,0))</f>
        <v/>
      </c>
      <c r="G378" s="166" t="str">
        <f ca="1">IF(C378=$U$4,"Enter smelter details", IF(ISERROR($S378),"",OFFSET('Smelter Reference List'!$F$4,$S378-4,0)))</f>
        <v/>
      </c>
      <c r="H378" s="290" t="str">
        <f ca="1">IF(ISERROR($S378),"",OFFSET('Smelter Reference List'!$G$4,$S378-4,0))</f>
        <v/>
      </c>
      <c r="I378" s="291" t="str">
        <f ca="1">IF(ISERROR($S378),"",OFFSET('Smelter Reference List'!$H$4,$S378-4,0))</f>
        <v/>
      </c>
      <c r="J378" s="291" t="str">
        <f ca="1">IF(ISERROR($S378),"",OFFSET('Smelter Reference List'!$I$4,$S378-4,0))</f>
        <v/>
      </c>
      <c r="K378" s="288"/>
      <c r="L378" s="288"/>
      <c r="M378" s="288"/>
      <c r="N378" s="288"/>
      <c r="O378" s="288"/>
      <c r="P378" s="288"/>
      <c r="Q378" s="289"/>
      <c r="R378" s="274"/>
      <c r="S378" s="275" t="e">
        <f>IF(OR(C378="",C378=T$4),NA(),MATCH($B378&amp;$C378,'Smelter Reference List'!$J:$J,0))</f>
        <v>#N/A</v>
      </c>
      <c r="T378" s="276"/>
      <c r="U378" s="276"/>
      <c r="V378" s="276"/>
      <c r="W378" s="276"/>
    </row>
    <row r="379" spans="1:23" s="267" customFormat="1" ht="20.25">
      <c r="A379" s="265"/>
      <c r="B379" s="273"/>
      <c r="C379" s="273"/>
      <c r="D379" s="166" t="str">
        <f ca="1">IF(ISERROR($S379),"",OFFSET('Smelter Reference List'!$C$4,$S379-4,0)&amp;"")</f>
        <v/>
      </c>
      <c r="E379" s="166" t="str">
        <f ca="1">IF(ISERROR($S379),"",OFFSET('Smelter Reference List'!$D$4,$S379-4,0)&amp;"")</f>
        <v/>
      </c>
      <c r="F379" s="166" t="str">
        <f ca="1">IF(ISERROR($S379),"",OFFSET('Smelter Reference List'!$E$4,$S379-4,0))</f>
        <v/>
      </c>
      <c r="G379" s="166" t="str">
        <f ca="1">IF(C379=$U$4,"Enter smelter details", IF(ISERROR($S379),"",OFFSET('Smelter Reference List'!$F$4,$S379-4,0)))</f>
        <v/>
      </c>
      <c r="H379" s="290" t="str">
        <f ca="1">IF(ISERROR($S379),"",OFFSET('Smelter Reference List'!$G$4,$S379-4,0))</f>
        <v/>
      </c>
      <c r="I379" s="291" t="str">
        <f ca="1">IF(ISERROR($S379),"",OFFSET('Smelter Reference List'!$H$4,$S379-4,0))</f>
        <v/>
      </c>
      <c r="J379" s="291" t="str">
        <f ca="1">IF(ISERROR($S379),"",OFFSET('Smelter Reference List'!$I$4,$S379-4,0))</f>
        <v/>
      </c>
      <c r="K379" s="288"/>
      <c r="L379" s="288"/>
      <c r="M379" s="288"/>
      <c r="N379" s="288"/>
      <c r="O379" s="288"/>
      <c r="P379" s="288"/>
      <c r="Q379" s="289"/>
      <c r="R379" s="274"/>
      <c r="S379" s="275" t="e">
        <f>IF(OR(C379="",C379=T$4),NA(),MATCH($B379&amp;$C379,'Smelter Reference List'!$J:$J,0))</f>
        <v>#N/A</v>
      </c>
      <c r="T379" s="276"/>
      <c r="U379" s="276"/>
      <c r="V379" s="276"/>
      <c r="W379" s="276"/>
    </row>
    <row r="380" spans="1:23" s="267" customFormat="1" ht="20.25">
      <c r="A380" s="265"/>
      <c r="B380" s="273"/>
      <c r="C380" s="273"/>
      <c r="D380" s="166" t="str">
        <f ca="1">IF(ISERROR($S380),"",OFFSET('Smelter Reference List'!$C$4,$S380-4,0)&amp;"")</f>
        <v/>
      </c>
      <c r="E380" s="166" t="str">
        <f ca="1">IF(ISERROR($S380),"",OFFSET('Smelter Reference List'!$D$4,$S380-4,0)&amp;"")</f>
        <v/>
      </c>
      <c r="F380" s="166" t="str">
        <f ca="1">IF(ISERROR($S380),"",OFFSET('Smelter Reference List'!$E$4,$S380-4,0))</f>
        <v/>
      </c>
      <c r="G380" s="166" t="str">
        <f ca="1">IF(C380=$U$4,"Enter smelter details", IF(ISERROR($S380),"",OFFSET('Smelter Reference List'!$F$4,$S380-4,0)))</f>
        <v/>
      </c>
      <c r="H380" s="290" t="str">
        <f ca="1">IF(ISERROR($S380),"",OFFSET('Smelter Reference List'!$G$4,$S380-4,0))</f>
        <v/>
      </c>
      <c r="I380" s="291" t="str">
        <f ca="1">IF(ISERROR($S380),"",OFFSET('Smelter Reference List'!$H$4,$S380-4,0))</f>
        <v/>
      </c>
      <c r="J380" s="291" t="str">
        <f ca="1">IF(ISERROR($S380),"",OFFSET('Smelter Reference List'!$I$4,$S380-4,0))</f>
        <v/>
      </c>
      <c r="K380" s="288"/>
      <c r="L380" s="288"/>
      <c r="M380" s="288"/>
      <c r="N380" s="288"/>
      <c r="O380" s="288"/>
      <c r="P380" s="288"/>
      <c r="Q380" s="289"/>
      <c r="R380" s="274"/>
      <c r="S380" s="275" t="e">
        <f>IF(OR(C380="",C380=T$4),NA(),MATCH($B380&amp;$C380,'Smelter Reference List'!$J:$J,0))</f>
        <v>#N/A</v>
      </c>
      <c r="T380" s="276"/>
      <c r="U380" s="276"/>
      <c r="V380" s="276"/>
      <c r="W380" s="276"/>
    </row>
    <row r="381" spans="1:23" s="267" customFormat="1" ht="20.25">
      <c r="A381" s="265"/>
      <c r="B381" s="273"/>
      <c r="C381" s="273"/>
      <c r="D381" s="166" t="str">
        <f ca="1">IF(ISERROR($S381),"",OFFSET('Smelter Reference List'!$C$4,$S381-4,0)&amp;"")</f>
        <v/>
      </c>
      <c r="E381" s="166" t="str">
        <f ca="1">IF(ISERROR($S381),"",OFFSET('Smelter Reference List'!$D$4,$S381-4,0)&amp;"")</f>
        <v/>
      </c>
      <c r="F381" s="166" t="str">
        <f ca="1">IF(ISERROR($S381),"",OFFSET('Smelter Reference List'!$E$4,$S381-4,0))</f>
        <v/>
      </c>
      <c r="G381" s="166" t="str">
        <f ca="1">IF(C381=$U$4,"Enter smelter details", IF(ISERROR($S381),"",OFFSET('Smelter Reference List'!$F$4,$S381-4,0)))</f>
        <v/>
      </c>
      <c r="H381" s="290" t="str">
        <f ca="1">IF(ISERROR($S381),"",OFFSET('Smelter Reference List'!$G$4,$S381-4,0))</f>
        <v/>
      </c>
      <c r="I381" s="291" t="str">
        <f ca="1">IF(ISERROR($S381),"",OFFSET('Smelter Reference List'!$H$4,$S381-4,0))</f>
        <v/>
      </c>
      <c r="J381" s="291" t="str">
        <f ca="1">IF(ISERROR($S381),"",OFFSET('Smelter Reference List'!$I$4,$S381-4,0))</f>
        <v/>
      </c>
      <c r="K381" s="288"/>
      <c r="L381" s="288"/>
      <c r="M381" s="288"/>
      <c r="N381" s="288"/>
      <c r="O381" s="288"/>
      <c r="P381" s="288"/>
      <c r="Q381" s="289"/>
      <c r="R381" s="274"/>
      <c r="S381" s="275" t="e">
        <f>IF(OR(C381="",C381=T$4),NA(),MATCH($B381&amp;$C381,'Smelter Reference List'!$J:$J,0))</f>
        <v>#N/A</v>
      </c>
      <c r="T381" s="276"/>
      <c r="U381" s="276"/>
      <c r="V381" s="276"/>
      <c r="W381" s="276"/>
    </row>
    <row r="382" spans="1:23" s="267" customFormat="1" ht="20.25">
      <c r="A382" s="265"/>
      <c r="B382" s="273"/>
      <c r="C382" s="273"/>
      <c r="D382" s="166" t="str">
        <f ca="1">IF(ISERROR($S382),"",OFFSET('Smelter Reference List'!$C$4,$S382-4,0)&amp;"")</f>
        <v/>
      </c>
      <c r="E382" s="166" t="str">
        <f ca="1">IF(ISERROR($S382),"",OFFSET('Smelter Reference List'!$D$4,$S382-4,0)&amp;"")</f>
        <v/>
      </c>
      <c r="F382" s="166" t="str">
        <f ca="1">IF(ISERROR($S382),"",OFFSET('Smelter Reference List'!$E$4,$S382-4,0))</f>
        <v/>
      </c>
      <c r="G382" s="166" t="str">
        <f ca="1">IF(C382=$U$4,"Enter smelter details", IF(ISERROR($S382),"",OFFSET('Smelter Reference List'!$F$4,$S382-4,0)))</f>
        <v/>
      </c>
      <c r="H382" s="290" t="str">
        <f ca="1">IF(ISERROR($S382),"",OFFSET('Smelter Reference List'!$G$4,$S382-4,0))</f>
        <v/>
      </c>
      <c r="I382" s="291" t="str">
        <f ca="1">IF(ISERROR($S382),"",OFFSET('Smelter Reference List'!$H$4,$S382-4,0))</f>
        <v/>
      </c>
      <c r="J382" s="291" t="str">
        <f ca="1">IF(ISERROR($S382),"",OFFSET('Smelter Reference List'!$I$4,$S382-4,0))</f>
        <v/>
      </c>
      <c r="K382" s="288"/>
      <c r="L382" s="288"/>
      <c r="M382" s="288"/>
      <c r="N382" s="288"/>
      <c r="O382" s="288"/>
      <c r="P382" s="288"/>
      <c r="Q382" s="289"/>
      <c r="R382" s="274"/>
      <c r="S382" s="275" t="e">
        <f>IF(OR(C382="",C382=T$4),NA(),MATCH($B382&amp;$C382,'Smelter Reference List'!$J:$J,0))</f>
        <v>#N/A</v>
      </c>
      <c r="T382" s="276"/>
      <c r="U382" s="276"/>
      <c r="V382" s="276"/>
      <c r="W382" s="276"/>
    </row>
    <row r="383" spans="1:23" s="267" customFormat="1" ht="20.25">
      <c r="A383" s="265"/>
      <c r="B383" s="273"/>
      <c r="C383" s="273"/>
      <c r="D383" s="166" t="str">
        <f ca="1">IF(ISERROR($S383),"",OFFSET('Smelter Reference List'!$C$4,$S383-4,0)&amp;"")</f>
        <v/>
      </c>
      <c r="E383" s="166" t="str">
        <f ca="1">IF(ISERROR($S383),"",OFFSET('Smelter Reference List'!$D$4,$S383-4,0)&amp;"")</f>
        <v/>
      </c>
      <c r="F383" s="166" t="str">
        <f ca="1">IF(ISERROR($S383),"",OFFSET('Smelter Reference List'!$E$4,$S383-4,0))</f>
        <v/>
      </c>
      <c r="G383" s="166" t="str">
        <f ca="1">IF(C383=$U$4,"Enter smelter details", IF(ISERROR($S383),"",OFFSET('Smelter Reference List'!$F$4,$S383-4,0)))</f>
        <v/>
      </c>
      <c r="H383" s="290" t="str">
        <f ca="1">IF(ISERROR($S383),"",OFFSET('Smelter Reference List'!$G$4,$S383-4,0))</f>
        <v/>
      </c>
      <c r="I383" s="291" t="str">
        <f ca="1">IF(ISERROR($S383),"",OFFSET('Smelter Reference List'!$H$4,$S383-4,0))</f>
        <v/>
      </c>
      <c r="J383" s="291" t="str">
        <f ca="1">IF(ISERROR($S383),"",OFFSET('Smelter Reference List'!$I$4,$S383-4,0))</f>
        <v/>
      </c>
      <c r="K383" s="288"/>
      <c r="L383" s="288"/>
      <c r="M383" s="288"/>
      <c r="N383" s="288"/>
      <c r="O383" s="288"/>
      <c r="P383" s="288"/>
      <c r="Q383" s="289"/>
      <c r="R383" s="274"/>
      <c r="S383" s="275" t="e">
        <f>IF(OR(C383="",C383=T$4),NA(),MATCH($B383&amp;$C383,'Smelter Reference List'!$J:$J,0))</f>
        <v>#N/A</v>
      </c>
      <c r="T383" s="276"/>
      <c r="U383" s="276"/>
      <c r="V383" s="276"/>
      <c r="W383" s="276"/>
    </row>
    <row r="384" spans="1:23" s="267" customFormat="1" ht="20.25">
      <c r="A384" s="265"/>
      <c r="B384" s="273"/>
      <c r="C384" s="273"/>
      <c r="D384" s="166" t="str">
        <f ca="1">IF(ISERROR($S384),"",OFFSET('Smelter Reference List'!$C$4,$S384-4,0)&amp;"")</f>
        <v/>
      </c>
      <c r="E384" s="166" t="str">
        <f ca="1">IF(ISERROR($S384),"",OFFSET('Smelter Reference List'!$D$4,$S384-4,0)&amp;"")</f>
        <v/>
      </c>
      <c r="F384" s="166" t="str">
        <f ca="1">IF(ISERROR($S384),"",OFFSET('Smelter Reference List'!$E$4,$S384-4,0))</f>
        <v/>
      </c>
      <c r="G384" s="166" t="str">
        <f ca="1">IF(C384=$U$4,"Enter smelter details", IF(ISERROR($S384),"",OFFSET('Smelter Reference List'!$F$4,$S384-4,0)))</f>
        <v/>
      </c>
      <c r="H384" s="290" t="str">
        <f ca="1">IF(ISERROR($S384),"",OFFSET('Smelter Reference List'!$G$4,$S384-4,0))</f>
        <v/>
      </c>
      <c r="I384" s="291" t="str">
        <f ca="1">IF(ISERROR($S384),"",OFFSET('Smelter Reference List'!$H$4,$S384-4,0))</f>
        <v/>
      </c>
      <c r="J384" s="291" t="str">
        <f ca="1">IF(ISERROR($S384),"",OFFSET('Smelter Reference List'!$I$4,$S384-4,0))</f>
        <v/>
      </c>
      <c r="K384" s="288"/>
      <c r="L384" s="288"/>
      <c r="M384" s="288"/>
      <c r="N384" s="288"/>
      <c r="O384" s="288"/>
      <c r="P384" s="288"/>
      <c r="Q384" s="289"/>
      <c r="R384" s="274"/>
      <c r="S384" s="275" t="e">
        <f>IF(OR(C384="",C384=T$4),NA(),MATCH($B384&amp;$C384,'Smelter Reference List'!$J:$J,0))</f>
        <v>#N/A</v>
      </c>
      <c r="T384" s="276"/>
      <c r="U384" s="276"/>
      <c r="V384" s="276"/>
      <c r="W384" s="276"/>
    </row>
    <row r="385" spans="1:23" s="267" customFormat="1" ht="20.25">
      <c r="A385" s="265"/>
      <c r="B385" s="273"/>
      <c r="C385" s="273"/>
      <c r="D385" s="166" t="str">
        <f ca="1">IF(ISERROR($S385),"",OFFSET('Smelter Reference List'!$C$4,$S385-4,0)&amp;"")</f>
        <v/>
      </c>
      <c r="E385" s="166" t="str">
        <f ca="1">IF(ISERROR($S385),"",OFFSET('Smelter Reference List'!$D$4,$S385-4,0)&amp;"")</f>
        <v/>
      </c>
      <c r="F385" s="166" t="str">
        <f ca="1">IF(ISERROR($S385),"",OFFSET('Smelter Reference List'!$E$4,$S385-4,0))</f>
        <v/>
      </c>
      <c r="G385" s="166" t="str">
        <f ca="1">IF(C385=$U$4,"Enter smelter details", IF(ISERROR($S385),"",OFFSET('Smelter Reference List'!$F$4,$S385-4,0)))</f>
        <v/>
      </c>
      <c r="H385" s="290" t="str">
        <f ca="1">IF(ISERROR($S385),"",OFFSET('Smelter Reference List'!$G$4,$S385-4,0))</f>
        <v/>
      </c>
      <c r="I385" s="291" t="str">
        <f ca="1">IF(ISERROR($S385),"",OFFSET('Smelter Reference List'!$H$4,$S385-4,0))</f>
        <v/>
      </c>
      <c r="J385" s="291" t="str">
        <f ca="1">IF(ISERROR($S385),"",OFFSET('Smelter Reference List'!$I$4,$S385-4,0))</f>
        <v/>
      </c>
      <c r="K385" s="288"/>
      <c r="L385" s="288"/>
      <c r="M385" s="288"/>
      <c r="N385" s="288"/>
      <c r="O385" s="288"/>
      <c r="P385" s="288"/>
      <c r="Q385" s="289"/>
      <c r="R385" s="274"/>
      <c r="S385" s="275" t="e">
        <f>IF(OR(C385="",C385=T$4),NA(),MATCH($B385&amp;$C385,'Smelter Reference List'!$J:$J,0))</f>
        <v>#N/A</v>
      </c>
      <c r="T385" s="276"/>
      <c r="U385" s="276"/>
      <c r="V385" s="276"/>
      <c r="W385" s="276"/>
    </row>
    <row r="386" spans="1:23" s="267" customFormat="1" ht="20.25">
      <c r="A386" s="265"/>
      <c r="B386" s="273"/>
      <c r="C386" s="273"/>
      <c r="D386" s="166" t="str">
        <f ca="1">IF(ISERROR($S386),"",OFFSET('Smelter Reference List'!$C$4,$S386-4,0)&amp;"")</f>
        <v/>
      </c>
      <c r="E386" s="166" t="str">
        <f ca="1">IF(ISERROR($S386),"",OFFSET('Smelter Reference List'!$D$4,$S386-4,0)&amp;"")</f>
        <v/>
      </c>
      <c r="F386" s="166" t="str">
        <f ca="1">IF(ISERROR($S386),"",OFFSET('Smelter Reference List'!$E$4,$S386-4,0))</f>
        <v/>
      </c>
      <c r="G386" s="166" t="str">
        <f ca="1">IF(C386=$U$4,"Enter smelter details", IF(ISERROR($S386),"",OFFSET('Smelter Reference List'!$F$4,$S386-4,0)))</f>
        <v/>
      </c>
      <c r="H386" s="290" t="str">
        <f ca="1">IF(ISERROR($S386),"",OFFSET('Smelter Reference List'!$G$4,$S386-4,0))</f>
        <v/>
      </c>
      <c r="I386" s="291" t="str">
        <f ca="1">IF(ISERROR($S386),"",OFFSET('Smelter Reference List'!$H$4,$S386-4,0))</f>
        <v/>
      </c>
      <c r="J386" s="291" t="str">
        <f ca="1">IF(ISERROR($S386),"",OFFSET('Smelter Reference List'!$I$4,$S386-4,0))</f>
        <v/>
      </c>
      <c r="K386" s="288"/>
      <c r="L386" s="288"/>
      <c r="M386" s="288"/>
      <c r="N386" s="288"/>
      <c r="O386" s="288"/>
      <c r="P386" s="288"/>
      <c r="Q386" s="289"/>
      <c r="R386" s="274"/>
      <c r="S386" s="275" t="e">
        <f>IF(OR(C386="",C386=T$4),NA(),MATCH($B386&amp;$C386,'Smelter Reference List'!$J:$J,0))</f>
        <v>#N/A</v>
      </c>
      <c r="T386" s="276"/>
      <c r="U386" s="276"/>
      <c r="V386" s="276"/>
      <c r="W386" s="276"/>
    </row>
    <row r="387" spans="1:23" s="267" customFormat="1" ht="20.25">
      <c r="A387" s="265"/>
      <c r="B387" s="273"/>
      <c r="C387" s="273"/>
      <c r="D387" s="166" t="str">
        <f ca="1">IF(ISERROR($S387),"",OFFSET('Smelter Reference List'!$C$4,$S387-4,0)&amp;"")</f>
        <v/>
      </c>
      <c r="E387" s="166" t="str">
        <f ca="1">IF(ISERROR($S387),"",OFFSET('Smelter Reference List'!$D$4,$S387-4,0)&amp;"")</f>
        <v/>
      </c>
      <c r="F387" s="166" t="str">
        <f ca="1">IF(ISERROR($S387),"",OFFSET('Smelter Reference List'!$E$4,$S387-4,0))</f>
        <v/>
      </c>
      <c r="G387" s="166" t="str">
        <f ca="1">IF(C387=$U$4,"Enter smelter details", IF(ISERROR($S387),"",OFFSET('Smelter Reference List'!$F$4,$S387-4,0)))</f>
        <v/>
      </c>
      <c r="H387" s="290" t="str">
        <f ca="1">IF(ISERROR($S387),"",OFFSET('Smelter Reference List'!$G$4,$S387-4,0))</f>
        <v/>
      </c>
      <c r="I387" s="291" t="str">
        <f ca="1">IF(ISERROR($S387),"",OFFSET('Smelter Reference List'!$H$4,$S387-4,0))</f>
        <v/>
      </c>
      <c r="J387" s="291" t="str">
        <f ca="1">IF(ISERROR($S387),"",OFFSET('Smelter Reference List'!$I$4,$S387-4,0))</f>
        <v/>
      </c>
      <c r="K387" s="288"/>
      <c r="L387" s="288"/>
      <c r="M387" s="288"/>
      <c r="N387" s="288"/>
      <c r="O387" s="288"/>
      <c r="P387" s="288"/>
      <c r="Q387" s="289"/>
      <c r="R387" s="274"/>
      <c r="S387" s="275" t="e">
        <f>IF(OR(C387="",C387=T$4),NA(),MATCH($B387&amp;$C387,'Smelter Reference List'!$J:$J,0))</f>
        <v>#N/A</v>
      </c>
      <c r="T387" s="276"/>
      <c r="U387" s="276"/>
      <c r="V387" s="276"/>
      <c r="W387" s="276"/>
    </row>
    <row r="388" spans="1:23" s="267" customFormat="1" ht="20.25">
      <c r="A388" s="265"/>
      <c r="B388" s="273"/>
      <c r="C388" s="273"/>
      <c r="D388" s="166" t="str">
        <f ca="1">IF(ISERROR($S388),"",OFFSET('Smelter Reference List'!$C$4,$S388-4,0)&amp;"")</f>
        <v/>
      </c>
      <c r="E388" s="166" t="str">
        <f ca="1">IF(ISERROR($S388),"",OFFSET('Smelter Reference List'!$D$4,$S388-4,0)&amp;"")</f>
        <v/>
      </c>
      <c r="F388" s="166" t="str">
        <f ca="1">IF(ISERROR($S388),"",OFFSET('Smelter Reference List'!$E$4,$S388-4,0))</f>
        <v/>
      </c>
      <c r="G388" s="166" t="str">
        <f ca="1">IF(C388=$U$4,"Enter smelter details", IF(ISERROR($S388),"",OFFSET('Smelter Reference List'!$F$4,$S388-4,0)))</f>
        <v/>
      </c>
      <c r="H388" s="290" t="str">
        <f ca="1">IF(ISERROR($S388),"",OFFSET('Smelter Reference List'!$G$4,$S388-4,0))</f>
        <v/>
      </c>
      <c r="I388" s="291" t="str">
        <f ca="1">IF(ISERROR($S388),"",OFFSET('Smelter Reference List'!$H$4,$S388-4,0))</f>
        <v/>
      </c>
      <c r="J388" s="291" t="str">
        <f ca="1">IF(ISERROR($S388),"",OFFSET('Smelter Reference List'!$I$4,$S388-4,0))</f>
        <v/>
      </c>
      <c r="K388" s="288"/>
      <c r="L388" s="288"/>
      <c r="M388" s="288"/>
      <c r="N388" s="288"/>
      <c r="O388" s="288"/>
      <c r="P388" s="288"/>
      <c r="Q388" s="289"/>
      <c r="R388" s="274"/>
      <c r="S388" s="275" t="e">
        <f>IF(OR(C388="",C388=T$4),NA(),MATCH($B388&amp;$C388,'Smelter Reference List'!$J:$J,0))</f>
        <v>#N/A</v>
      </c>
      <c r="T388" s="276"/>
      <c r="U388" s="276"/>
      <c r="V388" s="276"/>
      <c r="W388" s="276"/>
    </row>
    <row r="389" spans="1:23" s="267" customFormat="1" ht="20.25">
      <c r="A389" s="265"/>
      <c r="B389" s="273"/>
      <c r="C389" s="273"/>
      <c r="D389" s="166" t="str">
        <f ca="1">IF(ISERROR($S389),"",OFFSET('Smelter Reference List'!$C$4,$S389-4,0)&amp;"")</f>
        <v/>
      </c>
      <c r="E389" s="166" t="str">
        <f ca="1">IF(ISERROR($S389),"",OFFSET('Smelter Reference List'!$D$4,$S389-4,0)&amp;"")</f>
        <v/>
      </c>
      <c r="F389" s="166" t="str">
        <f ca="1">IF(ISERROR($S389),"",OFFSET('Smelter Reference List'!$E$4,$S389-4,0))</f>
        <v/>
      </c>
      <c r="G389" s="166" t="str">
        <f ca="1">IF(C389=$U$4,"Enter smelter details", IF(ISERROR($S389),"",OFFSET('Smelter Reference List'!$F$4,$S389-4,0)))</f>
        <v/>
      </c>
      <c r="H389" s="290" t="str">
        <f ca="1">IF(ISERROR($S389),"",OFFSET('Smelter Reference List'!$G$4,$S389-4,0))</f>
        <v/>
      </c>
      <c r="I389" s="291" t="str">
        <f ca="1">IF(ISERROR($S389),"",OFFSET('Smelter Reference List'!$H$4,$S389-4,0))</f>
        <v/>
      </c>
      <c r="J389" s="291" t="str">
        <f ca="1">IF(ISERROR($S389),"",OFFSET('Smelter Reference List'!$I$4,$S389-4,0))</f>
        <v/>
      </c>
      <c r="K389" s="288"/>
      <c r="L389" s="288"/>
      <c r="M389" s="288"/>
      <c r="N389" s="288"/>
      <c r="O389" s="288"/>
      <c r="P389" s="288"/>
      <c r="Q389" s="289"/>
      <c r="R389" s="274"/>
      <c r="S389" s="275" t="e">
        <f>IF(OR(C389="",C389=T$4),NA(),MATCH($B389&amp;$C389,'Smelter Reference List'!$J:$J,0))</f>
        <v>#N/A</v>
      </c>
      <c r="T389" s="276"/>
      <c r="U389" s="276"/>
      <c r="V389" s="276"/>
      <c r="W389" s="276"/>
    </row>
    <row r="390" spans="1:23" s="267" customFormat="1" ht="20.25">
      <c r="A390" s="265"/>
      <c r="B390" s="273"/>
      <c r="C390" s="273"/>
      <c r="D390" s="166" t="str">
        <f ca="1">IF(ISERROR($S390),"",OFFSET('Smelter Reference List'!$C$4,$S390-4,0)&amp;"")</f>
        <v/>
      </c>
      <c r="E390" s="166" t="str">
        <f ca="1">IF(ISERROR($S390),"",OFFSET('Smelter Reference List'!$D$4,$S390-4,0)&amp;"")</f>
        <v/>
      </c>
      <c r="F390" s="166" t="str">
        <f ca="1">IF(ISERROR($S390),"",OFFSET('Smelter Reference List'!$E$4,$S390-4,0))</f>
        <v/>
      </c>
      <c r="G390" s="166" t="str">
        <f ca="1">IF(C390=$U$4,"Enter smelter details", IF(ISERROR($S390),"",OFFSET('Smelter Reference List'!$F$4,$S390-4,0)))</f>
        <v/>
      </c>
      <c r="H390" s="290" t="str">
        <f ca="1">IF(ISERROR($S390),"",OFFSET('Smelter Reference List'!$G$4,$S390-4,0))</f>
        <v/>
      </c>
      <c r="I390" s="291" t="str">
        <f ca="1">IF(ISERROR($S390),"",OFFSET('Smelter Reference List'!$H$4,$S390-4,0))</f>
        <v/>
      </c>
      <c r="J390" s="291" t="str">
        <f ca="1">IF(ISERROR($S390),"",OFFSET('Smelter Reference List'!$I$4,$S390-4,0))</f>
        <v/>
      </c>
      <c r="K390" s="288"/>
      <c r="L390" s="288"/>
      <c r="M390" s="288"/>
      <c r="N390" s="288"/>
      <c r="O390" s="288"/>
      <c r="P390" s="288"/>
      <c r="Q390" s="289"/>
      <c r="R390" s="274"/>
      <c r="S390" s="275" t="e">
        <f>IF(OR(C390="",C390=T$4),NA(),MATCH($B390&amp;$C390,'Smelter Reference List'!$J:$J,0))</f>
        <v>#N/A</v>
      </c>
      <c r="T390" s="276"/>
      <c r="U390" s="276"/>
      <c r="V390" s="276"/>
      <c r="W390" s="276"/>
    </row>
    <row r="391" spans="1:23" s="267" customFormat="1" ht="20.25">
      <c r="A391" s="265"/>
      <c r="B391" s="273"/>
      <c r="C391" s="273"/>
      <c r="D391" s="166" t="str">
        <f ca="1">IF(ISERROR($S391),"",OFFSET('Smelter Reference List'!$C$4,$S391-4,0)&amp;"")</f>
        <v/>
      </c>
      <c r="E391" s="166" t="str">
        <f ca="1">IF(ISERROR($S391),"",OFFSET('Smelter Reference List'!$D$4,$S391-4,0)&amp;"")</f>
        <v/>
      </c>
      <c r="F391" s="166" t="str">
        <f ca="1">IF(ISERROR($S391),"",OFFSET('Smelter Reference List'!$E$4,$S391-4,0))</f>
        <v/>
      </c>
      <c r="G391" s="166" t="str">
        <f ca="1">IF(C391=$U$4,"Enter smelter details", IF(ISERROR($S391),"",OFFSET('Smelter Reference List'!$F$4,$S391-4,0)))</f>
        <v/>
      </c>
      <c r="H391" s="290" t="str">
        <f ca="1">IF(ISERROR($S391),"",OFFSET('Smelter Reference List'!$G$4,$S391-4,0))</f>
        <v/>
      </c>
      <c r="I391" s="291" t="str">
        <f ca="1">IF(ISERROR($S391),"",OFFSET('Smelter Reference List'!$H$4,$S391-4,0))</f>
        <v/>
      </c>
      <c r="J391" s="291" t="str">
        <f ca="1">IF(ISERROR($S391),"",OFFSET('Smelter Reference List'!$I$4,$S391-4,0))</f>
        <v/>
      </c>
      <c r="K391" s="288"/>
      <c r="L391" s="288"/>
      <c r="M391" s="288"/>
      <c r="N391" s="288"/>
      <c r="O391" s="288"/>
      <c r="P391" s="288"/>
      <c r="Q391" s="289"/>
      <c r="R391" s="274"/>
      <c r="S391" s="275" t="e">
        <f>IF(OR(C391="",C391=T$4),NA(),MATCH($B391&amp;$C391,'Smelter Reference List'!$J:$J,0))</f>
        <v>#N/A</v>
      </c>
      <c r="T391" s="276"/>
      <c r="U391" s="276"/>
      <c r="V391" s="276"/>
      <c r="W391" s="276"/>
    </row>
    <row r="392" spans="1:23" s="267" customFormat="1" ht="20.25">
      <c r="A392" s="265"/>
      <c r="B392" s="273"/>
      <c r="C392" s="273"/>
      <c r="D392" s="166" t="str">
        <f ca="1">IF(ISERROR($S392),"",OFFSET('Smelter Reference List'!$C$4,$S392-4,0)&amp;"")</f>
        <v/>
      </c>
      <c r="E392" s="166" t="str">
        <f ca="1">IF(ISERROR($S392),"",OFFSET('Smelter Reference List'!$D$4,$S392-4,0)&amp;"")</f>
        <v/>
      </c>
      <c r="F392" s="166" t="str">
        <f ca="1">IF(ISERROR($S392),"",OFFSET('Smelter Reference List'!$E$4,$S392-4,0))</f>
        <v/>
      </c>
      <c r="G392" s="166" t="str">
        <f ca="1">IF(C392=$U$4,"Enter smelter details", IF(ISERROR($S392),"",OFFSET('Smelter Reference List'!$F$4,$S392-4,0)))</f>
        <v/>
      </c>
      <c r="H392" s="290" t="str">
        <f ca="1">IF(ISERROR($S392),"",OFFSET('Smelter Reference List'!$G$4,$S392-4,0))</f>
        <v/>
      </c>
      <c r="I392" s="291" t="str">
        <f ca="1">IF(ISERROR($S392),"",OFFSET('Smelter Reference List'!$H$4,$S392-4,0))</f>
        <v/>
      </c>
      <c r="J392" s="291" t="str">
        <f ca="1">IF(ISERROR($S392),"",OFFSET('Smelter Reference List'!$I$4,$S392-4,0))</f>
        <v/>
      </c>
      <c r="K392" s="288"/>
      <c r="L392" s="288"/>
      <c r="M392" s="288"/>
      <c r="N392" s="288"/>
      <c r="O392" s="288"/>
      <c r="P392" s="288"/>
      <c r="Q392" s="289"/>
      <c r="R392" s="274"/>
      <c r="S392" s="275" t="e">
        <f>IF(OR(C392="",C392=T$4),NA(),MATCH($B392&amp;$C392,'Smelter Reference List'!$J:$J,0))</f>
        <v>#N/A</v>
      </c>
      <c r="T392" s="276"/>
      <c r="U392" s="276"/>
      <c r="V392" s="276"/>
      <c r="W392" s="276"/>
    </row>
    <row r="393" spans="1:23" s="267" customFormat="1" ht="20.25">
      <c r="A393" s="265"/>
      <c r="B393" s="273"/>
      <c r="C393" s="273"/>
      <c r="D393" s="166" t="str">
        <f ca="1">IF(ISERROR($S393),"",OFFSET('Smelter Reference List'!$C$4,$S393-4,0)&amp;"")</f>
        <v/>
      </c>
      <c r="E393" s="166" t="str">
        <f ca="1">IF(ISERROR($S393),"",OFFSET('Smelter Reference List'!$D$4,$S393-4,0)&amp;"")</f>
        <v/>
      </c>
      <c r="F393" s="166" t="str">
        <f ca="1">IF(ISERROR($S393),"",OFFSET('Smelter Reference List'!$E$4,$S393-4,0))</f>
        <v/>
      </c>
      <c r="G393" s="166" t="str">
        <f ca="1">IF(C393=$U$4,"Enter smelter details", IF(ISERROR($S393),"",OFFSET('Smelter Reference List'!$F$4,$S393-4,0)))</f>
        <v/>
      </c>
      <c r="H393" s="290" t="str">
        <f ca="1">IF(ISERROR($S393),"",OFFSET('Smelter Reference List'!$G$4,$S393-4,0))</f>
        <v/>
      </c>
      <c r="I393" s="291" t="str">
        <f ca="1">IF(ISERROR($S393),"",OFFSET('Smelter Reference List'!$H$4,$S393-4,0))</f>
        <v/>
      </c>
      <c r="J393" s="291" t="str">
        <f ca="1">IF(ISERROR($S393),"",OFFSET('Smelter Reference List'!$I$4,$S393-4,0))</f>
        <v/>
      </c>
      <c r="K393" s="288"/>
      <c r="L393" s="288"/>
      <c r="M393" s="288"/>
      <c r="N393" s="288"/>
      <c r="O393" s="288"/>
      <c r="P393" s="288"/>
      <c r="Q393" s="289"/>
      <c r="R393" s="274"/>
      <c r="S393" s="275" t="e">
        <f>IF(OR(C393="",C393=T$4),NA(),MATCH($B393&amp;$C393,'Smelter Reference List'!$J:$J,0))</f>
        <v>#N/A</v>
      </c>
      <c r="T393" s="276"/>
      <c r="U393" s="276"/>
      <c r="V393" s="276"/>
      <c r="W393" s="276"/>
    </row>
    <row r="394" spans="1:23" s="267" customFormat="1" ht="20.25">
      <c r="A394" s="265"/>
      <c r="B394" s="273"/>
      <c r="C394" s="273"/>
      <c r="D394" s="166" t="str">
        <f ca="1">IF(ISERROR($S394),"",OFFSET('Smelter Reference List'!$C$4,$S394-4,0)&amp;"")</f>
        <v/>
      </c>
      <c r="E394" s="166" t="str">
        <f ca="1">IF(ISERROR($S394),"",OFFSET('Smelter Reference List'!$D$4,$S394-4,0)&amp;"")</f>
        <v/>
      </c>
      <c r="F394" s="166" t="str">
        <f ca="1">IF(ISERROR($S394),"",OFFSET('Smelter Reference List'!$E$4,$S394-4,0))</f>
        <v/>
      </c>
      <c r="G394" s="166" t="str">
        <f ca="1">IF(C394=$U$4,"Enter smelter details", IF(ISERROR($S394),"",OFFSET('Smelter Reference List'!$F$4,$S394-4,0)))</f>
        <v/>
      </c>
      <c r="H394" s="290" t="str">
        <f ca="1">IF(ISERROR($S394),"",OFFSET('Smelter Reference List'!$G$4,$S394-4,0))</f>
        <v/>
      </c>
      <c r="I394" s="291" t="str">
        <f ca="1">IF(ISERROR($S394),"",OFFSET('Smelter Reference List'!$H$4,$S394-4,0))</f>
        <v/>
      </c>
      <c r="J394" s="291" t="str">
        <f ca="1">IF(ISERROR($S394),"",OFFSET('Smelter Reference List'!$I$4,$S394-4,0))</f>
        <v/>
      </c>
      <c r="K394" s="288"/>
      <c r="L394" s="288"/>
      <c r="M394" s="288"/>
      <c r="N394" s="288"/>
      <c r="O394" s="288"/>
      <c r="P394" s="288"/>
      <c r="Q394" s="289"/>
      <c r="R394" s="274"/>
      <c r="S394" s="275" t="e">
        <f>IF(OR(C394="",C394=T$4),NA(),MATCH($B394&amp;$C394,'Smelter Reference List'!$J:$J,0))</f>
        <v>#N/A</v>
      </c>
      <c r="T394" s="276"/>
      <c r="U394" s="276"/>
      <c r="V394" s="276"/>
      <c r="W394" s="276"/>
    </row>
    <row r="395" spans="1:23" s="267" customFormat="1" ht="20.25">
      <c r="A395" s="265"/>
      <c r="B395" s="273"/>
      <c r="C395" s="273"/>
      <c r="D395" s="166" t="str">
        <f ca="1">IF(ISERROR($S395),"",OFFSET('Smelter Reference List'!$C$4,$S395-4,0)&amp;"")</f>
        <v/>
      </c>
      <c r="E395" s="166" t="str">
        <f ca="1">IF(ISERROR($S395),"",OFFSET('Smelter Reference List'!$D$4,$S395-4,0)&amp;"")</f>
        <v/>
      </c>
      <c r="F395" s="166" t="str">
        <f ca="1">IF(ISERROR($S395),"",OFFSET('Smelter Reference List'!$E$4,$S395-4,0))</f>
        <v/>
      </c>
      <c r="G395" s="166" t="str">
        <f ca="1">IF(C395=$U$4,"Enter smelter details", IF(ISERROR($S395),"",OFFSET('Smelter Reference List'!$F$4,$S395-4,0)))</f>
        <v/>
      </c>
      <c r="H395" s="290" t="str">
        <f ca="1">IF(ISERROR($S395),"",OFFSET('Smelter Reference List'!$G$4,$S395-4,0))</f>
        <v/>
      </c>
      <c r="I395" s="291" t="str">
        <f ca="1">IF(ISERROR($S395),"",OFFSET('Smelter Reference List'!$H$4,$S395-4,0))</f>
        <v/>
      </c>
      <c r="J395" s="291" t="str">
        <f ca="1">IF(ISERROR($S395),"",OFFSET('Smelter Reference List'!$I$4,$S395-4,0))</f>
        <v/>
      </c>
      <c r="K395" s="288"/>
      <c r="L395" s="288"/>
      <c r="M395" s="288"/>
      <c r="N395" s="288"/>
      <c r="O395" s="288"/>
      <c r="P395" s="288"/>
      <c r="Q395" s="289"/>
      <c r="R395" s="274"/>
      <c r="S395" s="275" t="e">
        <f>IF(OR(C395="",C395=T$4),NA(),MATCH($B395&amp;$C395,'Smelter Reference List'!$J:$J,0))</f>
        <v>#N/A</v>
      </c>
      <c r="T395" s="276"/>
      <c r="U395" s="276"/>
      <c r="V395" s="276"/>
      <c r="W395" s="276"/>
    </row>
    <row r="396" spans="1:23" s="267" customFormat="1" ht="20.25">
      <c r="A396" s="265"/>
      <c r="B396" s="273"/>
      <c r="C396" s="273"/>
      <c r="D396" s="166" t="str">
        <f ca="1">IF(ISERROR($S396),"",OFFSET('Smelter Reference List'!$C$4,$S396-4,0)&amp;"")</f>
        <v/>
      </c>
      <c r="E396" s="166" t="str">
        <f ca="1">IF(ISERROR($S396),"",OFFSET('Smelter Reference List'!$D$4,$S396-4,0)&amp;"")</f>
        <v/>
      </c>
      <c r="F396" s="166" t="str">
        <f ca="1">IF(ISERROR($S396),"",OFFSET('Smelter Reference List'!$E$4,$S396-4,0))</f>
        <v/>
      </c>
      <c r="G396" s="166" t="str">
        <f ca="1">IF(C396=$U$4,"Enter smelter details", IF(ISERROR($S396),"",OFFSET('Smelter Reference List'!$F$4,$S396-4,0)))</f>
        <v/>
      </c>
      <c r="H396" s="290" t="str">
        <f ca="1">IF(ISERROR($S396),"",OFFSET('Smelter Reference List'!$G$4,$S396-4,0))</f>
        <v/>
      </c>
      <c r="I396" s="291" t="str">
        <f ca="1">IF(ISERROR($S396),"",OFFSET('Smelter Reference List'!$H$4,$S396-4,0))</f>
        <v/>
      </c>
      <c r="J396" s="291" t="str">
        <f ca="1">IF(ISERROR($S396),"",OFFSET('Smelter Reference List'!$I$4,$S396-4,0))</f>
        <v/>
      </c>
      <c r="K396" s="288"/>
      <c r="L396" s="288"/>
      <c r="M396" s="288"/>
      <c r="N396" s="288"/>
      <c r="O396" s="288"/>
      <c r="P396" s="288"/>
      <c r="Q396" s="289"/>
      <c r="R396" s="274"/>
      <c r="S396" s="275" t="e">
        <f>IF(OR(C396="",C396=T$4),NA(),MATCH($B396&amp;$C396,'Smelter Reference List'!$J:$J,0))</f>
        <v>#N/A</v>
      </c>
      <c r="T396" s="276"/>
      <c r="U396" s="276"/>
      <c r="V396" s="276"/>
      <c r="W396" s="276"/>
    </row>
    <row r="397" spans="1:23" s="267" customFormat="1" ht="20.25">
      <c r="A397" s="265"/>
      <c r="B397" s="273"/>
      <c r="C397" s="273"/>
      <c r="D397" s="166" t="str">
        <f ca="1">IF(ISERROR($S397),"",OFFSET('Smelter Reference List'!$C$4,$S397-4,0)&amp;"")</f>
        <v/>
      </c>
      <c r="E397" s="166" t="str">
        <f ca="1">IF(ISERROR($S397),"",OFFSET('Smelter Reference List'!$D$4,$S397-4,0)&amp;"")</f>
        <v/>
      </c>
      <c r="F397" s="166" t="str">
        <f ca="1">IF(ISERROR($S397),"",OFFSET('Smelter Reference List'!$E$4,$S397-4,0))</f>
        <v/>
      </c>
      <c r="G397" s="166" t="str">
        <f ca="1">IF(C397=$U$4,"Enter smelter details", IF(ISERROR($S397),"",OFFSET('Smelter Reference List'!$F$4,$S397-4,0)))</f>
        <v/>
      </c>
      <c r="H397" s="290" t="str">
        <f ca="1">IF(ISERROR($S397),"",OFFSET('Smelter Reference List'!$G$4,$S397-4,0))</f>
        <v/>
      </c>
      <c r="I397" s="291" t="str">
        <f ca="1">IF(ISERROR($S397),"",OFFSET('Smelter Reference List'!$H$4,$S397-4,0))</f>
        <v/>
      </c>
      <c r="J397" s="291" t="str">
        <f ca="1">IF(ISERROR($S397),"",OFFSET('Smelter Reference List'!$I$4,$S397-4,0))</f>
        <v/>
      </c>
      <c r="K397" s="288"/>
      <c r="L397" s="288"/>
      <c r="M397" s="288"/>
      <c r="N397" s="288"/>
      <c r="O397" s="288"/>
      <c r="P397" s="288"/>
      <c r="Q397" s="289"/>
      <c r="R397" s="274"/>
      <c r="S397" s="275" t="e">
        <f>IF(OR(C397="",C397=T$4),NA(),MATCH($B397&amp;$C397,'Smelter Reference List'!$J:$J,0))</f>
        <v>#N/A</v>
      </c>
      <c r="T397" s="276"/>
      <c r="U397" s="276"/>
      <c r="V397" s="276"/>
      <c r="W397" s="276"/>
    </row>
    <row r="398" spans="1:23" s="267" customFormat="1" ht="20.25">
      <c r="A398" s="265"/>
      <c r="B398" s="273"/>
      <c r="C398" s="273"/>
      <c r="D398" s="166" t="str">
        <f ca="1">IF(ISERROR($S398),"",OFFSET('Smelter Reference List'!$C$4,$S398-4,0)&amp;"")</f>
        <v/>
      </c>
      <c r="E398" s="166" t="str">
        <f ca="1">IF(ISERROR($S398),"",OFFSET('Smelter Reference List'!$D$4,$S398-4,0)&amp;"")</f>
        <v/>
      </c>
      <c r="F398" s="166" t="str">
        <f ca="1">IF(ISERROR($S398),"",OFFSET('Smelter Reference List'!$E$4,$S398-4,0))</f>
        <v/>
      </c>
      <c r="G398" s="166" t="str">
        <f ca="1">IF(C398=$U$4,"Enter smelter details", IF(ISERROR($S398),"",OFFSET('Smelter Reference List'!$F$4,$S398-4,0)))</f>
        <v/>
      </c>
      <c r="H398" s="290" t="str">
        <f ca="1">IF(ISERROR($S398),"",OFFSET('Smelter Reference List'!$G$4,$S398-4,0))</f>
        <v/>
      </c>
      <c r="I398" s="291" t="str">
        <f ca="1">IF(ISERROR($S398),"",OFFSET('Smelter Reference List'!$H$4,$S398-4,0))</f>
        <v/>
      </c>
      <c r="J398" s="291" t="str">
        <f ca="1">IF(ISERROR($S398),"",OFFSET('Smelter Reference List'!$I$4,$S398-4,0))</f>
        <v/>
      </c>
      <c r="K398" s="288"/>
      <c r="L398" s="288"/>
      <c r="M398" s="288"/>
      <c r="N398" s="288"/>
      <c r="O398" s="288"/>
      <c r="P398" s="288"/>
      <c r="Q398" s="289"/>
      <c r="R398" s="274"/>
      <c r="S398" s="275" t="e">
        <f>IF(OR(C398="",C398=T$4),NA(),MATCH($B398&amp;$C398,'Smelter Reference List'!$J:$J,0))</f>
        <v>#N/A</v>
      </c>
      <c r="T398" s="276"/>
      <c r="U398" s="276"/>
      <c r="V398" s="276"/>
      <c r="W398" s="276"/>
    </row>
    <row r="399" spans="1:23" s="267" customFormat="1" ht="20.25">
      <c r="A399" s="265"/>
      <c r="B399" s="273"/>
      <c r="C399" s="273"/>
      <c r="D399" s="166" t="str">
        <f ca="1">IF(ISERROR($S399),"",OFFSET('Smelter Reference List'!$C$4,$S399-4,0)&amp;"")</f>
        <v/>
      </c>
      <c r="E399" s="166" t="str">
        <f ca="1">IF(ISERROR($S399),"",OFFSET('Smelter Reference List'!$D$4,$S399-4,0)&amp;"")</f>
        <v/>
      </c>
      <c r="F399" s="166" t="str">
        <f ca="1">IF(ISERROR($S399),"",OFFSET('Smelter Reference List'!$E$4,$S399-4,0))</f>
        <v/>
      </c>
      <c r="G399" s="166" t="str">
        <f ca="1">IF(C399=$U$4,"Enter smelter details", IF(ISERROR($S399),"",OFFSET('Smelter Reference List'!$F$4,$S399-4,0)))</f>
        <v/>
      </c>
      <c r="H399" s="290" t="str">
        <f ca="1">IF(ISERROR($S399),"",OFFSET('Smelter Reference List'!$G$4,$S399-4,0))</f>
        <v/>
      </c>
      <c r="I399" s="291" t="str">
        <f ca="1">IF(ISERROR($S399),"",OFFSET('Smelter Reference List'!$H$4,$S399-4,0))</f>
        <v/>
      </c>
      <c r="J399" s="291" t="str">
        <f ca="1">IF(ISERROR($S399),"",OFFSET('Smelter Reference List'!$I$4,$S399-4,0))</f>
        <v/>
      </c>
      <c r="K399" s="288"/>
      <c r="L399" s="288"/>
      <c r="M399" s="288"/>
      <c r="N399" s="288"/>
      <c r="O399" s="288"/>
      <c r="P399" s="288"/>
      <c r="Q399" s="289"/>
      <c r="R399" s="274"/>
      <c r="S399" s="275" t="e">
        <f>IF(OR(C399="",C399=T$4),NA(),MATCH($B399&amp;$C399,'Smelter Reference List'!$J:$J,0))</f>
        <v>#N/A</v>
      </c>
      <c r="T399" s="276"/>
      <c r="U399" s="276"/>
      <c r="V399" s="276"/>
      <c r="W399" s="276"/>
    </row>
    <row r="400" spans="1:23" s="267" customFormat="1" ht="20.25">
      <c r="A400" s="265"/>
      <c r="B400" s="273"/>
      <c r="C400" s="273"/>
      <c r="D400" s="166" t="str">
        <f ca="1">IF(ISERROR($S400),"",OFFSET('Smelter Reference List'!$C$4,$S400-4,0)&amp;"")</f>
        <v/>
      </c>
      <c r="E400" s="166" t="str">
        <f ca="1">IF(ISERROR($S400),"",OFFSET('Smelter Reference List'!$D$4,$S400-4,0)&amp;"")</f>
        <v/>
      </c>
      <c r="F400" s="166" t="str">
        <f ca="1">IF(ISERROR($S400),"",OFFSET('Smelter Reference List'!$E$4,$S400-4,0))</f>
        <v/>
      </c>
      <c r="G400" s="166" t="str">
        <f ca="1">IF(C400=$U$4,"Enter smelter details", IF(ISERROR($S400),"",OFFSET('Smelter Reference List'!$F$4,$S400-4,0)))</f>
        <v/>
      </c>
      <c r="H400" s="290" t="str">
        <f ca="1">IF(ISERROR($S400),"",OFFSET('Smelter Reference List'!$G$4,$S400-4,0))</f>
        <v/>
      </c>
      <c r="I400" s="291" t="str">
        <f ca="1">IF(ISERROR($S400),"",OFFSET('Smelter Reference List'!$H$4,$S400-4,0))</f>
        <v/>
      </c>
      <c r="J400" s="291" t="str">
        <f ca="1">IF(ISERROR($S400),"",OFFSET('Smelter Reference List'!$I$4,$S400-4,0))</f>
        <v/>
      </c>
      <c r="K400" s="288"/>
      <c r="L400" s="288"/>
      <c r="M400" s="288"/>
      <c r="N400" s="288"/>
      <c r="O400" s="288"/>
      <c r="P400" s="288"/>
      <c r="Q400" s="289"/>
      <c r="R400" s="274"/>
      <c r="S400" s="275" t="e">
        <f>IF(OR(C400="",C400=T$4),NA(),MATCH($B400&amp;$C400,'Smelter Reference List'!$J:$J,0))</f>
        <v>#N/A</v>
      </c>
      <c r="T400" s="276"/>
      <c r="U400" s="276"/>
      <c r="V400" s="276"/>
      <c r="W400" s="276"/>
    </row>
    <row r="401" spans="1:23" s="267" customFormat="1" ht="20.25">
      <c r="A401" s="265"/>
      <c r="B401" s="273"/>
      <c r="C401" s="273"/>
      <c r="D401" s="166" t="str">
        <f ca="1">IF(ISERROR($S401),"",OFFSET('Smelter Reference List'!$C$4,$S401-4,0)&amp;"")</f>
        <v/>
      </c>
      <c r="E401" s="166" t="str">
        <f ca="1">IF(ISERROR($S401),"",OFFSET('Smelter Reference List'!$D$4,$S401-4,0)&amp;"")</f>
        <v/>
      </c>
      <c r="F401" s="166" t="str">
        <f ca="1">IF(ISERROR($S401),"",OFFSET('Smelter Reference List'!$E$4,$S401-4,0))</f>
        <v/>
      </c>
      <c r="G401" s="166" t="str">
        <f ca="1">IF(C401=$U$4,"Enter smelter details", IF(ISERROR($S401),"",OFFSET('Smelter Reference List'!$F$4,$S401-4,0)))</f>
        <v/>
      </c>
      <c r="H401" s="290" t="str">
        <f ca="1">IF(ISERROR($S401),"",OFFSET('Smelter Reference List'!$G$4,$S401-4,0))</f>
        <v/>
      </c>
      <c r="I401" s="291" t="str">
        <f ca="1">IF(ISERROR($S401),"",OFFSET('Smelter Reference List'!$H$4,$S401-4,0))</f>
        <v/>
      </c>
      <c r="J401" s="291" t="str">
        <f ca="1">IF(ISERROR($S401),"",OFFSET('Smelter Reference List'!$I$4,$S401-4,0))</f>
        <v/>
      </c>
      <c r="K401" s="288"/>
      <c r="L401" s="288"/>
      <c r="M401" s="288"/>
      <c r="N401" s="288"/>
      <c r="O401" s="288"/>
      <c r="P401" s="288"/>
      <c r="Q401" s="289"/>
      <c r="R401" s="274"/>
      <c r="S401" s="275" t="e">
        <f>IF(OR(C401="",C401=T$4),NA(),MATCH($B401&amp;$C401,'Smelter Reference List'!$J:$J,0))</f>
        <v>#N/A</v>
      </c>
      <c r="T401" s="276"/>
      <c r="U401" s="276"/>
      <c r="V401" s="276"/>
      <c r="W401" s="276"/>
    </row>
    <row r="402" spans="1:23" s="267" customFormat="1" ht="20.25">
      <c r="A402" s="265"/>
      <c r="B402" s="273"/>
      <c r="C402" s="273"/>
      <c r="D402" s="166" t="str">
        <f ca="1">IF(ISERROR($S402),"",OFFSET('Smelter Reference List'!$C$4,$S402-4,0)&amp;"")</f>
        <v/>
      </c>
      <c r="E402" s="166" t="str">
        <f ca="1">IF(ISERROR($S402),"",OFFSET('Smelter Reference List'!$D$4,$S402-4,0)&amp;"")</f>
        <v/>
      </c>
      <c r="F402" s="166" t="str">
        <f ca="1">IF(ISERROR($S402),"",OFFSET('Smelter Reference List'!$E$4,$S402-4,0))</f>
        <v/>
      </c>
      <c r="G402" s="166" t="str">
        <f ca="1">IF(C402=$U$4,"Enter smelter details", IF(ISERROR($S402),"",OFFSET('Smelter Reference List'!$F$4,$S402-4,0)))</f>
        <v/>
      </c>
      <c r="H402" s="290" t="str">
        <f ca="1">IF(ISERROR($S402),"",OFFSET('Smelter Reference List'!$G$4,$S402-4,0))</f>
        <v/>
      </c>
      <c r="I402" s="291" t="str">
        <f ca="1">IF(ISERROR($S402),"",OFFSET('Smelter Reference List'!$H$4,$S402-4,0))</f>
        <v/>
      </c>
      <c r="J402" s="291" t="str">
        <f ca="1">IF(ISERROR($S402),"",OFFSET('Smelter Reference List'!$I$4,$S402-4,0))</f>
        <v/>
      </c>
      <c r="K402" s="288"/>
      <c r="L402" s="288"/>
      <c r="M402" s="288"/>
      <c r="N402" s="288"/>
      <c r="O402" s="288"/>
      <c r="P402" s="288"/>
      <c r="Q402" s="289"/>
      <c r="R402" s="274"/>
      <c r="S402" s="275" t="e">
        <f>IF(OR(C402="",C402=T$4),NA(),MATCH($B402&amp;$C402,'Smelter Reference List'!$J:$J,0))</f>
        <v>#N/A</v>
      </c>
      <c r="T402" s="276"/>
      <c r="U402" s="276"/>
      <c r="V402" s="276"/>
      <c r="W402" s="276"/>
    </row>
    <row r="403" spans="1:23" s="267" customFormat="1" ht="20.25">
      <c r="A403" s="265"/>
      <c r="B403" s="273"/>
      <c r="C403" s="273"/>
      <c r="D403" s="166" t="str">
        <f ca="1">IF(ISERROR($S403),"",OFFSET('Smelter Reference List'!$C$4,$S403-4,0)&amp;"")</f>
        <v/>
      </c>
      <c r="E403" s="166" t="str">
        <f ca="1">IF(ISERROR($S403),"",OFFSET('Smelter Reference List'!$D$4,$S403-4,0)&amp;"")</f>
        <v/>
      </c>
      <c r="F403" s="166" t="str">
        <f ca="1">IF(ISERROR($S403),"",OFFSET('Smelter Reference List'!$E$4,$S403-4,0))</f>
        <v/>
      </c>
      <c r="G403" s="166" t="str">
        <f ca="1">IF(C403=$U$4,"Enter smelter details", IF(ISERROR($S403),"",OFFSET('Smelter Reference List'!$F$4,$S403-4,0)))</f>
        <v/>
      </c>
      <c r="H403" s="290" t="str">
        <f ca="1">IF(ISERROR($S403),"",OFFSET('Smelter Reference List'!$G$4,$S403-4,0))</f>
        <v/>
      </c>
      <c r="I403" s="291" t="str">
        <f ca="1">IF(ISERROR($S403),"",OFFSET('Smelter Reference List'!$H$4,$S403-4,0))</f>
        <v/>
      </c>
      <c r="J403" s="291" t="str">
        <f ca="1">IF(ISERROR($S403),"",OFFSET('Smelter Reference List'!$I$4,$S403-4,0))</f>
        <v/>
      </c>
      <c r="K403" s="288"/>
      <c r="L403" s="288"/>
      <c r="M403" s="288"/>
      <c r="N403" s="288"/>
      <c r="O403" s="288"/>
      <c r="P403" s="288"/>
      <c r="Q403" s="289"/>
      <c r="R403" s="274"/>
      <c r="S403" s="275" t="e">
        <f>IF(OR(C403="",C403=T$4),NA(),MATCH($B403&amp;$C403,'Smelter Reference List'!$J:$J,0))</f>
        <v>#N/A</v>
      </c>
      <c r="T403" s="276"/>
      <c r="U403" s="276"/>
      <c r="V403" s="276"/>
      <c r="W403" s="276"/>
    </row>
    <row r="404" spans="1:23" s="267" customFormat="1" ht="20.25">
      <c r="A404" s="265"/>
      <c r="B404" s="273"/>
      <c r="C404" s="273"/>
      <c r="D404" s="166" t="str">
        <f ca="1">IF(ISERROR($S404),"",OFFSET('Smelter Reference List'!$C$4,$S404-4,0)&amp;"")</f>
        <v/>
      </c>
      <c r="E404" s="166" t="str">
        <f ca="1">IF(ISERROR($S404),"",OFFSET('Smelter Reference List'!$D$4,$S404-4,0)&amp;"")</f>
        <v/>
      </c>
      <c r="F404" s="166" t="str">
        <f ca="1">IF(ISERROR($S404),"",OFFSET('Smelter Reference List'!$E$4,$S404-4,0))</f>
        <v/>
      </c>
      <c r="G404" s="166" t="str">
        <f ca="1">IF(C404=$U$4,"Enter smelter details", IF(ISERROR($S404),"",OFFSET('Smelter Reference List'!$F$4,$S404-4,0)))</f>
        <v/>
      </c>
      <c r="H404" s="290" t="str">
        <f ca="1">IF(ISERROR($S404),"",OFFSET('Smelter Reference List'!$G$4,$S404-4,0))</f>
        <v/>
      </c>
      <c r="I404" s="291" t="str">
        <f ca="1">IF(ISERROR($S404),"",OFFSET('Smelter Reference List'!$H$4,$S404-4,0))</f>
        <v/>
      </c>
      <c r="J404" s="291" t="str">
        <f ca="1">IF(ISERROR($S404),"",OFFSET('Smelter Reference List'!$I$4,$S404-4,0))</f>
        <v/>
      </c>
      <c r="K404" s="288"/>
      <c r="L404" s="288"/>
      <c r="M404" s="288"/>
      <c r="N404" s="288"/>
      <c r="O404" s="288"/>
      <c r="P404" s="288"/>
      <c r="Q404" s="289"/>
      <c r="R404" s="274"/>
      <c r="S404" s="275" t="e">
        <f>IF(OR(C404="",C404=T$4),NA(),MATCH($B404&amp;$C404,'Smelter Reference List'!$J:$J,0))</f>
        <v>#N/A</v>
      </c>
      <c r="T404" s="276"/>
      <c r="U404" s="276"/>
      <c r="V404" s="276"/>
      <c r="W404" s="276"/>
    </row>
    <row r="405" spans="1:23" s="267" customFormat="1" ht="20.25">
      <c r="A405" s="265"/>
      <c r="B405" s="273"/>
      <c r="C405" s="273"/>
      <c r="D405" s="166" t="str">
        <f ca="1">IF(ISERROR($S405),"",OFFSET('Smelter Reference List'!$C$4,$S405-4,0)&amp;"")</f>
        <v/>
      </c>
      <c r="E405" s="166" t="str">
        <f ca="1">IF(ISERROR($S405),"",OFFSET('Smelter Reference List'!$D$4,$S405-4,0)&amp;"")</f>
        <v/>
      </c>
      <c r="F405" s="166" t="str">
        <f ca="1">IF(ISERROR($S405),"",OFFSET('Smelter Reference List'!$E$4,$S405-4,0))</f>
        <v/>
      </c>
      <c r="G405" s="166" t="str">
        <f ca="1">IF(C405=$U$4,"Enter smelter details", IF(ISERROR($S405),"",OFFSET('Smelter Reference List'!$F$4,$S405-4,0)))</f>
        <v/>
      </c>
      <c r="H405" s="290" t="str">
        <f ca="1">IF(ISERROR($S405),"",OFFSET('Smelter Reference List'!$G$4,$S405-4,0))</f>
        <v/>
      </c>
      <c r="I405" s="291" t="str">
        <f ca="1">IF(ISERROR($S405),"",OFFSET('Smelter Reference List'!$H$4,$S405-4,0))</f>
        <v/>
      </c>
      <c r="J405" s="291" t="str">
        <f ca="1">IF(ISERROR($S405),"",OFFSET('Smelter Reference List'!$I$4,$S405-4,0))</f>
        <v/>
      </c>
      <c r="K405" s="288"/>
      <c r="L405" s="288"/>
      <c r="M405" s="288"/>
      <c r="N405" s="288"/>
      <c r="O405" s="288"/>
      <c r="P405" s="288"/>
      <c r="Q405" s="289"/>
      <c r="R405" s="274"/>
      <c r="S405" s="275" t="e">
        <f>IF(OR(C405="",C405=T$4),NA(),MATCH($B405&amp;$C405,'Smelter Reference List'!$J:$J,0))</f>
        <v>#N/A</v>
      </c>
      <c r="T405" s="276"/>
      <c r="U405" s="276"/>
      <c r="V405" s="276"/>
      <c r="W405" s="276"/>
    </row>
    <row r="406" spans="1:23" s="267" customFormat="1" ht="20.25">
      <c r="A406" s="265"/>
      <c r="B406" s="273"/>
      <c r="C406" s="273"/>
      <c r="D406" s="166" t="str">
        <f ca="1">IF(ISERROR($S406),"",OFFSET('Smelter Reference List'!$C$4,$S406-4,0)&amp;"")</f>
        <v/>
      </c>
      <c r="E406" s="166" t="str">
        <f ca="1">IF(ISERROR($S406),"",OFFSET('Smelter Reference List'!$D$4,$S406-4,0)&amp;"")</f>
        <v/>
      </c>
      <c r="F406" s="166" t="str">
        <f ca="1">IF(ISERROR($S406),"",OFFSET('Smelter Reference List'!$E$4,$S406-4,0))</f>
        <v/>
      </c>
      <c r="G406" s="166" t="str">
        <f ca="1">IF(C406=$U$4,"Enter smelter details", IF(ISERROR($S406),"",OFFSET('Smelter Reference List'!$F$4,$S406-4,0)))</f>
        <v/>
      </c>
      <c r="H406" s="290" t="str">
        <f ca="1">IF(ISERROR($S406),"",OFFSET('Smelter Reference List'!$G$4,$S406-4,0))</f>
        <v/>
      </c>
      <c r="I406" s="291" t="str">
        <f ca="1">IF(ISERROR($S406),"",OFFSET('Smelter Reference List'!$H$4,$S406-4,0))</f>
        <v/>
      </c>
      <c r="J406" s="291" t="str">
        <f ca="1">IF(ISERROR($S406),"",OFFSET('Smelter Reference List'!$I$4,$S406-4,0))</f>
        <v/>
      </c>
      <c r="K406" s="288"/>
      <c r="L406" s="288"/>
      <c r="M406" s="288"/>
      <c r="N406" s="288"/>
      <c r="O406" s="288"/>
      <c r="P406" s="288"/>
      <c r="Q406" s="289"/>
      <c r="R406" s="274"/>
      <c r="S406" s="275" t="e">
        <f>IF(OR(C406="",C406=T$4),NA(),MATCH($B406&amp;$C406,'Smelter Reference List'!$J:$J,0))</f>
        <v>#N/A</v>
      </c>
      <c r="T406" s="276"/>
      <c r="U406" s="276"/>
      <c r="V406" s="276"/>
      <c r="W406" s="276"/>
    </row>
    <row r="407" spans="1:23" s="267" customFormat="1" ht="20.25">
      <c r="A407" s="265"/>
      <c r="B407" s="273"/>
      <c r="C407" s="273"/>
      <c r="D407" s="166" t="str">
        <f ca="1">IF(ISERROR($S407),"",OFFSET('Smelter Reference List'!$C$4,$S407-4,0)&amp;"")</f>
        <v/>
      </c>
      <c r="E407" s="166" t="str">
        <f ca="1">IF(ISERROR($S407),"",OFFSET('Smelter Reference List'!$D$4,$S407-4,0)&amp;"")</f>
        <v/>
      </c>
      <c r="F407" s="166" t="str">
        <f ca="1">IF(ISERROR($S407),"",OFFSET('Smelter Reference List'!$E$4,$S407-4,0))</f>
        <v/>
      </c>
      <c r="G407" s="166" t="str">
        <f ca="1">IF(C407=$U$4,"Enter smelter details", IF(ISERROR($S407),"",OFFSET('Smelter Reference List'!$F$4,$S407-4,0)))</f>
        <v/>
      </c>
      <c r="H407" s="290" t="str">
        <f ca="1">IF(ISERROR($S407),"",OFFSET('Smelter Reference List'!$G$4,$S407-4,0))</f>
        <v/>
      </c>
      <c r="I407" s="291" t="str">
        <f ca="1">IF(ISERROR($S407),"",OFFSET('Smelter Reference List'!$H$4,$S407-4,0))</f>
        <v/>
      </c>
      <c r="J407" s="291" t="str">
        <f ca="1">IF(ISERROR($S407),"",OFFSET('Smelter Reference List'!$I$4,$S407-4,0))</f>
        <v/>
      </c>
      <c r="K407" s="288"/>
      <c r="L407" s="288"/>
      <c r="M407" s="288"/>
      <c r="N407" s="288"/>
      <c r="O407" s="288"/>
      <c r="P407" s="288"/>
      <c r="Q407" s="289"/>
      <c r="R407" s="274"/>
      <c r="S407" s="275" t="e">
        <f>IF(OR(C407="",C407=T$4),NA(),MATCH($B407&amp;$C407,'Smelter Reference List'!$J:$J,0))</f>
        <v>#N/A</v>
      </c>
      <c r="T407" s="276"/>
      <c r="U407" s="276"/>
      <c r="V407" s="276"/>
      <c r="W407" s="276"/>
    </row>
    <row r="408" spans="1:23" s="267" customFormat="1" ht="20.25">
      <c r="A408" s="265"/>
      <c r="B408" s="273"/>
      <c r="C408" s="273"/>
      <c r="D408" s="166" t="str">
        <f ca="1">IF(ISERROR($S408),"",OFFSET('Smelter Reference List'!$C$4,$S408-4,0)&amp;"")</f>
        <v/>
      </c>
      <c r="E408" s="166" t="str">
        <f ca="1">IF(ISERROR($S408),"",OFFSET('Smelter Reference List'!$D$4,$S408-4,0)&amp;"")</f>
        <v/>
      </c>
      <c r="F408" s="166" t="str">
        <f ca="1">IF(ISERROR($S408),"",OFFSET('Smelter Reference List'!$E$4,$S408-4,0))</f>
        <v/>
      </c>
      <c r="G408" s="166" t="str">
        <f ca="1">IF(C408=$U$4,"Enter smelter details", IF(ISERROR($S408),"",OFFSET('Smelter Reference List'!$F$4,$S408-4,0)))</f>
        <v/>
      </c>
      <c r="H408" s="290" t="str">
        <f ca="1">IF(ISERROR($S408),"",OFFSET('Smelter Reference List'!$G$4,$S408-4,0))</f>
        <v/>
      </c>
      <c r="I408" s="291" t="str">
        <f ca="1">IF(ISERROR($S408),"",OFFSET('Smelter Reference List'!$H$4,$S408-4,0))</f>
        <v/>
      </c>
      <c r="J408" s="291" t="str">
        <f ca="1">IF(ISERROR($S408),"",OFFSET('Smelter Reference List'!$I$4,$S408-4,0))</f>
        <v/>
      </c>
      <c r="K408" s="288"/>
      <c r="L408" s="288"/>
      <c r="M408" s="288"/>
      <c r="N408" s="288"/>
      <c r="O408" s="288"/>
      <c r="P408" s="288"/>
      <c r="Q408" s="289"/>
      <c r="R408" s="274"/>
      <c r="S408" s="275" t="e">
        <f>IF(OR(C408="",C408=T$4),NA(),MATCH($B408&amp;$C408,'Smelter Reference List'!$J:$J,0))</f>
        <v>#N/A</v>
      </c>
      <c r="T408" s="276"/>
      <c r="U408" s="276"/>
      <c r="V408" s="276"/>
      <c r="W408" s="276"/>
    </row>
    <row r="409" spans="1:23" s="267" customFormat="1" ht="20.25">
      <c r="A409" s="265"/>
      <c r="B409" s="273"/>
      <c r="C409" s="273"/>
      <c r="D409" s="166" t="str">
        <f ca="1">IF(ISERROR($S409),"",OFFSET('Smelter Reference List'!$C$4,$S409-4,0)&amp;"")</f>
        <v/>
      </c>
      <c r="E409" s="166" t="str">
        <f ca="1">IF(ISERROR($S409),"",OFFSET('Smelter Reference List'!$D$4,$S409-4,0)&amp;"")</f>
        <v/>
      </c>
      <c r="F409" s="166" t="str">
        <f ca="1">IF(ISERROR($S409),"",OFFSET('Smelter Reference List'!$E$4,$S409-4,0))</f>
        <v/>
      </c>
      <c r="G409" s="166" t="str">
        <f ca="1">IF(C409=$U$4,"Enter smelter details", IF(ISERROR($S409),"",OFFSET('Smelter Reference List'!$F$4,$S409-4,0)))</f>
        <v/>
      </c>
      <c r="H409" s="290" t="str">
        <f ca="1">IF(ISERROR($S409),"",OFFSET('Smelter Reference List'!$G$4,$S409-4,0))</f>
        <v/>
      </c>
      <c r="I409" s="291" t="str">
        <f ca="1">IF(ISERROR($S409),"",OFFSET('Smelter Reference List'!$H$4,$S409-4,0))</f>
        <v/>
      </c>
      <c r="J409" s="291" t="str">
        <f ca="1">IF(ISERROR($S409),"",OFFSET('Smelter Reference List'!$I$4,$S409-4,0))</f>
        <v/>
      </c>
      <c r="K409" s="288"/>
      <c r="L409" s="288"/>
      <c r="M409" s="288"/>
      <c r="N409" s="288"/>
      <c r="O409" s="288"/>
      <c r="P409" s="288"/>
      <c r="Q409" s="289"/>
      <c r="R409" s="274"/>
      <c r="S409" s="275" t="e">
        <f>IF(OR(C409="",C409=T$4),NA(),MATCH($B409&amp;$C409,'Smelter Reference List'!$J:$J,0))</f>
        <v>#N/A</v>
      </c>
      <c r="T409" s="276"/>
      <c r="U409" s="276"/>
      <c r="V409" s="276"/>
      <c r="W409" s="276"/>
    </row>
    <row r="410" spans="1:23" s="267" customFormat="1" ht="20.25">
      <c r="A410" s="265"/>
      <c r="B410" s="273"/>
      <c r="C410" s="273"/>
      <c r="D410" s="166" t="str">
        <f ca="1">IF(ISERROR($S410),"",OFFSET('Smelter Reference List'!$C$4,$S410-4,0)&amp;"")</f>
        <v/>
      </c>
      <c r="E410" s="166" t="str">
        <f ca="1">IF(ISERROR($S410),"",OFFSET('Smelter Reference List'!$D$4,$S410-4,0)&amp;"")</f>
        <v/>
      </c>
      <c r="F410" s="166" t="str">
        <f ca="1">IF(ISERROR($S410),"",OFFSET('Smelter Reference List'!$E$4,$S410-4,0))</f>
        <v/>
      </c>
      <c r="G410" s="166" t="str">
        <f ca="1">IF(C410=$U$4,"Enter smelter details", IF(ISERROR($S410),"",OFFSET('Smelter Reference List'!$F$4,$S410-4,0)))</f>
        <v/>
      </c>
      <c r="H410" s="290" t="str">
        <f ca="1">IF(ISERROR($S410),"",OFFSET('Smelter Reference List'!$G$4,$S410-4,0))</f>
        <v/>
      </c>
      <c r="I410" s="291" t="str">
        <f ca="1">IF(ISERROR($S410),"",OFFSET('Smelter Reference List'!$H$4,$S410-4,0))</f>
        <v/>
      </c>
      <c r="J410" s="291" t="str">
        <f ca="1">IF(ISERROR($S410),"",OFFSET('Smelter Reference List'!$I$4,$S410-4,0))</f>
        <v/>
      </c>
      <c r="K410" s="288"/>
      <c r="L410" s="288"/>
      <c r="M410" s="288"/>
      <c r="N410" s="288"/>
      <c r="O410" s="288"/>
      <c r="P410" s="288"/>
      <c r="Q410" s="289"/>
      <c r="R410" s="274"/>
      <c r="S410" s="275" t="e">
        <f>IF(OR(C410="",C410=T$4),NA(),MATCH($B410&amp;$C410,'Smelter Reference List'!$J:$J,0))</f>
        <v>#N/A</v>
      </c>
      <c r="T410" s="276"/>
      <c r="U410" s="276"/>
      <c r="V410" s="276"/>
      <c r="W410" s="276"/>
    </row>
    <row r="411" spans="1:23" s="267" customFormat="1" ht="20.25">
      <c r="A411" s="265"/>
      <c r="B411" s="273"/>
      <c r="C411" s="273"/>
      <c r="D411" s="166" t="str">
        <f ca="1">IF(ISERROR($S411),"",OFFSET('Smelter Reference List'!$C$4,$S411-4,0)&amp;"")</f>
        <v/>
      </c>
      <c r="E411" s="166" t="str">
        <f ca="1">IF(ISERROR($S411),"",OFFSET('Smelter Reference List'!$D$4,$S411-4,0)&amp;"")</f>
        <v/>
      </c>
      <c r="F411" s="166" t="str">
        <f ca="1">IF(ISERROR($S411),"",OFFSET('Smelter Reference List'!$E$4,$S411-4,0))</f>
        <v/>
      </c>
      <c r="G411" s="166" t="str">
        <f ca="1">IF(C411=$U$4,"Enter smelter details", IF(ISERROR($S411),"",OFFSET('Smelter Reference List'!$F$4,$S411-4,0)))</f>
        <v/>
      </c>
      <c r="H411" s="290" t="str">
        <f ca="1">IF(ISERROR($S411),"",OFFSET('Smelter Reference List'!$G$4,$S411-4,0))</f>
        <v/>
      </c>
      <c r="I411" s="291" t="str">
        <f ca="1">IF(ISERROR($S411),"",OFFSET('Smelter Reference List'!$H$4,$S411-4,0))</f>
        <v/>
      </c>
      <c r="J411" s="291" t="str">
        <f ca="1">IF(ISERROR($S411),"",OFFSET('Smelter Reference List'!$I$4,$S411-4,0))</f>
        <v/>
      </c>
      <c r="K411" s="288"/>
      <c r="L411" s="288"/>
      <c r="M411" s="288"/>
      <c r="N411" s="288"/>
      <c r="O411" s="288"/>
      <c r="P411" s="288"/>
      <c r="Q411" s="289"/>
      <c r="R411" s="274"/>
      <c r="S411" s="275" t="e">
        <f>IF(OR(C411="",C411=T$4),NA(),MATCH($B411&amp;$C411,'Smelter Reference List'!$J:$J,0))</f>
        <v>#N/A</v>
      </c>
      <c r="T411" s="276"/>
      <c r="U411" s="276"/>
      <c r="V411" s="276"/>
      <c r="W411" s="276"/>
    </row>
    <row r="412" spans="1:23" s="267" customFormat="1" ht="20.25">
      <c r="A412" s="265"/>
      <c r="B412" s="273"/>
      <c r="C412" s="273"/>
      <c r="D412" s="166" t="str">
        <f ca="1">IF(ISERROR($S412),"",OFFSET('Smelter Reference List'!$C$4,$S412-4,0)&amp;"")</f>
        <v/>
      </c>
      <c r="E412" s="166" t="str">
        <f ca="1">IF(ISERROR($S412),"",OFFSET('Smelter Reference List'!$D$4,$S412-4,0)&amp;"")</f>
        <v/>
      </c>
      <c r="F412" s="166" t="str">
        <f ca="1">IF(ISERROR($S412),"",OFFSET('Smelter Reference List'!$E$4,$S412-4,0))</f>
        <v/>
      </c>
      <c r="G412" s="166" t="str">
        <f ca="1">IF(C412=$U$4,"Enter smelter details", IF(ISERROR($S412),"",OFFSET('Smelter Reference List'!$F$4,$S412-4,0)))</f>
        <v/>
      </c>
      <c r="H412" s="290" t="str">
        <f ca="1">IF(ISERROR($S412),"",OFFSET('Smelter Reference List'!$G$4,$S412-4,0))</f>
        <v/>
      </c>
      <c r="I412" s="291" t="str">
        <f ca="1">IF(ISERROR($S412),"",OFFSET('Smelter Reference List'!$H$4,$S412-4,0))</f>
        <v/>
      </c>
      <c r="J412" s="291" t="str">
        <f ca="1">IF(ISERROR($S412),"",OFFSET('Smelter Reference List'!$I$4,$S412-4,0))</f>
        <v/>
      </c>
      <c r="K412" s="288"/>
      <c r="L412" s="288"/>
      <c r="M412" s="288"/>
      <c r="N412" s="288"/>
      <c r="O412" s="288"/>
      <c r="P412" s="288"/>
      <c r="Q412" s="289"/>
      <c r="R412" s="274"/>
      <c r="S412" s="275" t="e">
        <f>IF(OR(C412="",C412=T$4),NA(),MATCH($B412&amp;$C412,'Smelter Reference List'!$J:$J,0))</f>
        <v>#N/A</v>
      </c>
      <c r="T412" s="276"/>
      <c r="U412" s="276"/>
      <c r="V412" s="276"/>
      <c r="W412" s="276"/>
    </row>
    <row r="413" spans="1:23" s="267" customFormat="1" ht="20.25">
      <c r="A413" s="265"/>
      <c r="B413" s="273"/>
      <c r="C413" s="273"/>
      <c r="D413" s="166" t="str">
        <f ca="1">IF(ISERROR($S413),"",OFFSET('Smelter Reference List'!$C$4,$S413-4,0)&amp;"")</f>
        <v/>
      </c>
      <c r="E413" s="166" t="str">
        <f ca="1">IF(ISERROR($S413),"",OFFSET('Smelter Reference List'!$D$4,$S413-4,0)&amp;"")</f>
        <v/>
      </c>
      <c r="F413" s="166" t="str">
        <f ca="1">IF(ISERROR($S413),"",OFFSET('Smelter Reference List'!$E$4,$S413-4,0))</f>
        <v/>
      </c>
      <c r="G413" s="166" t="str">
        <f ca="1">IF(C413=$U$4,"Enter smelter details", IF(ISERROR($S413),"",OFFSET('Smelter Reference List'!$F$4,$S413-4,0)))</f>
        <v/>
      </c>
      <c r="H413" s="290" t="str">
        <f ca="1">IF(ISERROR($S413),"",OFFSET('Smelter Reference List'!$G$4,$S413-4,0))</f>
        <v/>
      </c>
      <c r="I413" s="291" t="str">
        <f ca="1">IF(ISERROR($S413),"",OFFSET('Smelter Reference List'!$H$4,$S413-4,0))</f>
        <v/>
      </c>
      <c r="J413" s="291" t="str">
        <f ca="1">IF(ISERROR($S413),"",OFFSET('Smelter Reference List'!$I$4,$S413-4,0))</f>
        <v/>
      </c>
      <c r="K413" s="288"/>
      <c r="L413" s="288"/>
      <c r="M413" s="288"/>
      <c r="N413" s="288"/>
      <c r="O413" s="288"/>
      <c r="P413" s="288"/>
      <c r="Q413" s="289"/>
      <c r="R413" s="274"/>
      <c r="S413" s="275" t="e">
        <f>IF(OR(C413="",C413=T$4),NA(),MATCH($B413&amp;$C413,'Smelter Reference List'!$J:$J,0))</f>
        <v>#N/A</v>
      </c>
      <c r="T413" s="276"/>
      <c r="U413" s="276"/>
      <c r="V413" s="276"/>
      <c r="W413" s="276"/>
    </row>
    <row r="414" spans="1:23" s="267" customFormat="1" ht="20.25">
      <c r="A414" s="265"/>
      <c r="B414" s="273"/>
      <c r="C414" s="273"/>
      <c r="D414" s="166" t="str">
        <f ca="1">IF(ISERROR($S414),"",OFFSET('Smelter Reference List'!$C$4,$S414-4,0)&amp;"")</f>
        <v/>
      </c>
      <c r="E414" s="166" t="str">
        <f ca="1">IF(ISERROR($S414),"",OFFSET('Smelter Reference List'!$D$4,$S414-4,0)&amp;"")</f>
        <v/>
      </c>
      <c r="F414" s="166" t="str">
        <f ca="1">IF(ISERROR($S414),"",OFFSET('Smelter Reference List'!$E$4,$S414-4,0))</f>
        <v/>
      </c>
      <c r="G414" s="166" t="str">
        <f ca="1">IF(C414=$U$4,"Enter smelter details", IF(ISERROR($S414),"",OFFSET('Smelter Reference List'!$F$4,$S414-4,0)))</f>
        <v/>
      </c>
      <c r="H414" s="290" t="str">
        <f ca="1">IF(ISERROR($S414),"",OFFSET('Smelter Reference List'!$G$4,$S414-4,0))</f>
        <v/>
      </c>
      <c r="I414" s="291" t="str">
        <f ca="1">IF(ISERROR($S414),"",OFFSET('Smelter Reference List'!$H$4,$S414-4,0))</f>
        <v/>
      </c>
      <c r="J414" s="291" t="str">
        <f ca="1">IF(ISERROR($S414),"",OFFSET('Smelter Reference List'!$I$4,$S414-4,0))</f>
        <v/>
      </c>
      <c r="K414" s="288"/>
      <c r="L414" s="288"/>
      <c r="M414" s="288"/>
      <c r="N414" s="288"/>
      <c r="O414" s="288"/>
      <c r="P414" s="288"/>
      <c r="Q414" s="289"/>
      <c r="R414" s="274"/>
      <c r="S414" s="275" t="e">
        <f>IF(OR(C414="",C414=T$4),NA(),MATCH($B414&amp;$C414,'Smelter Reference List'!$J:$J,0))</f>
        <v>#N/A</v>
      </c>
      <c r="T414" s="276"/>
      <c r="U414" s="276"/>
      <c r="V414" s="276"/>
      <c r="W414" s="276"/>
    </row>
    <row r="415" spans="1:23" s="267" customFormat="1" ht="20.25">
      <c r="A415" s="265"/>
      <c r="B415" s="273"/>
      <c r="C415" s="273"/>
      <c r="D415" s="166" t="str">
        <f ca="1">IF(ISERROR($S415),"",OFFSET('Smelter Reference List'!$C$4,$S415-4,0)&amp;"")</f>
        <v/>
      </c>
      <c r="E415" s="166" t="str">
        <f ca="1">IF(ISERROR($S415),"",OFFSET('Smelter Reference List'!$D$4,$S415-4,0)&amp;"")</f>
        <v/>
      </c>
      <c r="F415" s="166" t="str">
        <f ca="1">IF(ISERROR($S415),"",OFFSET('Smelter Reference List'!$E$4,$S415-4,0))</f>
        <v/>
      </c>
      <c r="G415" s="166" t="str">
        <f ca="1">IF(C415=$U$4,"Enter smelter details", IF(ISERROR($S415),"",OFFSET('Smelter Reference List'!$F$4,$S415-4,0)))</f>
        <v/>
      </c>
      <c r="H415" s="290" t="str">
        <f ca="1">IF(ISERROR($S415),"",OFFSET('Smelter Reference List'!$G$4,$S415-4,0))</f>
        <v/>
      </c>
      <c r="I415" s="291" t="str">
        <f ca="1">IF(ISERROR($S415),"",OFFSET('Smelter Reference List'!$H$4,$S415-4,0))</f>
        <v/>
      </c>
      <c r="J415" s="291" t="str">
        <f ca="1">IF(ISERROR($S415),"",OFFSET('Smelter Reference List'!$I$4,$S415-4,0))</f>
        <v/>
      </c>
      <c r="K415" s="288"/>
      <c r="L415" s="288"/>
      <c r="M415" s="288"/>
      <c r="N415" s="288"/>
      <c r="O415" s="288"/>
      <c r="P415" s="288"/>
      <c r="Q415" s="289"/>
      <c r="R415" s="274"/>
      <c r="S415" s="275" t="e">
        <f>IF(OR(C415="",C415=T$4),NA(),MATCH($B415&amp;$C415,'Smelter Reference List'!$J:$J,0))</f>
        <v>#N/A</v>
      </c>
      <c r="T415" s="276"/>
      <c r="U415" s="276"/>
      <c r="V415" s="276"/>
      <c r="W415" s="276"/>
    </row>
    <row r="416" spans="1:23" s="267" customFormat="1" ht="20.25">
      <c r="A416" s="265"/>
      <c r="B416" s="273"/>
      <c r="C416" s="273"/>
      <c r="D416" s="166" t="str">
        <f ca="1">IF(ISERROR($S416),"",OFFSET('Smelter Reference List'!$C$4,$S416-4,0)&amp;"")</f>
        <v/>
      </c>
      <c r="E416" s="166" t="str">
        <f ca="1">IF(ISERROR($S416),"",OFFSET('Smelter Reference List'!$D$4,$S416-4,0)&amp;"")</f>
        <v/>
      </c>
      <c r="F416" s="166" t="str">
        <f ca="1">IF(ISERROR($S416),"",OFFSET('Smelter Reference List'!$E$4,$S416-4,0))</f>
        <v/>
      </c>
      <c r="G416" s="166" t="str">
        <f ca="1">IF(C416=$U$4,"Enter smelter details", IF(ISERROR($S416),"",OFFSET('Smelter Reference List'!$F$4,$S416-4,0)))</f>
        <v/>
      </c>
      <c r="H416" s="290" t="str">
        <f ca="1">IF(ISERROR($S416),"",OFFSET('Smelter Reference List'!$G$4,$S416-4,0))</f>
        <v/>
      </c>
      <c r="I416" s="291" t="str">
        <f ca="1">IF(ISERROR($S416),"",OFFSET('Smelter Reference List'!$H$4,$S416-4,0))</f>
        <v/>
      </c>
      <c r="J416" s="291" t="str">
        <f ca="1">IF(ISERROR($S416),"",OFFSET('Smelter Reference List'!$I$4,$S416-4,0))</f>
        <v/>
      </c>
      <c r="K416" s="288"/>
      <c r="L416" s="288"/>
      <c r="M416" s="288"/>
      <c r="N416" s="288"/>
      <c r="O416" s="288"/>
      <c r="P416" s="288"/>
      <c r="Q416" s="289"/>
      <c r="R416" s="274"/>
      <c r="S416" s="275" t="e">
        <f>IF(OR(C416="",C416=T$4),NA(),MATCH($B416&amp;$C416,'Smelter Reference List'!$J:$J,0))</f>
        <v>#N/A</v>
      </c>
      <c r="T416" s="276"/>
      <c r="U416" s="276"/>
      <c r="V416" s="276"/>
      <c r="W416" s="276"/>
    </row>
    <row r="417" spans="1:23" s="267" customFormat="1" ht="20.25">
      <c r="A417" s="265"/>
      <c r="B417" s="273"/>
      <c r="C417" s="273"/>
      <c r="D417" s="166" t="str">
        <f ca="1">IF(ISERROR($S417),"",OFFSET('Smelter Reference List'!$C$4,$S417-4,0)&amp;"")</f>
        <v/>
      </c>
      <c r="E417" s="166" t="str">
        <f ca="1">IF(ISERROR($S417),"",OFFSET('Smelter Reference List'!$D$4,$S417-4,0)&amp;"")</f>
        <v/>
      </c>
      <c r="F417" s="166" t="str">
        <f ca="1">IF(ISERROR($S417),"",OFFSET('Smelter Reference List'!$E$4,$S417-4,0))</f>
        <v/>
      </c>
      <c r="G417" s="166" t="str">
        <f ca="1">IF(C417=$U$4,"Enter smelter details", IF(ISERROR($S417),"",OFFSET('Smelter Reference List'!$F$4,$S417-4,0)))</f>
        <v/>
      </c>
      <c r="H417" s="290" t="str">
        <f ca="1">IF(ISERROR($S417),"",OFFSET('Smelter Reference List'!$G$4,$S417-4,0))</f>
        <v/>
      </c>
      <c r="I417" s="291" t="str">
        <f ca="1">IF(ISERROR($S417),"",OFFSET('Smelter Reference List'!$H$4,$S417-4,0))</f>
        <v/>
      </c>
      <c r="J417" s="291" t="str">
        <f ca="1">IF(ISERROR($S417),"",OFFSET('Smelter Reference List'!$I$4,$S417-4,0))</f>
        <v/>
      </c>
      <c r="K417" s="288"/>
      <c r="L417" s="288"/>
      <c r="M417" s="288"/>
      <c r="N417" s="288"/>
      <c r="O417" s="288"/>
      <c r="P417" s="288"/>
      <c r="Q417" s="289"/>
      <c r="R417" s="274"/>
      <c r="S417" s="275" t="e">
        <f>IF(OR(C417="",C417=T$4),NA(),MATCH($B417&amp;$C417,'Smelter Reference List'!$J:$J,0))</f>
        <v>#N/A</v>
      </c>
      <c r="T417" s="276"/>
      <c r="U417" s="276"/>
      <c r="V417" s="276"/>
      <c r="W417" s="276"/>
    </row>
    <row r="418" spans="1:23" s="267" customFormat="1" ht="20.25">
      <c r="A418" s="265"/>
      <c r="B418" s="273"/>
      <c r="C418" s="273"/>
      <c r="D418" s="166" t="str">
        <f ca="1">IF(ISERROR($S418),"",OFFSET('Smelter Reference List'!$C$4,$S418-4,0)&amp;"")</f>
        <v/>
      </c>
      <c r="E418" s="166" t="str">
        <f ca="1">IF(ISERROR($S418),"",OFFSET('Smelter Reference List'!$D$4,$S418-4,0)&amp;"")</f>
        <v/>
      </c>
      <c r="F418" s="166" t="str">
        <f ca="1">IF(ISERROR($S418),"",OFFSET('Smelter Reference List'!$E$4,$S418-4,0))</f>
        <v/>
      </c>
      <c r="G418" s="166" t="str">
        <f ca="1">IF(C418=$U$4,"Enter smelter details", IF(ISERROR($S418),"",OFFSET('Smelter Reference List'!$F$4,$S418-4,0)))</f>
        <v/>
      </c>
      <c r="H418" s="290" t="str">
        <f ca="1">IF(ISERROR($S418),"",OFFSET('Smelter Reference List'!$G$4,$S418-4,0))</f>
        <v/>
      </c>
      <c r="I418" s="291" t="str">
        <f ca="1">IF(ISERROR($S418),"",OFFSET('Smelter Reference List'!$H$4,$S418-4,0))</f>
        <v/>
      </c>
      <c r="J418" s="291" t="str">
        <f ca="1">IF(ISERROR($S418),"",OFFSET('Smelter Reference List'!$I$4,$S418-4,0))</f>
        <v/>
      </c>
      <c r="K418" s="288"/>
      <c r="L418" s="288"/>
      <c r="M418" s="288"/>
      <c r="N418" s="288"/>
      <c r="O418" s="288"/>
      <c r="P418" s="288"/>
      <c r="Q418" s="289"/>
      <c r="R418" s="274"/>
      <c r="S418" s="275" t="e">
        <f>IF(OR(C418="",C418=T$4),NA(),MATCH($B418&amp;$C418,'Smelter Reference List'!$J:$J,0))</f>
        <v>#N/A</v>
      </c>
      <c r="T418" s="276"/>
      <c r="U418" s="276"/>
      <c r="V418" s="276"/>
      <c r="W418" s="276"/>
    </row>
    <row r="419" spans="1:23" s="267" customFormat="1" ht="20.25">
      <c r="A419" s="265"/>
      <c r="B419" s="273"/>
      <c r="C419" s="273"/>
      <c r="D419" s="166" t="str">
        <f ca="1">IF(ISERROR($S419),"",OFFSET('Smelter Reference List'!$C$4,$S419-4,0)&amp;"")</f>
        <v/>
      </c>
      <c r="E419" s="166" t="str">
        <f ca="1">IF(ISERROR($S419),"",OFFSET('Smelter Reference List'!$D$4,$S419-4,0)&amp;"")</f>
        <v/>
      </c>
      <c r="F419" s="166" t="str">
        <f ca="1">IF(ISERROR($S419),"",OFFSET('Smelter Reference List'!$E$4,$S419-4,0))</f>
        <v/>
      </c>
      <c r="G419" s="166" t="str">
        <f ca="1">IF(C419=$U$4,"Enter smelter details", IF(ISERROR($S419),"",OFFSET('Smelter Reference List'!$F$4,$S419-4,0)))</f>
        <v/>
      </c>
      <c r="H419" s="290" t="str">
        <f ca="1">IF(ISERROR($S419),"",OFFSET('Smelter Reference List'!$G$4,$S419-4,0))</f>
        <v/>
      </c>
      <c r="I419" s="291" t="str">
        <f ca="1">IF(ISERROR($S419),"",OFFSET('Smelter Reference List'!$H$4,$S419-4,0))</f>
        <v/>
      </c>
      <c r="J419" s="291" t="str">
        <f ca="1">IF(ISERROR($S419),"",OFFSET('Smelter Reference List'!$I$4,$S419-4,0))</f>
        <v/>
      </c>
      <c r="K419" s="288"/>
      <c r="L419" s="288"/>
      <c r="M419" s="288"/>
      <c r="N419" s="288"/>
      <c r="O419" s="288"/>
      <c r="P419" s="288"/>
      <c r="Q419" s="289"/>
      <c r="R419" s="274"/>
      <c r="S419" s="275" t="e">
        <f>IF(OR(C419="",C419=T$4),NA(),MATCH($B419&amp;$C419,'Smelter Reference List'!$J:$J,0))</f>
        <v>#N/A</v>
      </c>
      <c r="T419" s="276"/>
      <c r="U419" s="276"/>
      <c r="V419" s="276"/>
      <c r="W419" s="276"/>
    </row>
    <row r="420" spans="1:23" s="267" customFormat="1" ht="20.25">
      <c r="A420" s="265"/>
      <c r="B420" s="273"/>
      <c r="C420" s="273"/>
      <c r="D420" s="166" t="str">
        <f ca="1">IF(ISERROR($S420),"",OFFSET('Smelter Reference List'!$C$4,$S420-4,0)&amp;"")</f>
        <v/>
      </c>
      <c r="E420" s="166" t="str">
        <f ca="1">IF(ISERROR($S420),"",OFFSET('Smelter Reference List'!$D$4,$S420-4,0)&amp;"")</f>
        <v/>
      </c>
      <c r="F420" s="166" t="str">
        <f ca="1">IF(ISERROR($S420),"",OFFSET('Smelter Reference List'!$E$4,$S420-4,0))</f>
        <v/>
      </c>
      <c r="G420" s="166" t="str">
        <f ca="1">IF(C420=$U$4,"Enter smelter details", IF(ISERROR($S420),"",OFFSET('Smelter Reference List'!$F$4,$S420-4,0)))</f>
        <v/>
      </c>
      <c r="H420" s="290" t="str">
        <f ca="1">IF(ISERROR($S420),"",OFFSET('Smelter Reference List'!$G$4,$S420-4,0))</f>
        <v/>
      </c>
      <c r="I420" s="291" t="str">
        <f ca="1">IF(ISERROR($S420),"",OFFSET('Smelter Reference List'!$H$4,$S420-4,0))</f>
        <v/>
      </c>
      <c r="J420" s="291" t="str">
        <f ca="1">IF(ISERROR($S420),"",OFFSET('Smelter Reference List'!$I$4,$S420-4,0))</f>
        <v/>
      </c>
      <c r="K420" s="288"/>
      <c r="L420" s="288"/>
      <c r="M420" s="288"/>
      <c r="N420" s="288"/>
      <c r="O420" s="288"/>
      <c r="P420" s="288"/>
      <c r="Q420" s="289"/>
      <c r="R420" s="274"/>
      <c r="S420" s="275" t="e">
        <f>IF(OR(C420="",C420=T$4),NA(),MATCH($B420&amp;$C420,'Smelter Reference List'!$J:$J,0))</f>
        <v>#N/A</v>
      </c>
      <c r="T420" s="276"/>
      <c r="U420" s="276"/>
      <c r="V420" s="276"/>
      <c r="W420" s="276"/>
    </row>
    <row r="421" spans="1:23" s="267" customFormat="1" ht="20.25">
      <c r="A421" s="265"/>
      <c r="B421" s="273"/>
      <c r="C421" s="273"/>
      <c r="D421" s="166" t="str">
        <f ca="1">IF(ISERROR($S421),"",OFFSET('Smelter Reference List'!$C$4,$S421-4,0)&amp;"")</f>
        <v/>
      </c>
      <c r="E421" s="166" t="str">
        <f ca="1">IF(ISERROR($S421),"",OFFSET('Smelter Reference List'!$D$4,$S421-4,0)&amp;"")</f>
        <v/>
      </c>
      <c r="F421" s="166" t="str">
        <f ca="1">IF(ISERROR($S421),"",OFFSET('Smelter Reference List'!$E$4,$S421-4,0))</f>
        <v/>
      </c>
      <c r="G421" s="166" t="str">
        <f ca="1">IF(C421=$U$4,"Enter smelter details", IF(ISERROR($S421),"",OFFSET('Smelter Reference List'!$F$4,$S421-4,0)))</f>
        <v/>
      </c>
      <c r="H421" s="290" t="str">
        <f ca="1">IF(ISERROR($S421),"",OFFSET('Smelter Reference List'!$G$4,$S421-4,0))</f>
        <v/>
      </c>
      <c r="I421" s="291" t="str">
        <f ca="1">IF(ISERROR($S421),"",OFFSET('Smelter Reference List'!$H$4,$S421-4,0))</f>
        <v/>
      </c>
      <c r="J421" s="291" t="str">
        <f ca="1">IF(ISERROR($S421),"",OFFSET('Smelter Reference List'!$I$4,$S421-4,0))</f>
        <v/>
      </c>
      <c r="K421" s="288"/>
      <c r="L421" s="288"/>
      <c r="M421" s="288"/>
      <c r="N421" s="288"/>
      <c r="O421" s="288"/>
      <c r="P421" s="288"/>
      <c r="Q421" s="289"/>
      <c r="R421" s="274"/>
      <c r="S421" s="275" t="e">
        <f>IF(OR(C421="",C421=T$4),NA(),MATCH($B421&amp;$C421,'Smelter Reference List'!$J:$J,0))</f>
        <v>#N/A</v>
      </c>
      <c r="T421" s="276"/>
      <c r="U421" s="276"/>
      <c r="V421" s="276"/>
      <c r="W421" s="276"/>
    </row>
    <row r="422" spans="1:23" s="267" customFormat="1" ht="20.25">
      <c r="A422" s="265"/>
      <c r="B422" s="273"/>
      <c r="C422" s="273"/>
      <c r="D422" s="166" t="str">
        <f ca="1">IF(ISERROR($S422),"",OFFSET('Smelter Reference List'!$C$4,$S422-4,0)&amp;"")</f>
        <v/>
      </c>
      <c r="E422" s="166" t="str">
        <f ca="1">IF(ISERROR($S422),"",OFFSET('Smelter Reference List'!$D$4,$S422-4,0)&amp;"")</f>
        <v/>
      </c>
      <c r="F422" s="166" t="str">
        <f ca="1">IF(ISERROR($S422),"",OFFSET('Smelter Reference List'!$E$4,$S422-4,0))</f>
        <v/>
      </c>
      <c r="G422" s="166" t="str">
        <f ca="1">IF(C422=$U$4,"Enter smelter details", IF(ISERROR($S422),"",OFFSET('Smelter Reference List'!$F$4,$S422-4,0)))</f>
        <v/>
      </c>
      <c r="H422" s="290" t="str">
        <f ca="1">IF(ISERROR($S422),"",OFFSET('Smelter Reference List'!$G$4,$S422-4,0))</f>
        <v/>
      </c>
      <c r="I422" s="291" t="str">
        <f ca="1">IF(ISERROR($S422),"",OFFSET('Smelter Reference List'!$H$4,$S422-4,0))</f>
        <v/>
      </c>
      <c r="J422" s="291" t="str">
        <f ca="1">IF(ISERROR($S422),"",OFFSET('Smelter Reference List'!$I$4,$S422-4,0))</f>
        <v/>
      </c>
      <c r="K422" s="288"/>
      <c r="L422" s="288"/>
      <c r="M422" s="288"/>
      <c r="N422" s="288"/>
      <c r="O422" s="288"/>
      <c r="P422" s="288"/>
      <c r="Q422" s="289"/>
      <c r="R422" s="274"/>
      <c r="S422" s="275" t="e">
        <f>IF(OR(C422="",C422=T$4),NA(),MATCH($B422&amp;$C422,'Smelter Reference List'!$J:$J,0))</f>
        <v>#N/A</v>
      </c>
      <c r="T422" s="276"/>
      <c r="U422" s="276"/>
      <c r="V422" s="276"/>
      <c r="W422" s="276"/>
    </row>
    <row r="423" spans="1:23" s="267" customFormat="1" ht="20.25">
      <c r="A423" s="265"/>
      <c r="B423" s="273"/>
      <c r="C423" s="273"/>
      <c r="D423" s="166" t="str">
        <f ca="1">IF(ISERROR($S423),"",OFFSET('Smelter Reference List'!$C$4,$S423-4,0)&amp;"")</f>
        <v/>
      </c>
      <c r="E423" s="166" t="str">
        <f ca="1">IF(ISERROR($S423),"",OFFSET('Smelter Reference List'!$D$4,$S423-4,0)&amp;"")</f>
        <v/>
      </c>
      <c r="F423" s="166" t="str">
        <f ca="1">IF(ISERROR($S423),"",OFFSET('Smelter Reference List'!$E$4,$S423-4,0))</f>
        <v/>
      </c>
      <c r="G423" s="166" t="str">
        <f ca="1">IF(C423=$U$4,"Enter smelter details", IF(ISERROR($S423),"",OFFSET('Smelter Reference List'!$F$4,$S423-4,0)))</f>
        <v/>
      </c>
      <c r="H423" s="290" t="str">
        <f ca="1">IF(ISERROR($S423),"",OFFSET('Smelter Reference List'!$G$4,$S423-4,0))</f>
        <v/>
      </c>
      <c r="I423" s="291" t="str">
        <f ca="1">IF(ISERROR($S423),"",OFFSET('Smelter Reference List'!$H$4,$S423-4,0))</f>
        <v/>
      </c>
      <c r="J423" s="291" t="str">
        <f ca="1">IF(ISERROR($S423),"",OFFSET('Smelter Reference List'!$I$4,$S423-4,0))</f>
        <v/>
      </c>
      <c r="K423" s="288"/>
      <c r="L423" s="288"/>
      <c r="M423" s="288"/>
      <c r="N423" s="288"/>
      <c r="O423" s="288"/>
      <c r="P423" s="288"/>
      <c r="Q423" s="289"/>
      <c r="R423" s="274"/>
      <c r="S423" s="275" t="e">
        <f>IF(OR(C423="",C423=T$4),NA(),MATCH($B423&amp;$C423,'Smelter Reference List'!$J:$J,0))</f>
        <v>#N/A</v>
      </c>
      <c r="T423" s="276"/>
      <c r="U423" s="276"/>
      <c r="V423" s="276"/>
      <c r="W423" s="276"/>
    </row>
    <row r="424" spans="1:23" s="267" customFormat="1" ht="20.25">
      <c r="A424" s="265"/>
      <c r="B424" s="273"/>
      <c r="C424" s="273"/>
      <c r="D424" s="166" t="str">
        <f ca="1">IF(ISERROR($S424),"",OFFSET('Smelter Reference List'!$C$4,$S424-4,0)&amp;"")</f>
        <v/>
      </c>
      <c r="E424" s="166" t="str">
        <f ca="1">IF(ISERROR($S424),"",OFFSET('Smelter Reference List'!$D$4,$S424-4,0)&amp;"")</f>
        <v/>
      </c>
      <c r="F424" s="166" t="str">
        <f ca="1">IF(ISERROR($S424),"",OFFSET('Smelter Reference List'!$E$4,$S424-4,0))</f>
        <v/>
      </c>
      <c r="G424" s="166" t="str">
        <f ca="1">IF(C424=$U$4,"Enter smelter details", IF(ISERROR($S424),"",OFFSET('Smelter Reference List'!$F$4,$S424-4,0)))</f>
        <v/>
      </c>
      <c r="H424" s="290" t="str">
        <f ca="1">IF(ISERROR($S424),"",OFFSET('Smelter Reference List'!$G$4,$S424-4,0))</f>
        <v/>
      </c>
      <c r="I424" s="291" t="str">
        <f ca="1">IF(ISERROR($S424),"",OFFSET('Smelter Reference List'!$H$4,$S424-4,0))</f>
        <v/>
      </c>
      <c r="J424" s="291" t="str">
        <f ca="1">IF(ISERROR($S424),"",OFFSET('Smelter Reference List'!$I$4,$S424-4,0))</f>
        <v/>
      </c>
      <c r="K424" s="288"/>
      <c r="L424" s="288"/>
      <c r="M424" s="288"/>
      <c r="N424" s="288"/>
      <c r="O424" s="288"/>
      <c r="P424" s="288"/>
      <c r="Q424" s="289"/>
      <c r="R424" s="274"/>
      <c r="S424" s="275" t="e">
        <f>IF(OR(C424="",C424=T$4),NA(),MATCH($B424&amp;$C424,'Smelter Reference List'!$J:$J,0))</f>
        <v>#N/A</v>
      </c>
      <c r="T424" s="276"/>
      <c r="U424" s="276"/>
      <c r="V424" s="276"/>
      <c r="W424" s="276"/>
    </row>
    <row r="425" spans="1:23" s="267" customFormat="1" ht="20.25">
      <c r="A425" s="265"/>
      <c r="B425" s="273"/>
      <c r="C425" s="273"/>
      <c r="D425" s="166" t="str">
        <f ca="1">IF(ISERROR($S425),"",OFFSET('Smelter Reference List'!$C$4,$S425-4,0)&amp;"")</f>
        <v/>
      </c>
      <c r="E425" s="166" t="str">
        <f ca="1">IF(ISERROR($S425),"",OFFSET('Smelter Reference List'!$D$4,$S425-4,0)&amp;"")</f>
        <v/>
      </c>
      <c r="F425" s="166" t="str">
        <f ca="1">IF(ISERROR($S425),"",OFFSET('Smelter Reference List'!$E$4,$S425-4,0))</f>
        <v/>
      </c>
      <c r="G425" s="166" t="str">
        <f ca="1">IF(C425=$U$4,"Enter smelter details", IF(ISERROR($S425),"",OFFSET('Smelter Reference List'!$F$4,$S425-4,0)))</f>
        <v/>
      </c>
      <c r="H425" s="290" t="str">
        <f ca="1">IF(ISERROR($S425),"",OFFSET('Smelter Reference List'!$G$4,$S425-4,0))</f>
        <v/>
      </c>
      <c r="I425" s="291" t="str">
        <f ca="1">IF(ISERROR($S425),"",OFFSET('Smelter Reference List'!$H$4,$S425-4,0))</f>
        <v/>
      </c>
      <c r="J425" s="291" t="str">
        <f ca="1">IF(ISERROR($S425),"",OFFSET('Smelter Reference List'!$I$4,$S425-4,0))</f>
        <v/>
      </c>
      <c r="K425" s="288"/>
      <c r="L425" s="288"/>
      <c r="M425" s="288"/>
      <c r="N425" s="288"/>
      <c r="O425" s="288"/>
      <c r="P425" s="288"/>
      <c r="Q425" s="289"/>
      <c r="R425" s="274"/>
      <c r="S425" s="275" t="e">
        <f>IF(OR(C425="",C425=T$4),NA(),MATCH($B425&amp;$C425,'Smelter Reference List'!$J:$J,0))</f>
        <v>#N/A</v>
      </c>
      <c r="T425" s="276"/>
      <c r="U425" s="276"/>
      <c r="V425" s="276"/>
      <c r="W425" s="276"/>
    </row>
    <row r="426" spans="1:23" s="267" customFormat="1" ht="20.25">
      <c r="A426" s="265"/>
      <c r="B426" s="273"/>
      <c r="C426" s="273"/>
      <c r="D426" s="166" t="str">
        <f ca="1">IF(ISERROR($S426),"",OFFSET('Smelter Reference List'!$C$4,$S426-4,0)&amp;"")</f>
        <v/>
      </c>
      <c r="E426" s="166" t="str">
        <f ca="1">IF(ISERROR($S426),"",OFFSET('Smelter Reference List'!$D$4,$S426-4,0)&amp;"")</f>
        <v/>
      </c>
      <c r="F426" s="166" t="str">
        <f ca="1">IF(ISERROR($S426),"",OFFSET('Smelter Reference List'!$E$4,$S426-4,0))</f>
        <v/>
      </c>
      <c r="G426" s="166" t="str">
        <f ca="1">IF(C426=$U$4,"Enter smelter details", IF(ISERROR($S426),"",OFFSET('Smelter Reference List'!$F$4,$S426-4,0)))</f>
        <v/>
      </c>
      <c r="H426" s="290" t="str">
        <f ca="1">IF(ISERROR($S426),"",OFFSET('Smelter Reference List'!$G$4,$S426-4,0))</f>
        <v/>
      </c>
      <c r="I426" s="291" t="str">
        <f ca="1">IF(ISERROR($S426),"",OFFSET('Smelter Reference List'!$H$4,$S426-4,0))</f>
        <v/>
      </c>
      <c r="J426" s="291" t="str">
        <f ca="1">IF(ISERROR($S426),"",OFFSET('Smelter Reference List'!$I$4,$S426-4,0))</f>
        <v/>
      </c>
      <c r="K426" s="288"/>
      <c r="L426" s="288"/>
      <c r="M426" s="288"/>
      <c r="N426" s="288"/>
      <c r="O426" s="288"/>
      <c r="P426" s="288"/>
      <c r="Q426" s="289"/>
      <c r="R426" s="274"/>
      <c r="S426" s="275" t="e">
        <f>IF(OR(C426="",C426=T$4),NA(),MATCH($B426&amp;$C426,'Smelter Reference List'!$J:$J,0))</f>
        <v>#N/A</v>
      </c>
      <c r="T426" s="276"/>
      <c r="U426" s="276"/>
      <c r="V426" s="276"/>
      <c r="W426" s="276"/>
    </row>
    <row r="427" spans="1:23" s="267" customFormat="1" ht="20.25">
      <c r="A427" s="265"/>
      <c r="B427" s="273"/>
      <c r="C427" s="273"/>
      <c r="D427" s="166" t="str">
        <f ca="1">IF(ISERROR($S427),"",OFFSET('Smelter Reference List'!$C$4,$S427-4,0)&amp;"")</f>
        <v/>
      </c>
      <c r="E427" s="166" t="str">
        <f ca="1">IF(ISERROR($S427),"",OFFSET('Smelter Reference List'!$D$4,$S427-4,0)&amp;"")</f>
        <v/>
      </c>
      <c r="F427" s="166" t="str">
        <f ca="1">IF(ISERROR($S427),"",OFFSET('Smelter Reference List'!$E$4,$S427-4,0))</f>
        <v/>
      </c>
      <c r="G427" s="166" t="str">
        <f ca="1">IF(C427=$U$4,"Enter smelter details", IF(ISERROR($S427),"",OFFSET('Smelter Reference List'!$F$4,$S427-4,0)))</f>
        <v/>
      </c>
      <c r="H427" s="290" t="str">
        <f ca="1">IF(ISERROR($S427),"",OFFSET('Smelter Reference List'!$G$4,$S427-4,0))</f>
        <v/>
      </c>
      <c r="I427" s="291" t="str">
        <f ca="1">IF(ISERROR($S427),"",OFFSET('Smelter Reference List'!$H$4,$S427-4,0))</f>
        <v/>
      </c>
      <c r="J427" s="291" t="str">
        <f ca="1">IF(ISERROR($S427),"",OFFSET('Smelter Reference List'!$I$4,$S427-4,0))</f>
        <v/>
      </c>
      <c r="K427" s="288"/>
      <c r="L427" s="288"/>
      <c r="M427" s="288"/>
      <c r="N427" s="288"/>
      <c r="O427" s="288"/>
      <c r="P427" s="288"/>
      <c r="Q427" s="289"/>
      <c r="R427" s="274"/>
      <c r="S427" s="275" t="e">
        <f>IF(OR(C427="",C427=T$4),NA(),MATCH($B427&amp;$C427,'Smelter Reference List'!$J:$J,0))</f>
        <v>#N/A</v>
      </c>
      <c r="T427" s="276"/>
      <c r="U427" s="276"/>
      <c r="V427" s="276"/>
      <c r="W427" s="276"/>
    </row>
    <row r="428" spans="1:23" s="267" customFormat="1" ht="20.25">
      <c r="A428" s="265"/>
      <c r="B428" s="273"/>
      <c r="C428" s="273"/>
      <c r="D428" s="166" t="str">
        <f ca="1">IF(ISERROR($S428),"",OFFSET('Smelter Reference List'!$C$4,$S428-4,0)&amp;"")</f>
        <v/>
      </c>
      <c r="E428" s="166" t="str">
        <f ca="1">IF(ISERROR($S428),"",OFFSET('Smelter Reference List'!$D$4,$S428-4,0)&amp;"")</f>
        <v/>
      </c>
      <c r="F428" s="166" t="str">
        <f ca="1">IF(ISERROR($S428),"",OFFSET('Smelter Reference List'!$E$4,$S428-4,0))</f>
        <v/>
      </c>
      <c r="G428" s="166" t="str">
        <f ca="1">IF(C428=$U$4,"Enter smelter details", IF(ISERROR($S428),"",OFFSET('Smelter Reference List'!$F$4,$S428-4,0)))</f>
        <v/>
      </c>
      <c r="H428" s="290" t="str">
        <f ca="1">IF(ISERROR($S428),"",OFFSET('Smelter Reference List'!$G$4,$S428-4,0))</f>
        <v/>
      </c>
      <c r="I428" s="291" t="str">
        <f ca="1">IF(ISERROR($S428),"",OFFSET('Smelter Reference List'!$H$4,$S428-4,0))</f>
        <v/>
      </c>
      <c r="J428" s="291" t="str">
        <f ca="1">IF(ISERROR($S428),"",OFFSET('Smelter Reference List'!$I$4,$S428-4,0))</f>
        <v/>
      </c>
      <c r="K428" s="288"/>
      <c r="L428" s="288"/>
      <c r="M428" s="288"/>
      <c r="N428" s="288"/>
      <c r="O428" s="288"/>
      <c r="P428" s="288"/>
      <c r="Q428" s="289"/>
      <c r="R428" s="274"/>
      <c r="S428" s="275" t="e">
        <f>IF(OR(C428="",C428=T$4),NA(),MATCH($B428&amp;$C428,'Smelter Reference List'!$J:$J,0))</f>
        <v>#N/A</v>
      </c>
      <c r="T428" s="276"/>
      <c r="U428" s="276"/>
      <c r="V428" s="276"/>
      <c r="W428" s="276"/>
    </row>
    <row r="429" spans="1:23" s="267" customFormat="1" ht="20.25">
      <c r="A429" s="265"/>
      <c r="B429" s="273"/>
      <c r="C429" s="273"/>
      <c r="D429" s="166" t="str">
        <f ca="1">IF(ISERROR($S429),"",OFFSET('Smelter Reference List'!$C$4,$S429-4,0)&amp;"")</f>
        <v/>
      </c>
      <c r="E429" s="166" t="str">
        <f ca="1">IF(ISERROR($S429),"",OFFSET('Smelter Reference List'!$D$4,$S429-4,0)&amp;"")</f>
        <v/>
      </c>
      <c r="F429" s="166" t="str">
        <f ca="1">IF(ISERROR($S429),"",OFFSET('Smelter Reference List'!$E$4,$S429-4,0))</f>
        <v/>
      </c>
      <c r="G429" s="166" t="str">
        <f ca="1">IF(C429=$U$4,"Enter smelter details", IF(ISERROR($S429),"",OFFSET('Smelter Reference List'!$F$4,$S429-4,0)))</f>
        <v/>
      </c>
      <c r="H429" s="290" t="str">
        <f ca="1">IF(ISERROR($S429),"",OFFSET('Smelter Reference List'!$G$4,$S429-4,0))</f>
        <v/>
      </c>
      <c r="I429" s="291" t="str">
        <f ca="1">IF(ISERROR($S429),"",OFFSET('Smelter Reference List'!$H$4,$S429-4,0))</f>
        <v/>
      </c>
      <c r="J429" s="291" t="str">
        <f ca="1">IF(ISERROR($S429),"",OFFSET('Smelter Reference List'!$I$4,$S429-4,0))</f>
        <v/>
      </c>
      <c r="K429" s="288"/>
      <c r="L429" s="288"/>
      <c r="M429" s="288"/>
      <c r="N429" s="288"/>
      <c r="O429" s="288"/>
      <c r="P429" s="288"/>
      <c r="Q429" s="289"/>
      <c r="R429" s="274"/>
      <c r="S429" s="275" t="e">
        <f>IF(OR(C429="",C429=T$4),NA(),MATCH($B429&amp;$C429,'Smelter Reference List'!$J:$J,0))</f>
        <v>#N/A</v>
      </c>
      <c r="T429" s="276"/>
      <c r="U429" s="276"/>
      <c r="V429" s="276"/>
      <c r="W429" s="276"/>
    </row>
    <row r="430" spans="1:23" s="267" customFormat="1" ht="20.25">
      <c r="A430" s="265"/>
      <c r="B430" s="273"/>
      <c r="C430" s="273"/>
      <c r="D430" s="166" t="str">
        <f ca="1">IF(ISERROR($S430),"",OFFSET('Smelter Reference List'!$C$4,$S430-4,0)&amp;"")</f>
        <v/>
      </c>
      <c r="E430" s="166" t="str">
        <f ca="1">IF(ISERROR($S430),"",OFFSET('Smelter Reference List'!$D$4,$S430-4,0)&amp;"")</f>
        <v/>
      </c>
      <c r="F430" s="166" t="str">
        <f ca="1">IF(ISERROR($S430),"",OFFSET('Smelter Reference List'!$E$4,$S430-4,0))</f>
        <v/>
      </c>
      <c r="G430" s="166" t="str">
        <f ca="1">IF(C430=$U$4,"Enter smelter details", IF(ISERROR($S430),"",OFFSET('Smelter Reference List'!$F$4,$S430-4,0)))</f>
        <v/>
      </c>
      <c r="H430" s="290" t="str">
        <f ca="1">IF(ISERROR($S430),"",OFFSET('Smelter Reference List'!$G$4,$S430-4,0))</f>
        <v/>
      </c>
      <c r="I430" s="291" t="str">
        <f ca="1">IF(ISERROR($S430),"",OFFSET('Smelter Reference List'!$H$4,$S430-4,0))</f>
        <v/>
      </c>
      <c r="J430" s="291" t="str">
        <f ca="1">IF(ISERROR($S430),"",OFFSET('Smelter Reference List'!$I$4,$S430-4,0))</f>
        <v/>
      </c>
      <c r="K430" s="288"/>
      <c r="L430" s="288"/>
      <c r="M430" s="288"/>
      <c r="N430" s="288"/>
      <c r="O430" s="288"/>
      <c r="P430" s="288"/>
      <c r="Q430" s="289"/>
      <c r="R430" s="274"/>
      <c r="S430" s="275" t="e">
        <f>IF(OR(C430="",C430=T$4),NA(),MATCH($B430&amp;$C430,'Smelter Reference List'!$J:$J,0))</f>
        <v>#N/A</v>
      </c>
      <c r="T430" s="276"/>
      <c r="U430" s="276"/>
      <c r="V430" s="276"/>
      <c r="W430" s="276"/>
    </row>
    <row r="431" spans="1:23" s="267" customFormat="1" ht="20.25">
      <c r="A431" s="265"/>
      <c r="B431" s="273"/>
      <c r="C431" s="273"/>
      <c r="D431" s="166" t="str">
        <f ca="1">IF(ISERROR($S431),"",OFFSET('Smelter Reference List'!$C$4,$S431-4,0)&amp;"")</f>
        <v/>
      </c>
      <c r="E431" s="166" t="str">
        <f ca="1">IF(ISERROR($S431),"",OFFSET('Smelter Reference List'!$D$4,$S431-4,0)&amp;"")</f>
        <v/>
      </c>
      <c r="F431" s="166" t="str">
        <f ca="1">IF(ISERROR($S431),"",OFFSET('Smelter Reference List'!$E$4,$S431-4,0))</f>
        <v/>
      </c>
      <c r="G431" s="166" t="str">
        <f ca="1">IF(C431=$U$4,"Enter smelter details", IF(ISERROR($S431),"",OFFSET('Smelter Reference List'!$F$4,$S431-4,0)))</f>
        <v/>
      </c>
      <c r="H431" s="290" t="str">
        <f ca="1">IF(ISERROR($S431),"",OFFSET('Smelter Reference List'!$G$4,$S431-4,0))</f>
        <v/>
      </c>
      <c r="I431" s="291" t="str">
        <f ca="1">IF(ISERROR($S431),"",OFFSET('Smelter Reference List'!$H$4,$S431-4,0))</f>
        <v/>
      </c>
      <c r="J431" s="291" t="str">
        <f ca="1">IF(ISERROR($S431),"",OFFSET('Smelter Reference List'!$I$4,$S431-4,0))</f>
        <v/>
      </c>
      <c r="K431" s="288"/>
      <c r="L431" s="288"/>
      <c r="M431" s="288"/>
      <c r="N431" s="288"/>
      <c r="O431" s="288"/>
      <c r="P431" s="288"/>
      <c r="Q431" s="289"/>
      <c r="R431" s="274"/>
      <c r="S431" s="275" t="e">
        <f>IF(OR(C431="",C431=T$4),NA(),MATCH($B431&amp;$C431,'Smelter Reference List'!$J:$J,0))</f>
        <v>#N/A</v>
      </c>
      <c r="T431" s="276"/>
      <c r="U431" s="276"/>
      <c r="V431" s="276"/>
      <c r="W431" s="276"/>
    </row>
    <row r="432" spans="1:23" s="267" customFormat="1" ht="20.25">
      <c r="A432" s="265"/>
      <c r="B432" s="273"/>
      <c r="C432" s="273"/>
      <c r="D432" s="166" t="str">
        <f ca="1">IF(ISERROR($S432),"",OFFSET('Smelter Reference List'!$C$4,$S432-4,0)&amp;"")</f>
        <v/>
      </c>
      <c r="E432" s="166" t="str">
        <f ca="1">IF(ISERROR($S432),"",OFFSET('Smelter Reference List'!$D$4,$S432-4,0)&amp;"")</f>
        <v/>
      </c>
      <c r="F432" s="166" t="str">
        <f ca="1">IF(ISERROR($S432),"",OFFSET('Smelter Reference List'!$E$4,$S432-4,0))</f>
        <v/>
      </c>
      <c r="G432" s="166" t="str">
        <f ca="1">IF(C432=$U$4,"Enter smelter details", IF(ISERROR($S432),"",OFFSET('Smelter Reference List'!$F$4,$S432-4,0)))</f>
        <v/>
      </c>
      <c r="H432" s="290" t="str">
        <f ca="1">IF(ISERROR($S432),"",OFFSET('Smelter Reference List'!$G$4,$S432-4,0))</f>
        <v/>
      </c>
      <c r="I432" s="291" t="str">
        <f ca="1">IF(ISERROR($S432),"",OFFSET('Smelter Reference List'!$H$4,$S432-4,0))</f>
        <v/>
      </c>
      <c r="J432" s="291" t="str">
        <f ca="1">IF(ISERROR($S432),"",OFFSET('Smelter Reference List'!$I$4,$S432-4,0))</f>
        <v/>
      </c>
      <c r="K432" s="288"/>
      <c r="L432" s="288"/>
      <c r="M432" s="288"/>
      <c r="N432" s="288"/>
      <c r="O432" s="288"/>
      <c r="P432" s="288"/>
      <c r="Q432" s="289"/>
      <c r="R432" s="274"/>
      <c r="S432" s="275" t="e">
        <f>IF(OR(C432="",C432=T$4),NA(),MATCH($B432&amp;$C432,'Smelter Reference List'!$J:$J,0))</f>
        <v>#N/A</v>
      </c>
      <c r="T432" s="276"/>
      <c r="U432" s="276"/>
      <c r="V432" s="276"/>
      <c r="W432" s="276"/>
    </row>
    <row r="433" spans="1:23" s="267" customFormat="1" ht="20.25">
      <c r="A433" s="265"/>
      <c r="B433" s="273"/>
      <c r="C433" s="273"/>
      <c r="D433" s="166" t="str">
        <f ca="1">IF(ISERROR($S433),"",OFFSET('Smelter Reference List'!$C$4,$S433-4,0)&amp;"")</f>
        <v/>
      </c>
      <c r="E433" s="166" t="str">
        <f ca="1">IF(ISERROR($S433),"",OFFSET('Smelter Reference List'!$D$4,$S433-4,0)&amp;"")</f>
        <v/>
      </c>
      <c r="F433" s="166" t="str">
        <f ca="1">IF(ISERROR($S433),"",OFFSET('Smelter Reference List'!$E$4,$S433-4,0))</f>
        <v/>
      </c>
      <c r="G433" s="166" t="str">
        <f ca="1">IF(C433=$U$4,"Enter smelter details", IF(ISERROR($S433),"",OFFSET('Smelter Reference List'!$F$4,$S433-4,0)))</f>
        <v/>
      </c>
      <c r="H433" s="290" t="str">
        <f ca="1">IF(ISERROR($S433),"",OFFSET('Smelter Reference List'!$G$4,$S433-4,0))</f>
        <v/>
      </c>
      <c r="I433" s="291" t="str">
        <f ca="1">IF(ISERROR($S433),"",OFFSET('Smelter Reference List'!$H$4,$S433-4,0))</f>
        <v/>
      </c>
      <c r="J433" s="291" t="str">
        <f ca="1">IF(ISERROR($S433),"",OFFSET('Smelter Reference List'!$I$4,$S433-4,0))</f>
        <v/>
      </c>
      <c r="K433" s="288"/>
      <c r="L433" s="288"/>
      <c r="M433" s="288"/>
      <c r="N433" s="288"/>
      <c r="O433" s="288"/>
      <c r="P433" s="288"/>
      <c r="Q433" s="289"/>
      <c r="R433" s="274"/>
      <c r="S433" s="275" t="e">
        <f>IF(OR(C433="",C433=T$4),NA(),MATCH($B433&amp;$C433,'Smelter Reference List'!$J:$J,0))</f>
        <v>#N/A</v>
      </c>
      <c r="T433" s="276"/>
      <c r="U433" s="276"/>
      <c r="V433" s="276"/>
      <c r="W433" s="276"/>
    </row>
    <row r="434" spans="1:23" s="267" customFormat="1" ht="20.25">
      <c r="A434" s="265"/>
      <c r="B434" s="273"/>
      <c r="C434" s="273"/>
      <c r="D434" s="166" t="str">
        <f ca="1">IF(ISERROR($S434),"",OFFSET('Smelter Reference List'!$C$4,$S434-4,0)&amp;"")</f>
        <v/>
      </c>
      <c r="E434" s="166" t="str">
        <f ca="1">IF(ISERROR($S434),"",OFFSET('Smelter Reference List'!$D$4,$S434-4,0)&amp;"")</f>
        <v/>
      </c>
      <c r="F434" s="166" t="str">
        <f ca="1">IF(ISERROR($S434),"",OFFSET('Smelter Reference List'!$E$4,$S434-4,0))</f>
        <v/>
      </c>
      <c r="G434" s="166" t="str">
        <f ca="1">IF(C434=$U$4,"Enter smelter details", IF(ISERROR($S434),"",OFFSET('Smelter Reference List'!$F$4,$S434-4,0)))</f>
        <v/>
      </c>
      <c r="H434" s="290" t="str">
        <f ca="1">IF(ISERROR($S434),"",OFFSET('Smelter Reference List'!$G$4,$S434-4,0))</f>
        <v/>
      </c>
      <c r="I434" s="291" t="str">
        <f ca="1">IF(ISERROR($S434),"",OFFSET('Smelter Reference List'!$H$4,$S434-4,0))</f>
        <v/>
      </c>
      <c r="J434" s="291" t="str">
        <f ca="1">IF(ISERROR($S434),"",OFFSET('Smelter Reference List'!$I$4,$S434-4,0))</f>
        <v/>
      </c>
      <c r="K434" s="288"/>
      <c r="L434" s="288"/>
      <c r="M434" s="288"/>
      <c r="N434" s="288"/>
      <c r="O434" s="288"/>
      <c r="P434" s="288"/>
      <c r="Q434" s="289"/>
      <c r="R434" s="274"/>
      <c r="S434" s="275" t="e">
        <f>IF(OR(C434="",C434=T$4),NA(),MATCH($B434&amp;$C434,'Smelter Reference List'!$J:$J,0))</f>
        <v>#N/A</v>
      </c>
      <c r="T434" s="276"/>
      <c r="U434" s="276"/>
      <c r="V434" s="276"/>
      <c r="W434" s="276"/>
    </row>
    <row r="435" spans="1:23" s="267" customFormat="1" ht="20.25">
      <c r="A435" s="265"/>
      <c r="B435" s="273"/>
      <c r="C435" s="273"/>
      <c r="D435" s="166" t="str">
        <f ca="1">IF(ISERROR($S435),"",OFFSET('Smelter Reference List'!$C$4,$S435-4,0)&amp;"")</f>
        <v/>
      </c>
      <c r="E435" s="166" t="str">
        <f ca="1">IF(ISERROR($S435),"",OFFSET('Smelter Reference List'!$D$4,$S435-4,0)&amp;"")</f>
        <v/>
      </c>
      <c r="F435" s="166" t="str">
        <f ca="1">IF(ISERROR($S435),"",OFFSET('Smelter Reference List'!$E$4,$S435-4,0))</f>
        <v/>
      </c>
      <c r="G435" s="166" t="str">
        <f ca="1">IF(C435=$U$4,"Enter smelter details", IF(ISERROR($S435),"",OFFSET('Smelter Reference List'!$F$4,$S435-4,0)))</f>
        <v/>
      </c>
      <c r="H435" s="290" t="str">
        <f ca="1">IF(ISERROR($S435),"",OFFSET('Smelter Reference List'!$G$4,$S435-4,0))</f>
        <v/>
      </c>
      <c r="I435" s="291" t="str">
        <f ca="1">IF(ISERROR($S435),"",OFFSET('Smelter Reference List'!$H$4,$S435-4,0))</f>
        <v/>
      </c>
      <c r="J435" s="291" t="str">
        <f ca="1">IF(ISERROR($S435),"",OFFSET('Smelter Reference List'!$I$4,$S435-4,0))</f>
        <v/>
      </c>
      <c r="K435" s="288"/>
      <c r="L435" s="288"/>
      <c r="M435" s="288"/>
      <c r="N435" s="288"/>
      <c r="O435" s="288"/>
      <c r="P435" s="288"/>
      <c r="Q435" s="289"/>
      <c r="R435" s="274"/>
      <c r="S435" s="275" t="e">
        <f>IF(OR(C435="",C435=T$4),NA(),MATCH($B435&amp;$C435,'Smelter Reference List'!$J:$J,0))</f>
        <v>#N/A</v>
      </c>
      <c r="T435" s="276"/>
      <c r="U435" s="276"/>
      <c r="V435" s="276"/>
      <c r="W435" s="276"/>
    </row>
    <row r="436" spans="1:23" s="267" customFormat="1" ht="20.25">
      <c r="A436" s="265"/>
      <c r="B436" s="273"/>
      <c r="C436" s="273"/>
      <c r="D436" s="166" t="str">
        <f ca="1">IF(ISERROR($S436),"",OFFSET('Smelter Reference List'!$C$4,$S436-4,0)&amp;"")</f>
        <v/>
      </c>
      <c r="E436" s="166" t="str">
        <f ca="1">IF(ISERROR($S436),"",OFFSET('Smelter Reference List'!$D$4,$S436-4,0)&amp;"")</f>
        <v/>
      </c>
      <c r="F436" s="166" t="str">
        <f ca="1">IF(ISERROR($S436),"",OFFSET('Smelter Reference List'!$E$4,$S436-4,0))</f>
        <v/>
      </c>
      <c r="G436" s="166" t="str">
        <f ca="1">IF(C436=$U$4,"Enter smelter details", IF(ISERROR($S436),"",OFFSET('Smelter Reference List'!$F$4,$S436-4,0)))</f>
        <v/>
      </c>
      <c r="H436" s="290" t="str">
        <f ca="1">IF(ISERROR($S436),"",OFFSET('Smelter Reference List'!$G$4,$S436-4,0))</f>
        <v/>
      </c>
      <c r="I436" s="291" t="str">
        <f ca="1">IF(ISERROR($S436),"",OFFSET('Smelter Reference List'!$H$4,$S436-4,0))</f>
        <v/>
      </c>
      <c r="J436" s="291" t="str">
        <f ca="1">IF(ISERROR($S436),"",OFFSET('Smelter Reference List'!$I$4,$S436-4,0))</f>
        <v/>
      </c>
      <c r="K436" s="288"/>
      <c r="L436" s="288"/>
      <c r="M436" s="288"/>
      <c r="N436" s="288"/>
      <c r="O436" s="288"/>
      <c r="P436" s="288"/>
      <c r="Q436" s="289"/>
      <c r="R436" s="274"/>
      <c r="S436" s="275" t="e">
        <f>IF(OR(C436="",C436=T$4),NA(),MATCH($B436&amp;$C436,'Smelter Reference List'!$J:$J,0))</f>
        <v>#N/A</v>
      </c>
      <c r="T436" s="276"/>
      <c r="U436" s="276"/>
      <c r="V436" s="276"/>
      <c r="W436" s="276"/>
    </row>
    <row r="437" spans="1:23" s="267" customFormat="1" ht="20.25">
      <c r="A437" s="265"/>
      <c r="B437" s="273"/>
      <c r="C437" s="273"/>
      <c r="D437" s="166" t="str">
        <f ca="1">IF(ISERROR($S437),"",OFFSET('Smelter Reference List'!$C$4,$S437-4,0)&amp;"")</f>
        <v/>
      </c>
      <c r="E437" s="166" t="str">
        <f ca="1">IF(ISERROR($S437),"",OFFSET('Smelter Reference List'!$D$4,$S437-4,0)&amp;"")</f>
        <v/>
      </c>
      <c r="F437" s="166" t="str">
        <f ca="1">IF(ISERROR($S437),"",OFFSET('Smelter Reference List'!$E$4,$S437-4,0))</f>
        <v/>
      </c>
      <c r="G437" s="166" t="str">
        <f ca="1">IF(C437=$U$4,"Enter smelter details", IF(ISERROR($S437),"",OFFSET('Smelter Reference List'!$F$4,$S437-4,0)))</f>
        <v/>
      </c>
      <c r="H437" s="290" t="str">
        <f ca="1">IF(ISERROR($S437),"",OFFSET('Smelter Reference List'!$G$4,$S437-4,0))</f>
        <v/>
      </c>
      <c r="I437" s="291" t="str">
        <f ca="1">IF(ISERROR($S437),"",OFFSET('Smelter Reference List'!$H$4,$S437-4,0))</f>
        <v/>
      </c>
      <c r="J437" s="291" t="str">
        <f ca="1">IF(ISERROR($S437),"",OFFSET('Smelter Reference List'!$I$4,$S437-4,0))</f>
        <v/>
      </c>
      <c r="K437" s="288"/>
      <c r="L437" s="288"/>
      <c r="M437" s="288"/>
      <c r="N437" s="288"/>
      <c r="O437" s="288"/>
      <c r="P437" s="288"/>
      <c r="Q437" s="289"/>
      <c r="R437" s="274"/>
      <c r="S437" s="275" t="e">
        <f>IF(OR(C437="",C437=T$4),NA(),MATCH($B437&amp;$C437,'Smelter Reference List'!$J:$J,0))</f>
        <v>#N/A</v>
      </c>
      <c r="T437" s="276"/>
      <c r="U437" s="276"/>
      <c r="V437" s="276"/>
      <c r="W437" s="276"/>
    </row>
    <row r="438" spans="1:23" s="267" customFormat="1" ht="20.25">
      <c r="A438" s="265"/>
      <c r="B438" s="273"/>
      <c r="C438" s="273"/>
      <c r="D438" s="166" t="str">
        <f ca="1">IF(ISERROR($S438),"",OFFSET('Smelter Reference List'!$C$4,$S438-4,0)&amp;"")</f>
        <v/>
      </c>
      <c r="E438" s="166" t="str">
        <f ca="1">IF(ISERROR($S438),"",OFFSET('Smelter Reference List'!$D$4,$S438-4,0)&amp;"")</f>
        <v/>
      </c>
      <c r="F438" s="166" t="str">
        <f ca="1">IF(ISERROR($S438),"",OFFSET('Smelter Reference List'!$E$4,$S438-4,0))</f>
        <v/>
      </c>
      <c r="G438" s="166" t="str">
        <f ca="1">IF(C438=$U$4,"Enter smelter details", IF(ISERROR($S438),"",OFFSET('Smelter Reference List'!$F$4,$S438-4,0)))</f>
        <v/>
      </c>
      <c r="H438" s="290" t="str">
        <f ca="1">IF(ISERROR($S438),"",OFFSET('Smelter Reference List'!$G$4,$S438-4,0))</f>
        <v/>
      </c>
      <c r="I438" s="291" t="str">
        <f ca="1">IF(ISERROR($S438),"",OFFSET('Smelter Reference List'!$H$4,$S438-4,0))</f>
        <v/>
      </c>
      <c r="J438" s="291" t="str">
        <f ca="1">IF(ISERROR($S438),"",OFFSET('Smelter Reference List'!$I$4,$S438-4,0))</f>
        <v/>
      </c>
      <c r="K438" s="288"/>
      <c r="L438" s="288"/>
      <c r="M438" s="288"/>
      <c r="N438" s="288"/>
      <c r="O438" s="288"/>
      <c r="P438" s="288"/>
      <c r="Q438" s="289"/>
      <c r="R438" s="274"/>
      <c r="S438" s="275" t="e">
        <f>IF(OR(C438="",C438=T$4),NA(),MATCH($B438&amp;$C438,'Smelter Reference List'!$J:$J,0))</f>
        <v>#N/A</v>
      </c>
      <c r="T438" s="276"/>
      <c r="U438" s="276"/>
      <c r="V438" s="276"/>
      <c r="W438" s="276"/>
    </row>
    <row r="439" spans="1:23" s="267" customFormat="1" ht="20.25">
      <c r="A439" s="265"/>
      <c r="B439" s="273"/>
      <c r="C439" s="273"/>
      <c r="D439" s="166" t="str">
        <f ca="1">IF(ISERROR($S439),"",OFFSET('Smelter Reference List'!$C$4,$S439-4,0)&amp;"")</f>
        <v/>
      </c>
      <c r="E439" s="166" t="str">
        <f ca="1">IF(ISERROR($S439),"",OFFSET('Smelter Reference List'!$D$4,$S439-4,0)&amp;"")</f>
        <v/>
      </c>
      <c r="F439" s="166" t="str">
        <f ca="1">IF(ISERROR($S439),"",OFFSET('Smelter Reference List'!$E$4,$S439-4,0))</f>
        <v/>
      </c>
      <c r="G439" s="166" t="str">
        <f ca="1">IF(C439=$U$4,"Enter smelter details", IF(ISERROR($S439),"",OFFSET('Smelter Reference List'!$F$4,$S439-4,0)))</f>
        <v/>
      </c>
      <c r="H439" s="290" t="str">
        <f ca="1">IF(ISERROR($S439),"",OFFSET('Smelter Reference List'!$G$4,$S439-4,0))</f>
        <v/>
      </c>
      <c r="I439" s="291" t="str">
        <f ca="1">IF(ISERROR($S439),"",OFFSET('Smelter Reference List'!$H$4,$S439-4,0))</f>
        <v/>
      </c>
      <c r="J439" s="291" t="str">
        <f ca="1">IF(ISERROR($S439),"",OFFSET('Smelter Reference List'!$I$4,$S439-4,0))</f>
        <v/>
      </c>
      <c r="K439" s="288"/>
      <c r="L439" s="288"/>
      <c r="M439" s="288"/>
      <c r="N439" s="288"/>
      <c r="O439" s="288"/>
      <c r="P439" s="288"/>
      <c r="Q439" s="289"/>
      <c r="R439" s="274"/>
      <c r="S439" s="275" t="e">
        <f>IF(OR(C439="",C439=T$4),NA(),MATCH($B439&amp;$C439,'Smelter Reference List'!$J:$J,0))</f>
        <v>#N/A</v>
      </c>
      <c r="T439" s="276"/>
      <c r="U439" s="276"/>
      <c r="V439" s="276"/>
      <c r="W439" s="276"/>
    </row>
    <row r="440" spans="1:23" s="267" customFormat="1" ht="20.25">
      <c r="A440" s="265"/>
      <c r="B440" s="273"/>
      <c r="C440" s="273"/>
      <c r="D440" s="166" t="str">
        <f ca="1">IF(ISERROR($S440),"",OFFSET('Smelter Reference List'!$C$4,$S440-4,0)&amp;"")</f>
        <v/>
      </c>
      <c r="E440" s="166" t="str">
        <f ca="1">IF(ISERROR($S440),"",OFFSET('Smelter Reference List'!$D$4,$S440-4,0)&amp;"")</f>
        <v/>
      </c>
      <c r="F440" s="166" t="str">
        <f ca="1">IF(ISERROR($S440),"",OFFSET('Smelter Reference List'!$E$4,$S440-4,0))</f>
        <v/>
      </c>
      <c r="G440" s="166" t="str">
        <f ca="1">IF(C440=$U$4,"Enter smelter details", IF(ISERROR($S440),"",OFFSET('Smelter Reference List'!$F$4,$S440-4,0)))</f>
        <v/>
      </c>
      <c r="H440" s="290" t="str">
        <f ca="1">IF(ISERROR($S440),"",OFFSET('Smelter Reference List'!$G$4,$S440-4,0))</f>
        <v/>
      </c>
      <c r="I440" s="291" t="str">
        <f ca="1">IF(ISERROR($S440),"",OFFSET('Smelter Reference List'!$H$4,$S440-4,0))</f>
        <v/>
      </c>
      <c r="J440" s="291" t="str">
        <f ca="1">IF(ISERROR($S440),"",OFFSET('Smelter Reference List'!$I$4,$S440-4,0))</f>
        <v/>
      </c>
      <c r="K440" s="288"/>
      <c r="L440" s="288"/>
      <c r="M440" s="288"/>
      <c r="N440" s="288"/>
      <c r="O440" s="288"/>
      <c r="P440" s="288"/>
      <c r="Q440" s="289"/>
      <c r="R440" s="274"/>
      <c r="S440" s="275" t="e">
        <f>IF(OR(C440="",C440=T$4),NA(),MATCH($B440&amp;$C440,'Smelter Reference List'!$J:$J,0))</f>
        <v>#N/A</v>
      </c>
      <c r="T440" s="276"/>
      <c r="U440" s="276"/>
      <c r="V440" s="276"/>
      <c r="W440" s="276"/>
    </row>
    <row r="441" spans="1:23" s="267" customFormat="1" ht="20.25">
      <c r="A441" s="265"/>
      <c r="B441" s="273"/>
      <c r="C441" s="273"/>
      <c r="D441" s="166" t="str">
        <f ca="1">IF(ISERROR($S441),"",OFFSET('Smelter Reference List'!$C$4,$S441-4,0)&amp;"")</f>
        <v/>
      </c>
      <c r="E441" s="166" t="str">
        <f ca="1">IF(ISERROR($S441),"",OFFSET('Smelter Reference List'!$D$4,$S441-4,0)&amp;"")</f>
        <v/>
      </c>
      <c r="F441" s="166" t="str">
        <f ca="1">IF(ISERROR($S441),"",OFFSET('Smelter Reference List'!$E$4,$S441-4,0))</f>
        <v/>
      </c>
      <c r="G441" s="166" t="str">
        <f ca="1">IF(C441=$U$4,"Enter smelter details", IF(ISERROR($S441),"",OFFSET('Smelter Reference List'!$F$4,$S441-4,0)))</f>
        <v/>
      </c>
      <c r="H441" s="290" t="str">
        <f ca="1">IF(ISERROR($S441),"",OFFSET('Smelter Reference List'!$G$4,$S441-4,0))</f>
        <v/>
      </c>
      <c r="I441" s="291" t="str">
        <f ca="1">IF(ISERROR($S441),"",OFFSET('Smelter Reference List'!$H$4,$S441-4,0))</f>
        <v/>
      </c>
      <c r="J441" s="291" t="str">
        <f ca="1">IF(ISERROR($S441),"",OFFSET('Smelter Reference List'!$I$4,$S441-4,0))</f>
        <v/>
      </c>
      <c r="K441" s="288"/>
      <c r="L441" s="288"/>
      <c r="M441" s="288"/>
      <c r="N441" s="288"/>
      <c r="O441" s="288"/>
      <c r="P441" s="288"/>
      <c r="Q441" s="289"/>
      <c r="R441" s="274"/>
      <c r="S441" s="275" t="e">
        <f>IF(OR(C441="",C441=T$4),NA(),MATCH($B441&amp;$C441,'Smelter Reference List'!$J:$J,0))</f>
        <v>#N/A</v>
      </c>
      <c r="T441" s="276"/>
      <c r="U441" s="276"/>
      <c r="V441" s="276"/>
      <c r="W441" s="276"/>
    </row>
    <row r="442" spans="1:23" s="267" customFormat="1" ht="20.25">
      <c r="A442" s="265"/>
      <c r="B442" s="273"/>
      <c r="C442" s="273"/>
      <c r="D442" s="166" t="str">
        <f ca="1">IF(ISERROR($S442),"",OFFSET('Smelter Reference List'!$C$4,$S442-4,0)&amp;"")</f>
        <v/>
      </c>
      <c r="E442" s="166" t="str">
        <f ca="1">IF(ISERROR($S442),"",OFFSET('Smelter Reference List'!$D$4,$S442-4,0)&amp;"")</f>
        <v/>
      </c>
      <c r="F442" s="166" t="str">
        <f ca="1">IF(ISERROR($S442),"",OFFSET('Smelter Reference List'!$E$4,$S442-4,0))</f>
        <v/>
      </c>
      <c r="G442" s="166" t="str">
        <f ca="1">IF(C442=$U$4,"Enter smelter details", IF(ISERROR($S442),"",OFFSET('Smelter Reference List'!$F$4,$S442-4,0)))</f>
        <v/>
      </c>
      <c r="H442" s="290" t="str">
        <f ca="1">IF(ISERROR($S442),"",OFFSET('Smelter Reference List'!$G$4,$S442-4,0))</f>
        <v/>
      </c>
      <c r="I442" s="291" t="str">
        <f ca="1">IF(ISERROR($S442),"",OFFSET('Smelter Reference List'!$H$4,$S442-4,0))</f>
        <v/>
      </c>
      <c r="J442" s="291" t="str">
        <f ca="1">IF(ISERROR($S442),"",OFFSET('Smelter Reference List'!$I$4,$S442-4,0))</f>
        <v/>
      </c>
      <c r="K442" s="288"/>
      <c r="L442" s="288"/>
      <c r="M442" s="288"/>
      <c r="N442" s="288"/>
      <c r="O442" s="288"/>
      <c r="P442" s="288"/>
      <c r="Q442" s="289"/>
      <c r="R442" s="274"/>
      <c r="S442" s="275" t="e">
        <f>IF(OR(C442="",C442=T$4),NA(),MATCH($B442&amp;$C442,'Smelter Reference List'!$J:$J,0))</f>
        <v>#N/A</v>
      </c>
      <c r="T442" s="276"/>
      <c r="U442" s="276"/>
      <c r="V442" s="276"/>
      <c r="W442" s="276"/>
    </row>
    <row r="443" spans="1:23" s="267" customFormat="1" ht="20.25">
      <c r="A443" s="265"/>
      <c r="B443" s="273"/>
      <c r="C443" s="273"/>
      <c r="D443" s="166" t="str">
        <f ca="1">IF(ISERROR($S443),"",OFFSET('Smelter Reference List'!$C$4,$S443-4,0)&amp;"")</f>
        <v/>
      </c>
      <c r="E443" s="166" t="str">
        <f ca="1">IF(ISERROR($S443),"",OFFSET('Smelter Reference List'!$D$4,$S443-4,0)&amp;"")</f>
        <v/>
      </c>
      <c r="F443" s="166" t="str">
        <f ca="1">IF(ISERROR($S443),"",OFFSET('Smelter Reference List'!$E$4,$S443-4,0))</f>
        <v/>
      </c>
      <c r="G443" s="166" t="str">
        <f ca="1">IF(C443=$U$4,"Enter smelter details", IF(ISERROR($S443),"",OFFSET('Smelter Reference List'!$F$4,$S443-4,0)))</f>
        <v/>
      </c>
      <c r="H443" s="290" t="str">
        <f ca="1">IF(ISERROR($S443),"",OFFSET('Smelter Reference List'!$G$4,$S443-4,0))</f>
        <v/>
      </c>
      <c r="I443" s="291" t="str">
        <f ca="1">IF(ISERROR($S443),"",OFFSET('Smelter Reference List'!$H$4,$S443-4,0))</f>
        <v/>
      </c>
      <c r="J443" s="291" t="str">
        <f ca="1">IF(ISERROR($S443),"",OFFSET('Smelter Reference List'!$I$4,$S443-4,0))</f>
        <v/>
      </c>
      <c r="K443" s="288"/>
      <c r="L443" s="288"/>
      <c r="M443" s="288"/>
      <c r="N443" s="288"/>
      <c r="O443" s="288"/>
      <c r="P443" s="288"/>
      <c r="Q443" s="289"/>
      <c r="R443" s="274"/>
      <c r="S443" s="275" t="e">
        <f>IF(OR(C443="",C443=T$4),NA(),MATCH($B443&amp;$C443,'Smelter Reference List'!$J:$J,0))</f>
        <v>#N/A</v>
      </c>
      <c r="T443" s="276"/>
      <c r="U443" s="276"/>
      <c r="V443" s="276"/>
      <c r="W443" s="276"/>
    </row>
    <row r="444" spans="1:23" s="267" customFormat="1" ht="20.25">
      <c r="A444" s="265"/>
      <c r="B444" s="273"/>
      <c r="C444" s="273"/>
      <c r="D444" s="166" t="str">
        <f ca="1">IF(ISERROR($S444),"",OFFSET('Smelter Reference List'!$C$4,$S444-4,0)&amp;"")</f>
        <v/>
      </c>
      <c r="E444" s="166" t="str">
        <f ca="1">IF(ISERROR($S444),"",OFFSET('Smelter Reference List'!$D$4,$S444-4,0)&amp;"")</f>
        <v/>
      </c>
      <c r="F444" s="166" t="str">
        <f ca="1">IF(ISERROR($S444),"",OFFSET('Smelter Reference List'!$E$4,$S444-4,0))</f>
        <v/>
      </c>
      <c r="G444" s="166" t="str">
        <f ca="1">IF(C444=$U$4,"Enter smelter details", IF(ISERROR($S444),"",OFFSET('Smelter Reference List'!$F$4,$S444-4,0)))</f>
        <v/>
      </c>
      <c r="H444" s="290" t="str">
        <f ca="1">IF(ISERROR($S444),"",OFFSET('Smelter Reference List'!$G$4,$S444-4,0))</f>
        <v/>
      </c>
      <c r="I444" s="291" t="str">
        <f ca="1">IF(ISERROR($S444),"",OFFSET('Smelter Reference List'!$H$4,$S444-4,0))</f>
        <v/>
      </c>
      <c r="J444" s="291" t="str">
        <f ca="1">IF(ISERROR($S444),"",OFFSET('Smelter Reference List'!$I$4,$S444-4,0))</f>
        <v/>
      </c>
      <c r="K444" s="288"/>
      <c r="L444" s="288"/>
      <c r="M444" s="288"/>
      <c r="N444" s="288"/>
      <c r="O444" s="288"/>
      <c r="P444" s="288"/>
      <c r="Q444" s="289"/>
      <c r="R444" s="274"/>
      <c r="S444" s="275" t="e">
        <f>IF(OR(C444="",C444=T$4),NA(),MATCH($B444&amp;$C444,'Smelter Reference List'!$J:$J,0))</f>
        <v>#N/A</v>
      </c>
      <c r="T444" s="276"/>
      <c r="U444" s="276"/>
      <c r="V444" s="276"/>
      <c r="W444" s="276"/>
    </row>
    <row r="445" spans="1:23" s="267" customFormat="1" ht="20.25">
      <c r="A445" s="265"/>
      <c r="B445" s="273"/>
      <c r="C445" s="273"/>
      <c r="D445" s="166" t="str">
        <f ca="1">IF(ISERROR($S445),"",OFFSET('Smelter Reference List'!$C$4,$S445-4,0)&amp;"")</f>
        <v/>
      </c>
      <c r="E445" s="166" t="str">
        <f ca="1">IF(ISERROR($S445),"",OFFSET('Smelter Reference List'!$D$4,$S445-4,0)&amp;"")</f>
        <v/>
      </c>
      <c r="F445" s="166" t="str">
        <f ca="1">IF(ISERROR($S445),"",OFFSET('Smelter Reference List'!$E$4,$S445-4,0))</f>
        <v/>
      </c>
      <c r="G445" s="166" t="str">
        <f ca="1">IF(C445=$U$4,"Enter smelter details", IF(ISERROR($S445),"",OFFSET('Smelter Reference List'!$F$4,$S445-4,0)))</f>
        <v/>
      </c>
      <c r="H445" s="290" t="str">
        <f ca="1">IF(ISERROR($S445),"",OFFSET('Smelter Reference List'!$G$4,$S445-4,0))</f>
        <v/>
      </c>
      <c r="I445" s="291" t="str">
        <f ca="1">IF(ISERROR($S445),"",OFFSET('Smelter Reference List'!$H$4,$S445-4,0))</f>
        <v/>
      </c>
      <c r="J445" s="291" t="str">
        <f ca="1">IF(ISERROR($S445),"",OFFSET('Smelter Reference List'!$I$4,$S445-4,0))</f>
        <v/>
      </c>
      <c r="K445" s="288"/>
      <c r="L445" s="288"/>
      <c r="M445" s="288"/>
      <c r="N445" s="288"/>
      <c r="O445" s="288"/>
      <c r="P445" s="288"/>
      <c r="Q445" s="289"/>
      <c r="R445" s="274"/>
      <c r="S445" s="275" t="e">
        <f>IF(OR(C445="",C445=T$4),NA(),MATCH($B445&amp;$C445,'Smelter Reference List'!$J:$J,0))</f>
        <v>#N/A</v>
      </c>
      <c r="T445" s="276"/>
      <c r="U445" s="276"/>
      <c r="V445" s="276"/>
      <c r="W445" s="276"/>
    </row>
    <row r="446" spans="1:23" s="267" customFormat="1" ht="20.25">
      <c r="A446" s="265"/>
      <c r="B446" s="273"/>
      <c r="C446" s="273"/>
      <c r="D446" s="166" t="str">
        <f ca="1">IF(ISERROR($S446),"",OFFSET('Smelter Reference List'!$C$4,$S446-4,0)&amp;"")</f>
        <v/>
      </c>
      <c r="E446" s="166" t="str">
        <f ca="1">IF(ISERROR($S446),"",OFFSET('Smelter Reference List'!$D$4,$S446-4,0)&amp;"")</f>
        <v/>
      </c>
      <c r="F446" s="166" t="str">
        <f ca="1">IF(ISERROR($S446),"",OFFSET('Smelter Reference List'!$E$4,$S446-4,0))</f>
        <v/>
      </c>
      <c r="G446" s="166" t="str">
        <f ca="1">IF(C446=$U$4,"Enter smelter details", IF(ISERROR($S446),"",OFFSET('Smelter Reference List'!$F$4,$S446-4,0)))</f>
        <v/>
      </c>
      <c r="H446" s="290" t="str">
        <f ca="1">IF(ISERROR($S446),"",OFFSET('Smelter Reference List'!$G$4,$S446-4,0))</f>
        <v/>
      </c>
      <c r="I446" s="291" t="str">
        <f ca="1">IF(ISERROR($S446),"",OFFSET('Smelter Reference List'!$H$4,$S446-4,0))</f>
        <v/>
      </c>
      <c r="J446" s="291" t="str">
        <f ca="1">IF(ISERROR($S446),"",OFFSET('Smelter Reference List'!$I$4,$S446-4,0))</f>
        <v/>
      </c>
      <c r="K446" s="288"/>
      <c r="L446" s="288"/>
      <c r="M446" s="288"/>
      <c r="N446" s="288"/>
      <c r="O446" s="288"/>
      <c r="P446" s="288"/>
      <c r="Q446" s="289"/>
      <c r="R446" s="274"/>
      <c r="S446" s="275" t="e">
        <f>IF(OR(C446="",C446=T$4),NA(),MATCH($B446&amp;$C446,'Smelter Reference List'!$J:$J,0))</f>
        <v>#N/A</v>
      </c>
      <c r="T446" s="276"/>
      <c r="U446" s="276"/>
      <c r="V446" s="276"/>
      <c r="W446" s="276"/>
    </row>
    <row r="447" spans="1:23" s="267" customFormat="1" ht="20.25">
      <c r="A447" s="265"/>
      <c r="B447" s="273"/>
      <c r="C447" s="273"/>
      <c r="D447" s="166" t="str">
        <f ca="1">IF(ISERROR($S447),"",OFFSET('Smelter Reference List'!$C$4,$S447-4,0)&amp;"")</f>
        <v/>
      </c>
      <c r="E447" s="166" t="str">
        <f ca="1">IF(ISERROR($S447),"",OFFSET('Smelter Reference List'!$D$4,$S447-4,0)&amp;"")</f>
        <v/>
      </c>
      <c r="F447" s="166" t="str">
        <f ca="1">IF(ISERROR($S447),"",OFFSET('Smelter Reference List'!$E$4,$S447-4,0))</f>
        <v/>
      </c>
      <c r="G447" s="166" t="str">
        <f ca="1">IF(C447=$U$4,"Enter smelter details", IF(ISERROR($S447),"",OFFSET('Smelter Reference List'!$F$4,$S447-4,0)))</f>
        <v/>
      </c>
      <c r="H447" s="290" t="str">
        <f ca="1">IF(ISERROR($S447),"",OFFSET('Smelter Reference List'!$G$4,$S447-4,0))</f>
        <v/>
      </c>
      <c r="I447" s="291" t="str">
        <f ca="1">IF(ISERROR($S447),"",OFFSET('Smelter Reference List'!$H$4,$S447-4,0))</f>
        <v/>
      </c>
      <c r="J447" s="291" t="str">
        <f ca="1">IF(ISERROR($S447),"",OFFSET('Smelter Reference List'!$I$4,$S447-4,0))</f>
        <v/>
      </c>
      <c r="K447" s="288"/>
      <c r="L447" s="288"/>
      <c r="M447" s="288"/>
      <c r="N447" s="288"/>
      <c r="O447" s="288"/>
      <c r="P447" s="288"/>
      <c r="Q447" s="289"/>
      <c r="R447" s="274"/>
      <c r="S447" s="275" t="e">
        <f>IF(OR(C447="",C447=T$4),NA(),MATCH($B447&amp;$C447,'Smelter Reference List'!$J:$J,0))</f>
        <v>#N/A</v>
      </c>
      <c r="T447" s="276"/>
      <c r="U447" s="276"/>
      <c r="V447" s="276"/>
      <c r="W447" s="276"/>
    </row>
    <row r="448" spans="1:23" s="267" customFormat="1" ht="20.25">
      <c r="A448" s="265"/>
      <c r="B448" s="273"/>
      <c r="C448" s="273"/>
      <c r="D448" s="166" t="str">
        <f ca="1">IF(ISERROR($S448),"",OFFSET('Smelter Reference List'!$C$4,$S448-4,0)&amp;"")</f>
        <v/>
      </c>
      <c r="E448" s="166" t="str">
        <f ca="1">IF(ISERROR($S448),"",OFFSET('Smelter Reference List'!$D$4,$S448-4,0)&amp;"")</f>
        <v/>
      </c>
      <c r="F448" s="166" t="str">
        <f ca="1">IF(ISERROR($S448),"",OFFSET('Smelter Reference List'!$E$4,$S448-4,0))</f>
        <v/>
      </c>
      <c r="G448" s="166" t="str">
        <f ca="1">IF(C448=$U$4,"Enter smelter details", IF(ISERROR($S448),"",OFFSET('Smelter Reference List'!$F$4,$S448-4,0)))</f>
        <v/>
      </c>
      <c r="H448" s="290" t="str">
        <f ca="1">IF(ISERROR($S448),"",OFFSET('Smelter Reference List'!$G$4,$S448-4,0))</f>
        <v/>
      </c>
      <c r="I448" s="291" t="str">
        <f ca="1">IF(ISERROR($S448),"",OFFSET('Smelter Reference List'!$H$4,$S448-4,0))</f>
        <v/>
      </c>
      <c r="J448" s="291" t="str">
        <f ca="1">IF(ISERROR($S448),"",OFFSET('Smelter Reference List'!$I$4,$S448-4,0))</f>
        <v/>
      </c>
      <c r="K448" s="288"/>
      <c r="L448" s="288"/>
      <c r="M448" s="288"/>
      <c r="N448" s="288"/>
      <c r="O448" s="288"/>
      <c r="P448" s="288"/>
      <c r="Q448" s="289"/>
      <c r="R448" s="274"/>
      <c r="S448" s="275" t="e">
        <f>IF(OR(C448="",C448=T$4),NA(),MATCH($B448&amp;$C448,'Smelter Reference List'!$J:$J,0))</f>
        <v>#N/A</v>
      </c>
      <c r="T448" s="276"/>
      <c r="U448" s="276"/>
      <c r="V448" s="276"/>
      <c r="W448" s="276"/>
    </row>
    <row r="449" spans="1:23" s="267" customFormat="1" ht="20.25">
      <c r="A449" s="265"/>
      <c r="B449" s="273"/>
      <c r="C449" s="273"/>
      <c r="D449" s="166" t="str">
        <f ca="1">IF(ISERROR($S449),"",OFFSET('Smelter Reference List'!$C$4,$S449-4,0)&amp;"")</f>
        <v/>
      </c>
      <c r="E449" s="166" t="str">
        <f ca="1">IF(ISERROR($S449),"",OFFSET('Smelter Reference List'!$D$4,$S449-4,0)&amp;"")</f>
        <v/>
      </c>
      <c r="F449" s="166" t="str">
        <f ca="1">IF(ISERROR($S449),"",OFFSET('Smelter Reference List'!$E$4,$S449-4,0))</f>
        <v/>
      </c>
      <c r="G449" s="166" t="str">
        <f ca="1">IF(C449=$U$4,"Enter smelter details", IF(ISERROR($S449),"",OFFSET('Smelter Reference List'!$F$4,$S449-4,0)))</f>
        <v/>
      </c>
      <c r="H449" s="290" t="str">
        <f ca="1">IF(ISERROR($S449),"",OFFSET('Smelter Reference List'!$G$4,$S449-4,0))</f>
        <v/>
      </c>
      <c r="I449" s="291" t="str">
        <f ca="1">IF(ISERROR($S449),"",OFFSET('Smelter Reference List'!$H$4,$S449-4,0))</f>
        <v/>
      </c>
      <c r="J449" s="291" t="str">
        <f ca="1">IF(ISERROR($S449),"",OFFSET('Smelter Reference List'!$I$4,$S449-4,0))</f>
        <v/>
      </c>
      <c r="K449" s="288"/>
      <c r="L449" s="288"/>
      <c r="M449" s="288"/>
      <c r="N449" s="288"/>
      <c r="O449" s="288"/>
      <c r="P449" s="288"/>
      <c r="Q449" s="289"/>
      <c r="R449" s="274"/>
      <c r="S449" s="275" t="e">
        <f>IF(OR(C449="",C449=T$4),NA(),MATCH($B449&amp;$C449,'Smelter Reference List'!$J:$J,0))</f>
        <v>#N/A</v>
      </c>
      <c r="T449" s="276"/>
      <c r="U449" s="276"/>
      <c r="V449" s="276"/>
      <c r="W449" s="276"/>
    </row>
    <row r="450" spans="1:23" s="267" customFormat="1" ht="20.25">
      <c r="A450" s="265"/>
      <c r="B450" s="273"/>
      <c r="C450" s="273"/>
      <c r="D450" s="166" t="str">
        <f ca="1">IF(ISERROR($S450),"",OFFSET('Smelter Reference List'!$C$4,$S450-4,0)&amp;"")</f>
        <v/>
      </c>
      <c r="E450" s="166" t="str">
        <f ca="1">IF(ISERROR($S450),"",OFFSET('Smelter Reference List'!$D$4,$S450-4,0)&amp;"")</f>
        <v/>
      </c>
      <c r="F450" s="166" t="str">
        <f ca="1">IF(ISERROR($S450),"",OFFSET('Smelter Reference List'!$E$4,$S450-4,0))</f>
        <v/>
      </c>
      <c r="G450" s="166" t="str">
        <f ca="1">IF(C450=$U$4,"Enter smelter details", IF(ISERROR($S450),"",OFFSET('Smelter Reference List'!$F$4,$S450-4,0)))</f>
        <v/>
      </c>
      <c r="H450" s="290" t="str">
        <f ca="1">IF(ISERROR($S450),"",OFFSET('Smelter Reference List'!$G$4,$S450-4,0))</f>
        <v/>
      </c>
      <c r="I450" s="291" t="str">
        <f ca="1">IF(ISERROR($S450),"",OFFSET('Smelter Reference List'!$H$4,$S450-4,0))</f>
        <v/>
      </c>
      <c r="J450" s="291" t="str">
        <f ca="1">IF(ISERROR($S450),"",OFFSET('Smelter Reference List'!$I$4,$S450-4,0))</f>
        <v/>
      </c>
      <c r="K450" s="288"/>
      <c r="L450" s="288"/>
      <c r="M450" s="288"/>
      <c r="N450" s="288"/>
      <c r="O450" s="288"/>
      <c r="P450" s="288"/>
      <c r="Q450" s="289"/>
      <c r="R450" s="274"/>
      <c r="S450" s="275" t="e">
        <f>IF(OR(C450="",C450=T$4),NA(),MATCH($B450&amp;$C450,'Smelter Reference List'!$J:$J,0))</f>
        <v>#N/A</v>
      </c>
      <c r="T450" s="276"/>
      <c r="U450" s="276"/>
      <c r="V450" s="276"/>
      <c r="W450" s="276"/>
    </row>
    <row r="451" spans="1:23" s="267" customFormat="1" ht="20.25">
      <c r="A451" s="265"/>
      <c r="B451" s="273"/>
      <c r="C451" s="273"/>
      <c r="D451" s="166" t="str">
        <f ca="1">IF(ISERROR($S451),"",OFFSET('Smelter Reference List'!$C$4,$S451-4,0)&amp;"")</f>
        <v/>
      </c>
      <c r="E451" s="166" t="str">
        <f ca="1">IF(ISERROR($S451),"",OFFSET('Smelter Reference List'!$D$4,$S451-4,0)&amp;"")</f>
        <v/>
      </c>
      <c r="F451" s="166" t="str">
        <f ca="1">IF(ISERROR($S451),"",OFFSET('Smelter Reference List'!$E$4,$S451-4,0))</f>
        <v/>
      </c>
      <c r="G451" s="166" t="str">
        <f ca="1">IF(C451=$U$4,"Enter smelter details", IF(ISERROR($S451),"",OFFSET('Smelter Reference List'!$F$4,$S451-4,0)))</f>
        <v/>
      </c>
      <c r="H451" s="290" t="str">
        <f ca="1">IF(ISERROR($S451),"",OFFSET('Smelter Reference List'!$G$4,$S451-4,0))</f>
        <v/>
      </c>
      <c r="I451" s="291" t="str">
        <f ca="1">IF(ISERROR($S451),"",OFFSET('Smelter Reference List'!$H$4,$S451-4,0))</f>
        <v/>
      </c>
      <c r="J451" s="291" t="str">
        <f ca="1">IF(ISERROR($S451),"",OFFSET('Smelter Reference List'!$I$4,$S451-4,0))</f>
        <v/>
      </c>
      <c r="K451" s="288"/>
      <c r="L451" s="288"/>
      <c r="M451" s="288"/>
      <c r="N451" s="288"/>
      <c r="O451" s="288"/>
      <c r="P451" s="288"/>
      <c r="Q451" s="289"/>
      <c r="R451" s="274"/>
      <c r="S451" s="275" t="e">
        <f>IF(OR(C451="",C451=T$4),NA(),MATCH($B451&amp;$C451,'Smelter Reference List'!$J:$J,0))</f>
        <v>#N/A</v>
      </c>
      <c r="T451" s="276"/>
      <c r="U451" s="276"/>
      <c r="V451" s="276"/>
      <c r="W451" s="276"/>
    </row>
    <row r="452" spans="1:23" s="267" customFormat="1" ht="20.25">
      <c r="A452" s="265"/>
      <c r="B452" s="273"/>
      <c r="C452" s="273"/>
      <c r="D452" s="166" t="str">
        <f ca="1">IF(ISERROR($S452),"",OFFSET('Smelter Reference List'!$C$4,$S452-4,0)&amp;"")</f>
        <v/>
      </c>
      <c r="E452" s="166" t="str">
        <f ca="1">IF(ISERROR($S452),"",OFFSET('Smelter Reference List'!$D$4,$S452-4,0)&amp;"")</f>
        <v/>
      </c>
      <c r="F452" s="166" t="str">
        <f ca="1">IF(ISERROR($S452),"",OFFSET('Smelter Reference List'!$E$4,$S452-4,0))</f>
        <v/>
      </c>
      <c r="G452" s="166" t="str">
        <f ca="1">IF(C452=$U$4,"Enter smelter details", IF(ISERROR($S452),"",OFFSET('Smelter Reference List'!$F$4,$S452-4,0)))</f>
        <v/>
      </c>
      <c r="H452" s="290" t="str">
        <f ca="1">IF(ISERROR($S452),"",OFFSET('Smelter Reference List'!$G$4,$S452-4,0))</f>
        <v/>
      </c>
      <c r="I452" s="291" t="str">
        <f ca="1">IF(ISERROR($S452),"",OFFSET('Smelter Reference List'!$H$4,$S452-4,0))</f>
        <v/>
      </c>
      <c r="J452" s="291" t="str">
        <f ca="1">IF(ISERROR($S452),"",OFFSET('Smelter Reference List'!$I$4,$S452-4,0))</f>
        <v/>
      </c>
      <c r="K452" s="288"/>
      <c r="L452" s="288"/>
      <c r="M452" s="288"/>
      <c r="N452" s="288"/>
      <c r="O452" s="288"/>
      <c r="P452" s="288"/>
      <c r="Q452" s="289"/>
      <c r="R452" s="274"/>
      <c r="S452" s="275" t="e">
        <f>IF(OR(C452="",C452=T$4),NA(),MATCH($B452&amp;$C452,'Smelter Reference List'!$J:$J,0))</f>
        <v>#N/A</v>
      </c>
      <c r="T452" s="276"/>
      <c r="U452" s="276"/>
      <c r="V452" s="276"/>
      <c r="W452" s="276"/>
    </row>
    <row r="453" spans="1:23" s="267" customFormat="1" ht="20.25">
      <c r="A453" s="265"/>
      <c r="B453" s="273"/>
      <c r="C453" s="273"/>
      <c r="D453" s="166" t="str">
        <f ca="1">IF(ISERROR($S453),"",OFFSET('Smelter Reference List'!$C$4,$S453-4,0)&amp;"")</f>
        <v/>
      </c>
      <c r="E453" s="166" t="str">
        <f ca="1">IF(ISERROR($S453),"",OFFSET('Smelter Reference List'!$D$4,$S453-4,0)&amp;"")</f>
        <v/>
      </c>
      <c r="F453" s="166" t="str">
        <f ca="1">IF(ISERROR($S453),"",OFFSET('Smelter Reference List'!$E$4,$S453-4,0))</f>
        <v/>
      </c>
      <c r="G453" s="166" t="str">
        <f ca="1">IF(C453=$U$4,"Enter smelter details", IF(ISERROR($S453),"",OFFSET('Smelter Reference List'!$F$4,$S453-4,0)))</f>
        <v/>
      </c>
      <c r="H453" s="290" t="str">
        <f ca="1">IF(ISERROR($S453),"",OFFSET('Smelter Reference List'!$G$4,$S453-4,0))</f>
        <v/>
      </c>
      <c r="I453" s="291" t="str">
        <f ca="1">IF(ISERROR($S453),"",OFFSET('Smelter Reference List'!$H$4,$S453-4,0))</f>
        <v/>
      </c>
      <c r="J453" s="291" t="str">
        <f ca="1">IF(ISERROR($S453),"",OFFSET('Smelter Reference List'!$I$4,$S453-4,0))</f>
        <v/>
      </c>
      <c r="K453" s="288"/>
      <c r="L453" s="288"/>
      <c r="M453" s="288"/>
      <c r="N453" s="288"/>
      <c r="O453" s="288"/>
      <c r="P453" s="288"/>
      <c r="Q453" s="289"/>
      <c r="R453" s="274"/>
      <c r="S453" s="275" t="e">
        <f>IF(OR(C453="",C453=T$4),NA(),MATCH($B453&amp;$C453,'Smelter Reference List'!$J:$J,0))</f>
        <v>#N/A</v>
      </c>
      <c r="T453" s="276"/>
      <c r="U453" s="276"/>
      <c r="V453" s="276"/>
      <c r="W453" s="276"/>
    </row>
    <row r="454" spans="1:23" s="267" customFormat="1" ht="20.25">
      <c r="A454" s="265"/>
      <c r="B454" s="273"/>
      <c r="C454" s="273"/>
      <c r="D454" s="166" t="str">
        <f ca="1">IF(ISERROR($S454),"",OFFSET('Smelter Reference List'!$C$4,$S454-4,0)&amp;"")</f>
        <v/>
      </c>
      <c r="E454" s="166" t="str">
        <f ca="1">IF(ISERROR($S454),"",OFFSET('Smelter Reference List'!$D$4,$S454-4,0)&amp;"")</f>
        <v/>
      </c>
      <c r="F454" s="166" t="str">
        <f ca="1">IF(ISERROR($S454),"",OFFSET('Smelter Reference List'!$E$4,$S454-4,0))</f>
        <v/>
      </c>
      <c r="G454" s="166" t="str">
        <f ca="1">IF(C454=$U$4,"Enter smelter details", IF(ISERROR($S454),"",OFFSET('Smelter Reference List'!$F$4,$S454-4,0)))</f>
        <v/>
      </c>
      <c r="H454" s="290" t="str">
        <f ca="1">IF(ISERROR($S454),"",OFFSET('Smelter Reference List'!$G$4,$S454-4,0))</f>
        <v/>
      </c>
      <c r="I454" s="291" t="str">
        <f ca="1">IF(ISERROR($S454),"",OFFSET('Smelter Reference List'!$H$4,$S454-4,0))</f>
        <v/>
      </c>
      <c r="J454" s="291" t="str">
        <f ca="1">IF(ISERROR($S454),"",OFFSET('Smelter Reference List'!$I$4,$S454-4,0))</f>
        <v/>
      </c>
      <c r="K454" s="288"/>
      <c r="L454" s="288"/>
      <c r="M454" s="288"/>
      <c r="N454" s="288"/>
      <c r="O454" s="288"/>
      <c r="P454" s="288"/>
      <c r="Q454" s="289"/>
      <c r="R454" s="274"/>
      <c r="S454" s="275" t="e">
        <f>IF(OR(C454="",C454=T$4),NA(),MATCH($B454&amp;$C454,'Smelter Reference List'!$J:$J,0))</f>
        <v>#N/A</v>
      </c>
      <c r="T454" s="276"/>
      <c r="U454" s="276"/>
      <c r="V454" s="276"/>
      <c r="W454" s="276"/>
    </row>
    <row r="455" spans="1:23" s="267" customFormat="1" ht="20.25">
      <c r="A455" s="265"/>
      <c r="B455" s="273"/>
      <c r="C455" s="273"/>
      <c r="D455" s="166" t="str">
        <f ca="1">IF(ISERROR($S455),"",OFFSET('Smelter Reference List'!$C$4,$S455-4,0)&amp;"")</f>
        <v/>
      </c>
      <c r="E455" s="166" t="str">
        <f ca="1">IF(ISERROR($S455),"",OFFSET('Smelter Reference List'!$D$4,$S455-4,0)&amp;"")</f>
        <v/>
      </c>
      <c r="F455" s="166" t="str">
        <f ca="1">IF(ISERROR($S455),"",OFFSET('Smelter Reference List'!$E$4,$S455-4,0))</f>
        <v/>
      </c>
      <c r="G455" s="166" t="str">
        <f ca="1">IF(C455=$U$4,"Enter smelter details", IF(ISERROR($S455),"",OFFSET('Smelter Reference List'!$F$4,$S455-4,0)))</f>
        <v/>
      </c>
      <c r="H455" s="290" t="str">
        <f ca="1">IF(ISERROR($S455),"",OFFSET('Smelter Reference List'!$G$4,$S455-4,0))</f>
        <v/>
      </c>
      <c r="I455" s="291" t="str">
        <f ca="1">IF(ISERROR($S455),"",OFFSET('Smelter Reference List'!$H$4,$S455-4,0))</f>
        <v/>
      </c>
      <c r="J455" s="291" t="str">
        <f ca="1">IF(ISERROR($S455),"",OFFSET('Smelter Reference List'!$I$4,$S455-4,0))</f>
        <v/>
      </c>
      <c r="K455" s="288"/>
      <c r="L455" s="288"/>
      <c r="M455" s="288"/>
      <c r="N455" s="288"/>
      <c r="O455" s="288"/>
      <c r="P455" s="288"/>
      <c r="Q455" s="289"/>
      <c r="R455" s="274"/>
      <c r="S455" s="275" t="e">
        <f>IF(OR(C455="",C455=T$4),NA(),MATCH($B455&amp;$C455,'Smelter Reference List'!$J:$J,0))</f>
        <v>#N/A</v>
      </c>
      <c r="T455" s="276"/>
      <c r="U455" s="276"/>
      <c r="V455" s="276"/>
      <c r="W455" s="276"/>
    </row>
    <row r="456" spans="1:23" s="267" customFormat="1" ht="20.25">
      <c r="A456" s="265"/>
      <c r="B456" s="273"/>
      <c r="C456" s="273"/>
      <c r="D456" s="166" t="str">
        <f ca="1">IF(ISERROR($S456),"",OFFSET('Smelter Reference List'!$C$4,$S456-4,0)&amp;"")</f>
        <v/>
      </c>
      <c r="E456" s="166" t="str">
        <f ca="1">IF(ISERROR($S456),"",OFFSET('Smelter Reference List'!$D$4,$S456-4,0)&amp;"")</f>
        <v/>
      </c>
      <c r="F456" s="166" t="str">
        <f ca="1">IF(ISERROR($S456),"",OFFSET('Smelter Reference List'!$E$4,$S456-4,0))</f>
        <v/>
      </c>
      <c r="G456" s="166" t="str">
        <f ca="1">IF(C456=$U$4,"Enter smelter details", IF(ISERROR($S456),"",OFFSET('Smelter Reference List'!$F$4,$S456-4,0)))</f>
        <v/>
      </c>
      <c r="H456" s="290" t="str">
        <f ca="1">IF(ISERROR($S456),"",OFFSET('Smelter Reference List'!$G$4,$S456-4,0))</f>
        <v/>
      </c>
      <c r="I456" s="291" t="str">
        <f ca="1">IF(ISERROR($S456),"",OFFSET('Smelter Reference List'!$H$4,$S456-4,0))</f>
        <v/>
      </c>
      <c r="J456" s="291" t="str">
        <f ca="1">IF(ISERROR($S456),"",OFFSET('Smelter Reference List'!$I$4,$S456-4,0))</f>
        <v/>
      </c>
      <c r="K456" s="288"/>
      <c r="L456" s="288"/>
      <c r="M456" s="288"/>
      <c r="N456" s="288"/>
      <c r="O456" s="288"/>
      <c r="P456" s="288"/>
      <c r="Q456" s="289"/>
      <c r="R456" s="274"/>
      <c r="S456" s="275" t="e">
        <f>IF(OR(C456="",C456=T$4),NA(),MATCH($B456&amp;$C456,'Smelter Reference List'!$J:$J,0))</f>
        <v>#N/A</v>
      </c>
      <c r="T456" s="276"/>
      <c r="U456" s="276"/>
      <c r="V456" s="276"/>
      <c r="W456" s="276"/>
    </row>
    <row r="457" spans="1:23" s="267" customFormat="1" ht="20.25">
      <c r="A457" s="265"/>
      <c r="B457" s="273"/>
      <c r="C457" s="273"/>
      <c r="D457" s="166" t="str">
        <f ca="1">IF(ISERROR($S457),"",OFFSET('Smelter Reference List'!$C$4,$S457-4,0)&amp;"")</f>
        <v/>
      </c>
      <c r="E457" s="166" t="str">
        <f ca="1">IF(ISERROR($S457),"",OFFSET('Smelter Reference List'!$D$4,$S457-4,0)&amp;"")</f>
        <v/>
      </c>
      <c r="F457" s="166" t="str">
        <f ca="1">IF(ISERROR($S457),"",OFFSET('Smelter Reference List'!$E$4,$S457-4,0))</f>
        <v/>
      </c>
      <c r="G457" s="166" t="str">
        <f ca="1">IF(C457=$U$4,"Enter smelter details", IF(ISERROR($S457),"",OFFSET('Smelter Reference List'!$F$4,$S457-4,0)))</f>
        <v/>
      </c>
      <c r="H457" s="290" t="str">
        <f ca="1">IF(ISERROR($S457),"",OFFSET('Smelter Reference List'!$G$4,$S457-4,0))</f>
        <v/>
      </c>
      <c r="I457" s="291" t="str">
        <f ca="1">IF(ISERROR($S457),"",OFFSET('Smelter Reference List'!$H$4,$S457-4,0))</f>
        <v/>
      </c>
      <c r="J457" s="291" t="str">
        <f ca="1">IF(ISERROR($S457),"",OFFSET('Smelter Reference List'!$I$4,$S457-4,0))</f>
        <v/>
      </c>
      <c r="K457" s="288"/>
      <c r="L457" s="288"/>
      <c r="M457" s="288"/>
      <c r="N457" s="288"/>
      <c r="O457" s="288"/>
      <c r="P457" s="288"/>
      <c r="Q457" s="289"/>
      <c r="R457" s="274"/>
      <c r="S457" s="275" t="e">
        <f>IF(OR(C457="",C457=T$4),NA(),MATCH($B457&amp;$C457,'Smelter Reference List'!$J:$J,0))</f>
        <v>#N/A</v>
      </c>
      <c r="T457" s="276"/>
      <c r="U457" s="276"/>
      <c r="V457" s="276"/>
      <c r="W457" s="276"/>
    </row>
    <row r="458" spans="1:23" s="267" customFormat="1" ht="20.25">
      <c r="A458" s="265"/>
      <c r="B458" s="273"/>
      <c r="C458" s="273"/>
      <c r="D458" s="166" t="str">
        <f ca="1">IF(ISERROR($S458),"",OFFSET('Smelter Reference List'!$C$4,$S458-4,0)&amp;"")</f>
        <v/>
      </c>
      <c r="E458" s="166" t="str">
        <f ca="1">IF(ISERROR($S458),"",OFFSET('Smelter Reference List'!$D$4,$S458-4,0)&amp;"")</f>
        <v/>
      </c>
      <c r="F458" s="166" t="str">
        <f ca="1">IF(ISERROR($S458),"",OFFSET('Smelter Reference List'!$E$4,$S458-4,0))</f>
        <v/>
      </c>
      <c r="G458" s="166" t="str">
        <f ca="1">IF(C458=$U$4,"Enter smelter details", IF(ISERROR($S458),"",OFFSET('Smelter Reference List'!$F$4,$S458-4,0)))</f>
        <v/>
      </c>
      <c r="H458" s="290" t="str">
        <f ca="1">IF(ISERROR($S458),"",OFFSET('Smelter Reference List'!$G$4,$S458-4,0))</f>
        <v/>
      </c>
      <c r="I458" s="291" t="str">
        <f ca="1">IF(ISERROR($S458),"",OFFSET('Smelter Reference List'!$H$4,$S458-4,0))</f>
        <v/>
      </c>
      <c r="J458" s="291" t="str">
        <f ca="1">IF(ISERROR($S458),"",OFFSET('Smelter Reference List'!$I$4,$S458-4,0))</f>
        <v/>
      </c>
      <c r="K458" s="288"/>
      <c r="L458" s="288"/>
      <c r="M458" s="288"/>
      <c r="N458" s="288"/>
      <c r="O458" s="288"/>
      <c r="P458" s="288"/>
      <c r="Q458" s="289"/>
      <c r="R458" s="274"/>
      <c r="S458" s="275" t="e">
        <f>IF(OR(C458="",C458=T$4),NA(),MATCH($B458&amp;$C458,'Smelter Reference List'!$J:$J,0))</f>
        <v>#N/A</v>
      </c>
      <c r="T458" s="276"/>
      <c r="U458" s="276"/>
      <c r="V458" s="276"/>
      <c r="W458" s="276"/>
    </row>
    <row r="459" spans="1:23" s="267" customFormat="1" ht="20.25">
      <c r="A459" s="265"/>
      <c r="B459" s="273"/>
      <c r="C459" s="273"/>
      <c r="D459" s="166" t="str">
        <f ca="1">IF(ISERROR($S459),"",OFFSET('Smelter Reference List'!$C$4,$S459-4,0)&amp;"")</f>
        <v/>
      </c>
      <c r="E459" s="166" t="str">
        <f ca="1">IF(ISERROR($S459),"",OFFSET('Smelter Reference List'!$D$4,$S459-4,0)&amp;"")</f>
        <v/>
      </c>
      <c r="F459" s="166" t="str">
        <f ca="1">IF(ISERROR($S459),"",OFFSET('Smelter Reference List'!$E$4,$S459-4,0))</f>
        <v/>
      </c>
      <c r="G459" s="166" t="str">
        <f ca="1">IF(C459=$U$4,"Enter smelter details", IF(ISERROR($S459),"",OFFSET('Smelter Reference List'!$F$4,$S459-4,0)))</f>
        <v/>
      </c>
      <c r="H459" s="290" t="str">
        <f ca="1">IF(ISERROR($S459),"",OFFSET('Smelter Reference List'!$G$4,$S459-4,0))</f>
        <v/>
      </c>
      <c r="I459" s="291" t="str">
        <f ca="1">IF(ISERROR($S459),"",OFFSET('Smelter Reference List'!$H$4,$S459-4,0))</f>
        <v/>
      </c>
      <c r="J459" s="291" t="str">
        <f ca="1">IF(ISERROR($S459),"",OFFSET('Smelter Reference List'!$I$4,$S459-4,0))</f>
        <v/>
      </c>
      <c r="K459" s="288"/>
      <c r="L459" s="288"/>
      <c r="M459" s="288"/>
      <c r="N459" s="288"/>
      <c r="O459" s="288"/>
      <c r="P459" s="288"/>
      <c r="Q459" s="289"/>
      <c r="R459" s="274"/>
      <c r="S459" s="275" t="e">
        <f>IF(OR(C459="",C459=T$4),NA(),MATCH($B459&amp;$C459,'Smelter Reference List'!$J:$J,0))</f>
        <v>#N/A</v>
      </c>
      <c r="T459" s="276"/>
      <c r="U459" s="276"/>
      <c r="V459" s="276"/>
      <c r="W459" s="276"/>
    </row>
    <row r="460" spans="1:23" s="267" customFormat="1" ht="20.25">
      <c r="A460" s="265"/>
      <c r="B460" s="273"/>
      <c r="C460" s="273"/>
      <c r="D460" s="166" t="str">
        <f ca="1">IF(ISERROR($S460),"",OFFSET('Smelter Reference List'!$C$4,$S460-4,0)&amp;"")</f>
        <v/>
      </c>
      <c r="E460" s="166" t="str">
        <f ca="1">IF(ISERROR($S460),"",OFFSET('Smelter Reference List'!$D$4,$S460-4,0)&amp;"")</f>
        <v/>
      </c>
      <c r="F460" s="166" t="str">
        <f ca="1">IF(ISERROR($S460),"",OFFSET('Smelter Reference List'!$E$4,$S460-4,0))</f>
        <v/>
      </c>
      <c r="G460" s="166" t="str">
        <f ca="1">IF(C460=$U$4,"Enter smelter details", IF(ISERROR($S460),"",OFFSET('Smelter Reference List'!$F$4,$S460-4,0)))</f>
        <v/>
      </c>
      <c r="H460" s="290" t="str">
        <f ca="1">IF(ISERROR($S460),"",OFFSET('Smelter Reference List'!$G$4,$S460-4,0))</f>
        <v/>
      </c>
      <c r="I460" s="291" t="str">
        <f ca="1">IF(ISERROR($S460),"",OFFSET('Smelter Reference List'!$H$4,$S460-4,0))</f>
        <v/>
      </c>
      <c r="J460" s="291" t="str">
        <f ca="1">IF(ISERROR($S460),"",OFFSET('Smelter Reference List'!$I$4,$S460-4,0))</f>
        <v/>
      </c>
      <c r="K460" s="288"/>
      <c r="L460" s="288"/>
      <c r="M460" s="288"/>
      <c r="N460" s="288"/>
      <c r="O460" s="288"/>
      <c r="P460" s="288"/>
      <c r="Q460" s="289"/>
      <c r="R460" s="274"/>
      <c r="S460" s="275" t="e">
        <f>IF(OR(C460="",C460=T$4),NA(),MATCH($B460&amp;$C460,'Smelter Reference List'!$J:$J,0))</f>
        <v>#N/A</v>
      </c>
      <c r="T460" s="276"/>
      <c r="U460" s="276"/>
      <c r="V460" s="276"/>
      <c r="W460" s="276"/>
    </row>
    <row r="461" spans="1:23" s="267" customFormat="1" ht="20.25">
      <c r="A461" s="265"/>
      <c r="B461" s="273"/>
      <c r="C461" s="273"/>
      <c r="D461" s="166" t="str">
        <f ca="1">IF(ISERROR($S461),"",OFFSET('Smelter Reference List'!$C$4,$S461-4,0)&amp;"")</f>
        <v/>
      </c>
      <c r="E461" s="166" t="str">
        <f ca="1">IF(ISERROR($S461),"",OFFSET('Smelter Reference List'!$D$4,$S461-4,0)&amp;"")</f>
        <v/>
      </c>
      <c r="F461" s="166" t="str">
        <f ca="1">IF(ISERROR($S461),"",OFFSET('Smelter Reference List'!$E$4,$S461-4,0))</f>
        <v/>
      </c>
      <c r="G461" s="166" t="str">
        <f ca="1">IF(C461=$U$4,"Enter smelter details", IF(ISERROR($S461),"",OFFSET('Smelter Reference List'!$F$4,$S461-4,0)))</f>
        <v/>
      </c>
      <c r="H461" s="290" t="str">
        <f ca="1">IF(ISERROR($S461),"",OFFSET('Smelter Reference List'!$G$4,$S461-4,0))</f>
        <v/>
      </c>
      <c r="I461" s="291" t="str">
        <f ca="1">IF(ISERROR($S461),"",OFFSET('Smelter Reference List'!$H$4,$S461-4,0))</f>
        <v/>
      </c>
      <c r="J461" s="291" t="str">
        <f ca="1">IF(ISERROR($S461),"",OFFSET('Smelter Reference List'!$I$4,$S461-4,0))</f>
        <v/>
      </c>
      <c r="K461" s="288"/>
      <c r="L461" s="288"/>
      <c r="M461" s="288"/>
      <c r="N461" s="288"/>
      <c r="O461" s="288"/>
      <c r="P461" s="288"/>
      <c r="Q461" s="289"/>
      <c r="R461" s="274"/>
      <c r="S461" s="275" t="e">
        <f>IF(OR(C461="",C461=T$4),NA(),MATCH($B461&amp;$C461,'Smelter Reference List'!$J:$J,0))</f>
        <v>#N/A</v>
      </c>
      <c r="T461" s="276"/>
      <c r="U461" s="276"/>
      <c r="V461" s="276"/>
      <c r="W461" s="276"/>
    </row>
    <row r="462" spans="1:23" s="267" customFormat="1" ht="20.25">
      <c r="A462" s="265"/>
      <c r="B462" s="273"/>
      <c r="C462" s="273"/>
      <c r="D462" s="166" t="str">
        <f ca="1">IF(ISERROR($S462),"",OFFSET('Smelter Reference List'!$C$4,$S462-4,0)&amp;"")</f>
        <v/>
      </c>
      <c r="E462" s="166" t="str">
        <f ca="1">IF(ISERROR($S462),"",OFFSET('Smelter Reference List'!$D$4,$S462-4,0)&amp;"")</f>
        <v/>
      </c>
      <c r="F462" s="166" t="str">
        <f ca="1">IF(ISERROR($S462),"",OFFSET('Smelter Reference List'!$E$4,$S462-4,0))</f>
        <v/>
      </c>
      <c r="G462" s="166" t="str">
        <f ca="1">IF(C462=$U$4,"Enter smelter details", IF(ISERROR($S462),"",OFFSET('Smelter Reference List'!$F$4,$S462-4,0)))</f>
        <v/>
      </c>
      <c r="H462" s="290" t="str">
        <f ca="1">IF(ISERROR($S462),"",OFFSET('Smelter Reference List'!$G$4,$S462-4,0))</f>
        <v/>
      </c>
      <c r="I462" s="291" t="str">
        <f ca="1">IF(ISERROR($S462),"",OFFSET('Smelter Reference List'!$H$4,$S462-4,0))</f>
        <v/>
      </c>
      <c r="J462" s="291" t="str">
        <f ca="1">IF(ISERROR($S462),"",OFFSET('Smelter Reference List'!$I$4,$S462-4,0))</f>
        <v/>
      </c>
      <c r="K462" s="288"/>
      <c r="L462" s="288"/>
      <c r="M462" s="288"/>
      <c r="N462" s="288"/>
      <c r="O462" s="288"/>
      <c r="P462" s="288"/>
      <c r="Q462" s="289"/>
      <c r="R462" s="274"/>
      <c r="S462" s="275" t="e">
        <f>IF(OR(C462="",C462=T$4),NA(),MATCH($B462&amp;$C462,'Smelter Reference List'!$J:$J,0))</f>
        <v>#N/A</v>
      </c>
      <c r="T462" s="276"/>
      <c r="U462" s="276"/>
      <c r="V462" s="276"/>
      <c r="W462" s="276"/>
    </row>
    <row r="463" spans="1:23" s="267" customFormat="1" ht="20.25">
      <c r="A463" s="265"/>
      <c r="B463" s="273"/>
      <c r="C463" s="273"/>
      <c r="D463" s="166" t="str">
        <f ca="1">IF(ISERROR($S463),"",OFFSET('Smelter Reference List'!$C$4,$S463-4,0)&amp;"")</f>
        <v/>
      </c>
      <c r="E463" s="166" t="str">
        <f ca="1">IF(ISERROR($S463),"",OFFSET('Smelter Reference List'!$D$4,$S463-4,0)&amp;"")</f>
        <v/>
      </c>
      <c r="F463" s="166" t="str">
        <f ca="1">IF(ISERROR($S463),"",OFFSET('Smelter Reference List'!$E$4,$S463-4,0))</f>
        <v/>
      </c>
      <c r="G463" s="166" t="str">
        <f ca="1">IF(C463=$U$4,"Enter smelter details", IF(ISERROR($S463),"",OFFSET('Smelter Reference List'!$F$4,$S463-4,0)))</f>
        <v/>
      </c>
      <c r="H463" s="290" t="str">
        <f ca="1">IF(ISERROR($S463),"",OFFSET('Smelter Reference List'!$G$4,$S463-4,0))</f>
        <v/>
      </c>
      <c r="I463" s="291" t="str">
        <f ca="1">IF(ISERROR($S463),"",OFFSET('Smelter Reference List'!$H$4,$S463-4,0))</f>
        <v/>
      </c>
      <c r="J463" s="291" t="str">
        <f ca="1">IF(ISERROR($S463),"",OFFSET('Smelter Reference List'!$I$4,$S463-4,0))</f>
        <v/>
      </c>
      <c r="K463" s="288"/>
      <c r="L463" s="288"/>
      <c r="M463" s="288"/>
      <c r="N463" s="288"/>
      <c r="O463" s="288"/>
      <c r="P463" s="288"/>
      <c r="Q463" s="289"/>
      <c r="R463" s="274"/>
      <c r="S463" s="275" t="e">
        <f>IF(OR(C463="",C463=T$4),NA(),MATCH($B463&amp;$C463,'Smelter Reference List'!$J:$J,0))</f>
        <v>#N/A</v>
      </c>
      <c r="T463" s="276"/>
      <c r="U463" s="276"/>
      <c r="V463" s="276"/>
      <c r="W463" s="276"/>
    </row>
    <row r="464" spans="1:23" s="267" customFormat="1" ht="20.25">
      <c r="A464" s="265"/>
      <c r="B464" s="273"/>
      <c r="C464" s="273"/>
      <c r="D464" s="166" t="str">
        <f ca="1">IF(ISERROR($S464),"",OFFSET('Smelter Reference List'!$C$4,$S464-4,0)&amp;"")</f>
        <v/>
      </c>
      <c r="E464" s="166" t="str">
        <f ca="1">IF(ISERROR($S464),"",OFFSET('Smelter Reference List'!$D$4,$S464-4,0)&amp;"")</f>
        <v/>
      </c>
      <c r="F464" s="166" t="str">
        <f ca="1">IF(ISERROR($S464),"",OFFSET('Smelter Reference List'!$E$4,$S464-4,0))</f>
        <v/>
      </c>
      <c r="G464" s="166" t="str">
        <f ca="1">IF(C464=$U$4,"Enter smelter details", IF(ISERROR($S464),"",OFFSET('Smelter Reference List'!$F$4,$S464-4,0)))</f>
        <v/>
      </c>
      <c r="H464" s="290" t="str">
        <f ca="1">IF(ISERROR($S464),"",OFFSET('Smelter Reference List'!$G$4,$S464-4,0))</f>
        <v/>
      </c>
      <c r="I464" s="291" t="str">
        <f ca="1">IF(ISERROR($S464),"",OFFSET('Smelter Reference List'!$H$4,$S464-4,0))</f>
        <v/>
      </c>
      <c r="J464" s="291" t="str">
        <f ca="1">IF(ISERROR($S464),"",OFFSET('Smelter Reference List'!$I$4,$S464-4,0))</f>
        <v/>
      </c>
      <c r="K464" s="288"/>
      <c r="L464" s="288"/>
      <c r="M464" s="288"/>
      <c r="N464" s="288"/>
      <c r="O464" s="288"/>
      <c r="P464" s="288"/>
      <c r="Q464" s="289"/>
      <c r="R464" s="274"/>
      <c r="S464" s="275" t="e">
        <f>IF(OR(C464="",C464=T$4),NA(),MATCH($B464&amp;$C464,'Smelter Reference List'!$J:$J,0))</f>
        <v>#N/A</v>
      </c>
      <c r="T464" s="276"/>
      <c r="U464" s="276"/>
      <c r="V464" s="276"/>
      <c r="W464" s="276"/>
    </row>
    <row r="465" spans="1:23" s="267" customFormat="1" ht="20.25">
      <c r="A465" s="265"/>
      <c r="B465" s="273"/>
      <c r="C465" s="273"/>
      <c r="D465" s="166" t="str">
        <f ca="1">IF(ISERROR($S465),"",OFFSET('Smelter Reference List'!$C$4,$S465-4,0)&amp;"")</f>
        <v/>
      </c>
      <c r="E465" s="166" t="str">
        <f ca="1">IF(ISERROR($S465),"",OFFSET('Smelter Reference List'!$D$4,$S465-4,0)&amp;"")</f>
        <v/>
      </c>
      <c r="F465" s="166" t="str">
        <f ca="1">IF(ISERROR($S465),"",OFFSET('Smelter Reference List'!$E$4,$S465-4,0))</f>
        <v/>
      </c>
      <c r="G465" s="166" t="str">
        <f ca="1">IF(C465=$U$4,"Enter smelter details", IF(ISERROR($S465),"",OFFSET('Smelter Reference List'!$F$4,$S465-4,0)))</f>
        <v/>
      </c>
      <c r="H465" s="290" t="str">
        <f ca="1">IF(ISERROR($S465),"",OFFSET('Smelter Reference List'!$G$4,$S465-4,0))</f>
        <v/>
      </c>
      <c r="I465" s="291" t="str">
        <f ca="1">IF(ISERROR($S465),"",OFFSET('Smelter Reference List'!$H$4,$S465-4,0))</f>
        <v/>
      </c>
      <c r="J465" s="291" t="str">
        <f ca="1">IF(ISERROR($S465),"",OFFSET('Smelter Reference List'!$I$4,$S465-4,0))</f>
        <v/>
      </c>
      <c r="K465" s="288"/>
      <c r="L465" s="288"/>
      <c r="M465" s="288"/>
      <c r="N465" s="288"/>
      <c r="O465" s="288"/>
      <c r="P465" s="288"/>
      <c r="Q465" s="289"/>
      <c r="R465" s="274"/>
      <c r="S465" s="275" t="e">
        <f>IF(OR(C465="",C465=T$4),NA(),MATCH($B465&amp;$C465,'Smelter Reference List'!$J:$J,0))</f>
        <v>#N/A</v>
      </c>
      <c r="T465" s="276"/>
      <c r="U465" s="276"/>
      <c r="V465" s="276"/>
      <c r="W465" s="276"/>
    </row>
    <row r="466" spans="1:23" s="267" customFormat="1" ht="20.25">
      <c r="A466" s="265"/>
      <c r="B466" s="273"/>
      <c r="C466" s="273"/>
      <c r="D466" s="166" t="str">
        <f ca="1">IF(ISERROR($S466),"",OFFSET('Smelter Reference List'!$C$4,$S466-4,0)&amp;"")</f>
        <v/>
      </c>
      <c r="E466" s="166" t="str">
        <f ca="1">IF(ISERROR($S466),"",OFFSET('Smelter Reference List'!$D$4,$S466-4,0)&amp;"")</f>
        <v/>
      </c>
      <c r="F466" s="166" t="str">
        <f ca="1">IF(ISERROR($S466),"",OFFSET('Smelter Reference List'!$E$4,$S466-4,0))</f>
        <v/>
      </c>
      <c r="G466" s="166" t="str">
        <f ca="1">IF(C466=$U$4,"Enter smelter details", IF(ISERROR($S466),"",OFFSET('Smelter Reference List'!$F$4,$S466-4,0)))</f>
        <v/>
      </c>
      <c r="H466" s="290" t="str">
        <f ca="1">IF(ISERROR($S466),"",OFFSET('Smelter Reference List'!$G$4,$S466-4,0))</f>
        <v/>
      </c>
      <c r="I466" s="291" t="str">
        <f ca="1">IF(ISERROR($S466),"",OFFSET('Smelter Reference List'!$H$4,$S466-4,0))</f>
        <v/>
      </c>
      <c r="J466" s="291" t="str">
        <f ca="1">IF(ISERROR($S466),"",OFFSET('Smelter Reference List'!$I$4,$S466-4,0))</f>
        <v/>
      </c>
      <c r="K466" s="288"/>
      <c r="L466" s="288"/>
      <c r="M466" s="288"/>
      <c r="N466" s="288"/>
      <c r="O466" s="288"/>
      <c r="P466" s="288"/>
      <c r="Q466" s="289"/>
      <c r="R466" s="274"/>
      <c r="S466" s="275" t="e">
        <f>IF(OR(C466="",C466=T$4),NA(),MATCH($B466&amp;$C466,'Smelter Reference List'!$J:$J,0))</f>
        <v>#N/A</v>
      </c>
      <c r="T466" s="276"/>
      <c r="U466" s="276"/>
      <c r="V466" s="276"/>
      <c r="W466" s="276"/>
    </row>
    <row r="467" spans="1:23" s="267" customFormat="1" ht="20.25">
      <c r="A467" s="265"/>
      <c r="B467" s="273"/>
      <c r="C467" s="273"/>
      <c r="D467" s="166" t="str">
        <f ca="1">IF(ISERROR($S467),"",OFFSET('Smelter Reference List'!$C$4,$S467-4,0)&amp;"")</f>
        <v/>
      </c>
      <c r="E467" s="166" t="str">
        <f ca="1">IF(ISERROR($S467),"",OFFSET('Smelter Reference List'!$D$4,$S467-4,0)&amp;"")</f>
        <v/>
      </c>
      <c r="F467" s="166" t="str">
        <f ca="1">IF(ISERROR($S467),"",OFFSET('Smelter Reference List'!$E$4,$S467-4,0))</f>
        <v/>
      </c>
      <c r="G467" s="166" t="str">
        <f ca="1">IF(C467=$U$4,"Enter smelter details", IF(ISERROR($S467),"",OFFSET('Smelter Reference List'!$F$4,$S467-4,0)))</f>
        <v/>
      </c>
      <c r="H467" s="290" t="str">
        <f ca="1">IF(ISERROR($S467),"",OFFSET('Smelter Reference List'!$G$4,$S467-4,0))</f>
        <v/>
      </c>
      <c r="I467" s="291" t="str">
        <f ca="1">IF(ISERROR($S467),"",OFFSET('Smelter Reference List'!$H$4,$S467-4,0))</f>
        <v/>
      </c>
      <c r="J467" s="291" t="str">
        <f ca="1">IF(ISERROR($S467),"",OFFSET('Smelter Reference List'!$I$4,$S467-4,0))</f>
        <v/>
      </c>
      <c r="K467" s="288"/>
      <c r="L467" s="288"/>
      <c r="M467" s="288"/>
      <c r="N467" s="288"/>
      <c r="O467" s="288"/>
      <c r="P467" s="288"/>
      <c r="Q467" s="289"/>
      <c r="R467" s="274"/>
      <c r="S467" s="275" t="e">
        <f>IF(OR(C467="",C467=T$4),NA(),MATCH($B467&amp;$C467,'Smelter Reference List'!$J:$J,0))</f>
        <v>#N/A</v>
      </c>
      <c r="T467" s="276"/>
      <c r="U467" s="276"/>
      <c r="V467" s="276"/>
      <c r="W467" s="276"/>
    </row>
    <row r="468" spans="1:23" s="267" customFormat="1" ht="20.25">
      <c r="A468" s="265"/>
      <c r="B468" s="273"/>
      <c r="C468" s="273"/>
      <c r="D468" s="166" t="str">
        <f ca="1">IF(ISERROR($S468),"",OFFSET('Smelter Reference List'!$C$4,$S468-4,0)&amp;"")</f>
        <v/>
      </c>
      <c r="E468" s="166" t="str">
        <f ca="1">IF(ISERROR($S468),"",OFFSET('Smelter Reference List'!$D$4,$S468-4,0)&amp;"")</f>
        <v/>
      </c>
      <c r="F468" s="166" t="str">
        <f ca="1">IF(ISERROR($S468),"",OFFSET('Smelter Reference List'!$E$4,$S468-4,0))</f>
        <v/>
      </c>
      <c r="G468" s="166" t="str">
        <f ca="1">IF(C468=$U$4,"Enter smelter details", IF(ISERROR($S468),"",OFFSET('Smelter Reference List'!$F$4,$S468-4,0)))</f>
        <v/>
      </c>
      <c r="H468" s="290" t="str">
        <f ca="1">IF(ISERROR($S468),"",OFFSET('Smelter Reference List'!$G$4,$S468-4,0))</f>
        <v/>
      </c>
      <c r="I468" s="291" t="str">
        <f ca="1">IF(ISERROR($S468),"",OFFSET('Smelter Reference List'!$H$4,$S468-4,0))</f>
        <v/>
      </c>
      <c r="J468" s="291" t="str">
        <f ca="1">IF(ISERROR($S468),"",OFFSET('Smelter Reference List'!$I$4,$S468-4,0))</f>
        <v/>
      </c>
      <c r="K468" s="288"/>
      <c r="L468" s="288"/>
      <c r="M468" s="288"/>
      <c r="N468" s="288"/>
      <c r="O468" s="288"/>
      <c r="P468" s="288"/>
      <c r="Q468" s="289"/>
      <c r="R468" s="274"/>
      <c r="S468" s="275" t="e">
        <f>IF(OR(C468="",C468=T$4),NA(),MATCH($B468&amp;$C468,'Smelter Reference List'!$J:$J,0))</f>
        <v>#N/A</v>
      </c>
      <c r="T468" s="276"/>
      <c r="U468" s="276"/>
      <c r="V468" s="276"/>
      <c r="W468" s="276"/>
    </row>
    <row r="469" spans="1:23" s="267" customFormat="1" ht="20.25">
      <c r="A469" s="265"/>
      <c r="B469" s="273"/>
      <c r="C469" s="273"/>
      <c r="D469" s="166" t="str">
        <f ca="1">IF(ISERROR($S469),"",OFFSET('Smelter Reference List'!$C$4,$S469-4,0)&amp;"")</f>
        <v/>
      </c>
      <c r="E469" s="166" t="str">
        <f ca="1">IF(ISERROR($S469),"",OFFSET('Smelter Reference List'!$D$4,$S469-4,0)&amp;"")</f>
        <v/>
      </c>
      <c r="F469" s="166" t="str">
        <f ca="1">IF(ISERROR($S469),"",OFFSET('Smelter Reference List'!$E$4,$S469-4,0))</f>
        <v/>
      </c>
      <c r="G469" s="166" t="str">
        <f ca="1">IF(C469=$U$4,"Enter smelter details", IF(ISERROR($S469),"",OFFSET('Smelter Reference List'!$F$4,$S469-4,0)))</f>
        <v/>
      </c>
      <c r="H469" s="290" t="str">
        <f ca="1">IF(ISERROR($S469),"",OFFSET('Smelter Reference List'!$G$4,$S469-4,0))</f>
        <v/>
      </c>
      <c r="I469" s="291" t="str">
        <f ca="1">IF(ISERROR($S469),"",OFFSET('Smelter Reference List'!$H$4,$S469-4,0))</f>
        <v/>
      </c>
      <c r="J469" s="291" t="str">
        <f ca="1">IF(ISERROR($S469),"",OFFSET('Smelter Reference List'!$I$4,$S469-4,0))</f>
        <v/>
      </c>
      <c r="K469" s="288"/>
      <c r="L469" s="288"/>
      <c r="M469" s="288"/>
      <c r="N469" s="288"/>
      <c r="O469" s="288"/>
      <c r="P469" s="288"/>
      <c r="Q469" s="289"/>
      <c r="R469" s="274"/>
      <c r="S469" s="275" t="e">
        <f>IF(OR(C469="",C469=T$4),NA(),MATCH($B469&amp;$C469,'Smelter Reference List'!$J:$J,0))</f>
        <v>#N/A</v>
      </c>
      <c r="T469" s="276"/>
      <c r="U469" s="276"/>
      <c r="V469" s="276"/>
      <c r="W469" s="276"/>
    </row>
    <row r="470" spans="1:23" s="267" customFormat="1" ht="20.25">
      <c r="A470" s="265"/>
      <c r="B470" s="273"/>
      <c r="C470" s="273"/>
      <c r="D470" s="166" t="str">
        <f ca="1">IF(ISERROR($S470),"",OFFSET('Smelter Reference List'!$C$4,$S470-4,0)&amp;"")</f>
        <v/>
      </c>
      <c r="E470" s="166" t="str">
        <f ca="1">IF(ISERROR($S470),"",OFFSET('Smelter Reference List'!$D$4,$S470-4,0)&amp;"")</f>
        <v/>
      </c>
      <c r="F470" s="166" t="str">
        <f ca="1">IF(ISERROR($S470),"",OFFSET('Smelter Reference List'!$E$4,$S470-4,0))</f>
        <v/>
      </c>
      <c r="G470" s="166" t="str">
        <f ca="1">IF(C470=$U$4,"Enter smelter details", IF(ISERROR($S470),"",OFFSET('Smelter Reference List'!$F$4,$S470-4,0)))</f>
        <v/>
      </c>
      <c r="H470" s="290" t="str">
        <f ca="1">IF(ISERROR($S470),"",OFFSET('Smelter Reference List'!$G$4,$S470-4,0))</f>
        <v/>
      </c>
      <c r="I470" s="291" t="str">
        <f ca="1">IF(ISERROR($S470),"",OFFSET('Smelter Reference List'!$H$4,$S470-4,0))</f>
        <v/>
      </c>
      <c r="J470" s="291" t="str">
        <f ca="1">IF(ISERROR($S470),"",OFFSET('Smelter Reference List'!$I$4,$S470-4,0))</f>
        <v/>
      </c>
      <c r="K470" s="288"/>
      <c r="L470" s="288"/>
      <c r="M470" s="288"/>
      <c r="N470" s="288"/>
      <c r="O470" s="288"/>
      <c r="P470" s="288"/>
      <c r="Q470" s="289"/>
      <c r="R470" s="274"/>
      <c r="S470" s="275" t="e">
        <f>IF(OR(C470="",C470=T$4),NA(),MATCH($B470&amp;$C470,'Smelter Reference List'!$J:$J,0))</f>
        <v>#N/A</v>
      </c>
      <c r="T470" s="276"/>
      <c r="U470" s="276"/>
      <c r="V470" s="276"/>
      <c r="W470" s="276"/>
    </row>
    <row r="471" spans="1:23" s="267" customFormat="1" ht="20.25">
      <c r="A471" s="265"/>
      <c r="B471" s="273"/>
      <c r="C471" s="273"/>
      <c r="D471" s="166" t="str">
        <f ca="1">IF(ISERROR($S471),"",OFFSET('Smelter Reference List'!$C$4,$S471-4,0)&amp;"")</f>
        <v/>
      </c>
      <c r="E471" s="166" t="str">
        <f ca="1">IF(ISERROR($S471),"",OFFSET('Smelter Reference List'!$D$4,$S471-4,0)&amp;"")</f>
        <v/>
      </c>
      <c r="F471" s="166" t="str">
        <f ca="1">IF(ISERROR($S471),"",OFFSET('Smelter Reference List'!$E$4,$S471-4,0))</f>
        <v/>
      </c>
      <c r="G471" s="166" t="str">
        <f ca="1">IF(C471=$U$4,"Enter smelter details", IF(ISERROR($S471),"",OFFSET('Smelter Reference List'!$F$4,$S471-4,0)))</f>
        <v/>
      </c>
      <c r="H471" s="290" t="str">
        <f ca="1">IF(ISERROR($S471),"",OFFSET('Smelter Reference List'!$G$4,$S471-4,0))</f>
        <v/>
      </c>
      <c r="I471" s="291" t="str">
        <f ca="1">IF(ISERROR($S471),"",OFFSET('Smelter Reference List'!$H$4,$S471-4,0))</f>
        <v/>
      </c>
      <c r="J471" s="291" t="str">
        <f ca="1">IF(ISERROR($S471),"",OFFSET('Smelter Reference List'!$I$4,$S471-4,0))</f>
        <v/>
      </c>
      <c r="K471" s="288"/>
      <c r="L471" s="288"/>
      <c r="M471" s="288"/>
      <c r="N471" s="288"/>
      <c r="O471" s="288"/>
      <c r="P471" s="288"/>
      <c r="Q471" s="289"/>
      <c r="R471" s="274"/>
      <c r="S471" s="275" t="e">
        <f>IF(OR(C471="",C471=T$4),NA(),MATCH($B471&amp;$C471,'Smelter Reference List'!$J:$J,0))</f>
        <v>#N/A</v>
      </c>
      <c r="T471" s="276"/>
      <c r="U471" s="276"/>
      <c r="V471" s="276"/>
      <c r="W471" s="276"/>
    </row>
    <row r="472" spans="1:23" s="267" customFormat="1" ht="20.25">
      <c r="A472" s="265"/>
      <c r="B472" s="273"/>
      <c r="C472" s="273"/>
      <c r="D472" s="166" t="str">
        <f ca="1">IF(ISERROR($S472),"",OFFSET('Smelter Reference List'!$C$4,$S472-4,0)&amp;"")</f>
        <v/>
      </c>
      <c r="E472" s="166" t="str">
        <f ca="1">IF(ISERROR($S472),"",OFFSET('Smelter Reference List'!$D$4,$S472-4,0)&amp;"")</f>
        <v/>
      </c>
      <c r="F472" s="166" t="str">
        <f ca="1">IF(ISERROR($S472),"",OFFSET('Smelter Reference List'!$E$4,$S472-4,0))</f>
        <v/>
      </c>
      <c r="G472" s="166" t="str">
        <f ca="1">IF(C472=$U$4,"Enter smelter details", IF(ISERROR($S472),"",OFFSET('Smelter Reference List'!$F$4,$S472-4,0)))</f>
        <v/>
      </c>
      <c r="H472" s="290" t="str">
        <f ca="1">IF(ISERROR($S472),"",OFFSET('Smelter Reference List'!$G$4,$S472-4,0))</f>
        <v/>
      </c>
      <c r="I472" s="291" t="str">
        <f ca="1">IF(ISERROR($S472),"",OFFSET('Smelter Reference List'!$H$4,$S472-4,0))</f>
        <v/>
      </c>
      <c r="J472" s="291" t="str">
        <f ca="1">IF(ISERROR($S472),"",OFFSET('Smelter Reference List'!$I$4,$S472-4,0))</f>
        <v/>
      </c>
      <c r="K472" s="288"/>
      <c r="L472" s="288"/>
      <c r="M472" s="288"/>
      <c r="N472" s="288"/>
      <c r="O472" s="288"/>
      <c r="P472" s="288"/>
      <c r="Q472" s="289"/>
      <c r="R472" s="274"/>
      <c r="S472" s="275" t="e">
        <f>IF(OR(C472="",C472=T$4),NA(),MATCH($B472&amp;$C472,'Smelter Reference List'!$J:$J,0))</f>
        <v>#N/A</v>
      </c>
      <c r="T472" s="276"/>
      <c r="U472" s="276"/>
      <c r="V472" s="276"/>
      <c r="W472" s="276"/>
    </row>
    <row r="473" spans="1:23" s="267" customFormat="1" ht="20.25">
      <c r="A473" s="265"/>
      <c r="B473" s="273"/>
      <c r="C473" s="273"/>
      <c r="D473" s="166" t="str">
        <f ca="1">IF(ISERROR($S473),"",OFFSET('Smelter Reference List'!$C$4,$S473-4,0)&amp;"")</f>
        <v/>
      </c>
      <c r="E473" s="166" t="str">
        <f ca="1">IF(ISERROR($S473),"",OFFSET('Smelter Reference List'!$D$4,$S473-4,0)&amp;"")</f>
        <v/>
      </c>
      <c r="F473" s="166" t="str">
        <f ca="1">IF(ISERROR($S473),"",OFFSET('Smelter Reference List'!$E$4,$S473-4,0))</f>
        <v/>
      </c>
      <c r="G473" s="166" t="str">
        <f ca="1">IF(C473=$U$4,"Enter smelter details", IF(ISERROR($S473),"",OFFSET('Smelter Reference List'!$F$4,$S473-4,0)))</f>
        <v/>
      </c>
      <c r="H473" s="290" t="str">
        <f ca="1">IF(ISERROR($S473),"",OFFSET('Smelter Reference List'!$G$4,$S473-4,0))</f>
        <v/>
      </c>
      <c r="I473" s="291" t="str">
        <f ca="1">IF(ISERROR($S473),"",OFFSET('Smelter Reference List'!$H$4,$S473-4,0))</f>
        <v/>
      </c>
      <c r="J473" s="291" t="str">
        <f ca="1">IF(ISERROR($S473),"",OFFSET('Smelter Reference List'!$I$4,$S473-4,0))</f>
        <v/>
      </c>
      <c r="K473" s="288"/>
      <c r="L473" s="288"/>
      <c r="M473" s="288"/>
      <c r="N473" s="288"/>
      <c r="O473" s="288"/>
      <c r="P473" s="288"/>
      <c r="Q473" s="289"/>
      <c r="R473" s="274"/>
      <c r="S473" s="275" t="e">
        <f>IF(OR(C473="",C473=T$4),NA(),MATCH($B473&amp;$C473,'Smelter Reference List'!$J:$J,0))</f>
        <v>#N/A</v>
      </c>
      <c r="T473" s="276"/>
      <c r="U473" s="276"/>
      <c r="V473" s="276"/>
      <c r="W473" s="276"/>
    </row>
    <row r="474" spans="1:23" s="267" customFormat="1" ht="20.25">
      <c r="A474" s="265"/>
      <c r="B474" s="273"/>
      <c r="C474" s="273"/>
      <c r="D474" s="166" t="str">
        <f ca="1">IF(ISERROR($S474),"",OFFSET('Smelter Reference List'!$C$4,$S474-4,0)&amp;"")</f>
        <v/>
      </c>
      <c r="E474" s="166" t="str">
        <f ca="1">IF(ISERROR($S474),"",OFFSET('Smelter Reference List'!$D$4,$S474-4,0)&amp;"")</f>
        <v/>
      </c>
      <c r="F474" s="166" t="str">
        <f ca="1">IF(ISERROR($S474),"",OFFSET('Smelter Reference List'!$E$4,$S474-4,0))</f>
        <v/>
      </c>
      <c r="G474" s="166" t="str">
        <f ca="1">IF(C474=$U$4,"Enter smelter details", IF(ISERROR($S474),"",OFFSET('Smelter Reference List'!$F$4,$S474-4,0)))</f>
        <v/>
      </c>
      <c r="H474" s="290" t="str">
        <f ca="1">IF(ISERROR($S474),"",OFFSET('Smelter Reference List'!$G$4,$S474-4,0))</f>
        <v/>
      </c>
      <c r="I474" s="291" t="str">
        <f ca="1">IF(ISERROR($S474),"",OFFSET('Smelter Reference List'!$H$4,$S474-4,0))</f>
        <v/>
      </c>
      <c r="J474" s="291" t="str">
        <f ca="1">IF(ISERROR($S474),"",OFFSET('Smelter Reference List'!$I$4,$S474-4,0))</f>
        <v/>
      </c>
      <c r="K474" s="288"/>
      <c r="L474" s="288"/>
      <c r="M474" s="288"/>
      <c r="N474" s="288"/>
      <c r="O474" s="288"/>
      <c r="P474" s="288"/>
      <c r="Q474" s="289"/>
      <c r="R474" s="274"/>
      <c r="S474" s="275" t="e">
        <f>IF(OR(C474="",C474=T$4),NA(),MATCH($B474&amp;$C474,'Smelter Reference List'!$J:$J,0))</f>
        <v>#N/A</v>
      </c>
      <c r="T474" s="276"/>
      <c r="U474" s="276"/>
      <c r="V474" s="276"/>
      <c r="W474" s="276"/>
    </row>
    <row r="475" spans="1:23" s="267" customFormat="1" ht="20.25">
      <c r="A475" s="265"/>
      <c r="B475" s="273"/>
      <c r="C475" s="273"/>
      <c r="D475" s="166" t="str">
        <f ca="1">IF(ISERROR($S475),"",OFFSET('Smelter Reference List'!$C$4,$S475-4,0)&amp;"")</f>
        <v/>
      </c>
      <c r="E475" s="166" t="str">
        <f ca="1">IF(ISERROR($S475),"",OFFSET('Smelter Reference List'!$D$4,$S475-4,0)&amp;"")</f>
        <v/>
      </c>
      <c r="F475" s="166" t="str">
        <f ca="1">IF(ISERROR($S475),"",OFFSET('Smelter Reference List'!$E$4,$S475-4,0))</f>
        <v/>
      </c>
      <c r="G475" s="166" t="str">
        <f ca="1">IF(C475=$U$4,"Enter smelter details", IF(ISERROR($S475),"",OFFSET('Smelter Reference List'!$F$4,$S475-4,0)))</f>
        <v/>
      </c>
      <c r="H475" s="290" t="str">
        <f ca="1">IF(ISERROR($S475),"",OFFSET('Smelter Reference List'!$G$4,$S475-4,0))</f>
        <v/>
      </c>
      <c r="I475" s="291" t="str">
        <f ca="1">IF(ISERROR($S475),"",OFFSET('Smelter Reference List'!$H$4,$S475-4,0))</f>
        <v/>
      </c>
      <c r="J475" s="291" t="str">
        <f ca="1">IF(ISERROR($S475),"",OFFSET('Smelter Reference List'!$I$4,$S475-4,0))</f>
        <v/>
      </c>
      <c r="K475" s="288"/>
      <c r="L475" s="288"/>
      <c r="M475" s="288"/>
      <c r="N475" s="288"/>
      <c r="O475" s="288"/>
      <c r="P475" s="288"/>
      <c r="Q475" s="289"/>
      <c r="R475" s="274"/>
      <c r="S475" s="275" t="e">
        <f>IF(OR(C475="",C475=T$4),NA(),MATCH($B475&amp;$C475,'Smelter Reference List'!$J:$J,0))</f>
        <v>#N/A</v>
      </c>
      <c r="T475" s="276"/>
      <c r="U475" s="276"/>
      <c r="V475" s="276"/>
      <c r="W475" s="276"/>
    </row>
    <row r="476" spans="1:23" s="267" customFormat="1" ht="20.25">
      <c r="A476" s="265"/>
      <c r="B476" s="273"/>
      <c r="C476" s="273"/>
      <c r="D476" s="166" t="str">
        <f ca="1">IF(ISERROR($S476),"",OFFSET('Smelter Reference List'!$C$4,$S476-4,0)&amp;"")</f>
        <v/>
      </c>
      <c r="E476" s="166" t="str">
        <f ca="1">IF(ISERROR($S476),"",OFFSET('Smelter Reference List'!$D$4,$S476-4,0)&amp;"")</f>
        <v/>
      </c>
      <c r="F476" s="166" t="str">
        <f ca="1">IF(ISERROR($S476),"",OFFSET('Smelter Reference List'!$E$4,$S476-4,0))</f>
        <v/>
      </c>
      <c r="G476" s="166" t="str">
        <f ca="1">IF(C476=$U$4,"Enter smelter details", IF(ISERROR($S476),"",OFFSET('Smelter Reference List'!$F$4,$S476-4,0)))</f>
        <v/>
      </c>
      <c r="H476" s="290" t="str">
        <f ca="1">IF(ISERROR($S476),"",OFFSET('Smelter Reference List'!$G$4,$S476-4,0))</f>
        <v/>
      </c>
      <c r="I476" s="291" t="str">
        <f ca="1">IF(ISERROR($S476),"",OFFSET('Smelter Reference List'!$H$4,$S476-4,0))</f>
        <v/>
      </c>
      <c r="J476" s="291" t="str">
        <f ca="1">IF(ISERROR($S476),"",OFFSET('Smelter Reference List'!$I$4,$S476-4,0))</f>
        <v/>
      </c>
      <c r="K476" s="288"/>
      <c r="L476" s="288"/>
      <c r="M476" s="288"/>
      <c r="N476" s="288"/>
      <c r="O476" s="288"/>
      <c r="P476" s="288"/>
      <c r="Q476" s="289"/>
      <c r="R476" s="274"/>
      <c r="S476" s="275" t="e">
        <f>IF(OR(C476="",C476=T$4),NA(),MATCH($B476&amp;$C476,'Smelter Reference List'!$J:$J,0))</f>
        <v>#N/A</v>
      </c>
      <c r="T476" s="276"/>
      <c r="U476" s="276"/>
      <c r="V476" s="276"/>
      <c r="W476" s="276"/>
    </row>
    <row r="477" spans="1:23" s="267" customFormat="1" ht="20.25">
      <c r="A477" s="265"/>
      <c r="B477" s="273"/>
      <c r="C477" s="273"/>
      <c r="D477" s="166" t="str">
        <f ca="1">IF(ISERROR($S477),"",OFFSET('Smelter Reference List'!$C$4,$S477-4,0)&amp;"")</f>
        <v/>
      </c>
      <c r="E477" s="166" t="str">
        <f ca="1">IF(ISERROR($S477),"",OFFSET('Smelter Reference List'!$D$4,$S477-4,0)&amp;"")</f>
        <v/>
      </c>
      <c r="F477" s="166" t="str">
        <f ca="1">IF(ISERROR($S477),"",OFFSET('Smelter Reference List'!$E$4,$S477-4,0))</f>
        <v/>
      </c>
      <c r="G477" s="166" t="str">
        <f ca="1">IF(C477=$U$4,"Enter smelter details", IF(ISERROR($S477),"",OFFSET('Smelter Reference List'!$F$4,$S477-4,0)))</f>
        <v/>
      </c>
      <c r="H477" s="290" t="str">
        <f ca="1">IF(ISERROR($S477),"",OFFSET('Smelter Reference List'!$G$4,$S477-4,0))</f>
        <v/>
      </c>
      <c r="I477" s="291" t="str">
        <f ca="1">IF(ISERROR($S477),"",OFFSET('Smelter Reference List'!$H$4,$S477-4,0))</f>
        <v/>
      </c>
      <c r="J477" s="291" t="str">
        <f ca="1">IF(ISERROR($S477),"",OFFSET('Smelter Reference List'!$I$4,$S477-4,0))</f>
        <v/>
      </c>
      <c r="K477" s="288"/>
      <c r="L477" s="288"/>
      <c r="M477" s="288"/>
      <c r="N477" s="288"/>
      <c r="O477" s="288"/>
      <c r="P477" s="288"/>
      <c r="Q477" s="289"/>
      <c r="R477" s="274"/>
      <c r="S477" s="275" t="e">
        <f>IF(OR(C477="",C477=T$4),NA(),MATCH($B477&amp;$C477,'Smelter Reference List'!$J:$J,0))</f>
        <v>#N/A</v>
      </c>
      <c r="T477" s="276"/>
      <c r="U477" s="276"/>
      <c r="V477" s="276"/>
      <c r="W477" s="276"/>
    </row>
    <row r="478" spans="1:23" s="267" customFormat="1" ht="20.25">
      <c r="A478" s="265"/>
      <c r="B478" s="273"/>
      <c r="C478" s="273"/>
      <c r="D478" s="166" t="str">
        <f ca="1">IF(ISERROR($S478),"",OFFSET('Smelter Reference List'!$C$4,$S478-4,0)&amp;"")</f>
        <v/>
      </c>
      <c r="E478" s="166" t="str">
        <f ca="1">IF(ISERROR($S478),"",OFFSET('Smelter Reference List'!$D$4,$S478-4,0)&amp;"")</f>
        <v/>
      </c>
      <c r="F478" s="166" t="str">
        <f ca="1">IF(ISERROR($S478),"",OFFSET('Smelter Reference List'!$E$4,$S478-4,0))</f>
        <v/>
      </c>
      <c r="G478" s="166" t="str">
        <f ca="1">IF(C478=$U$4,"Enter smelter details", IF(ISERROR($S478),"",OFFSET('Smelter Reference List'!$F$4,$S478-4,0)))</f>
        <v/>
      </c>
      <c r="H478" s="290" t="str">
        <f ca="1">IF(ISERROR($S478),"",OFFSET('Smelter Reference List'!$G$4,$S478-4,0))</f>
        <v/>
      </c>
      <c r="I478" s="291" t="str">
        <f ca="1">IF(ISERROR($S478),"",OFFSET('Smelter Reference List'!$H$4,$S478-4,0))</f>
        <v/>
      </c>
      <c r="J478" s="291" t="str">
        <f ca="1">IF(ISERROR($S478),"",OFFSET('Smelter Reference List'!$I$4,$S478-4,0))</f>
        <v/>
      </c>
      <c r="K478" s="288"/>
      <c r="L478" s="288"/>
      <c r="M478" s="288"/>
      <c r="N478" s="288"/>
      <c r="O478" s="288"/>
      <c r="P478" s="288"/>
      <c r="Q478" s="289"/>
      <c r="R478" s="274"/>
      <c r="S478" s="275" t="e">
        <f>IF(OR(C478="",C478=T$4),NA(),MATCH($B478&amp;$C478,'Smelter Reference List'!$J:$J,0))</f>
        <v>#N/A</v>
      </c>
      <c r="T478" s="276"/>
      <c r="U478" s="276"/>
      <c r="V478" s="276"/>
      <c r="W478" s="276"/>
    </row>
    <row r="479" spans="1:23" s="267" customFormat="1" ht="20.25">
      <c r="A479" s="265"/>
      <c r="B479" s="273"/>
      <c r="C479" s="273"/>
      <c r="D479" s="166" t="str">
        <f ca="1">IF(ISERROR($S479),"",OFFSET('Smelter Reference List'!$C$4,$S479-4,0)&amp;"")</f>
        <v/>
      </c>
      <c r="E479" s="166" t="str">
        <f ca="1">IF(ISERROR($S479),"",OFFSET('Smelter Reference List'!$D$4,$S479-4,0)&amp;"")</f>
        <v/>
      </c>
      <c r="F479" s="166" t="str">
        <f ca="1">IF(ISERROR($S479),"",OFFSET('Smelter Reference List'!$E$4,$S479-4,0))</f>
        <v/>
      </c>
      <c r="G479" s="166" t="str">
        <f ca="1">IF(C479=$U$4,"Enter smelter details", IF(ISERROR($S479),"",OFFSET('Smelter Reference List'!$F$4,$S479-4,0)))</f>
        <v/>
      </c>
      <c r="H479" s="290" t="str">
        <f ca="1">IF(ISERROR($S479),"",OFFSET('Smelter Reference List'!$G$4,$S479-4,0))</f>
        <v/>
      </c>
      <c r="I479" s="291" t="str">
        <f ca="1">IF(ISERROR($S479),"",OFFSET('Smelter Reference List'!$H$4,$S479-4,0))</f>
        <v/>
      </c>
      <c r="J479" s="291" t="str">
        <f ca="1">IF(ISERROR($S479),"",OFFSET('Smelter Reference List'!$I$4,$S479-4,0))</f>
        <v/>
      </c>
      <c r="K479" s="288"/>
      <c r="L479" s="288"/>
      <c r="M479" s="288"/>
      <c r="N479" s="288"/>
      <c r="O479" s="288"/>
      <c r="P479" s="288"/>
      <c r="Q479" s="289"/>
      <c r="R479" s="274"/>
      <c r="S479" s="275" t="e">
        <f>IF(OR(C479="",C479=T$4),NA(),MATCH($B479&amp;$C479,'Smelter Reference List'!$J:$J,0))</f>
        <v>#N/A</v>
      </c>
      <c r="T479" s="276"/>
      <c r="U479" s="276"/>
      <c r="V479" s="276"/>
      <c r="W479" s="276"/>
    </row>
    <row r="480" spans="1:23" s="267" customFormat="1" ht="20.25">
      <c r="A480" s="265"/>
      <c r="B480" s="273"/>
      <c r="C480" s="273"/>
      <c r="D480" s="166" t="str">
        <f ca="1">IF(ISERROR($S480),"",OFFSET('Smelter Reference List'!$C$4,$S480-4,0)&amp;"")</f>
        <v/>
      </c>
      <c r="E480" s="166" t="str">
        <f ca="1">IF(ISERROR($S480),"",OFFSET('Smelter Reference List'!$D$4,$S480-4,0)&amp;"")</f>
        <v/>
      </c>
      <c r="F480" s="166" t="str">
        <f ca="1">IF(ISERROR($S480),"",OFFSET('Smelter Reference List'!$E$4,$S480-4,0))</f>
        <v/>
      </c>
      <c r="G480" s="166" t="str">
        <f ca="1">IF(C480=$U$4,"Enter smelter details", IF(ISERROR($S480),"",OFFSET('Smelter Reference List'!$F$4,$S480-4,0)))</f>
        <v/>
      </c>
      <c r="H480" s="290" t="str">
        <f ca="1">IF(ISERROR($S480),"",OFFSET('Smelter Reference List'!$G$4,$S480-4,0))</f>
        <v/>
      </c>
      <c r="I480" s="291" t="str">
        <f ca="1">IF(ISERROR($S480),"",OFFSET('Smelter Reference List'!$H$4,$S480-4,0))</f>
        <v/>
      </c>
      <c r="J480" s="291" t="str">
        <f ca="1">IF(ISERROR($S480),"",OFFSET('Smelter Reference List'!$I$4,$S480-4,0))</f>
        <v/>
      </c>
      <c r="K480" s="288"/>
      <c r="L480" s="288"/>
      <c r="M480" s="288"/>
      <c r="N480" s="288"/>
      <c r="O480" s="288"/>
      <c r="P480" s="288"/>
      <c r="Q480" s="289"/>
      <c r="R480" s="274"/>
      <c r="S480" s="275" t="e">
        <f>IF(OR(C480="",C480=T$4),NA(),MATCH($B480&amp;$C480,'Smelter Reference List'!$J:$J,0))</f>
        <v>#N/A</v>
      </c>
      <c r="T480" s="276"/>
      <c r="U480" s="276"/>
      <c r="V480" s="276"/>
      <c r="W480" s="276"/>
    </row>
    <row r="481" spans="1:23" s="267" customFormat="1" ht="20.25">
      <c r="A481" s="265"/>
      <c r="B481" s="273"/>
      <c r="C481" s="273"/>
      <c r="D481" s="166" t="str">
        <f ca="1">IF(ISERROR($S481),"",OFFSET('Smelter Reference List'!$C$4,$S481-4,0)&amp;"")</f>
        <v/>
      </c>
      <c r="E481" s="166" t="str">
        <f ca="1">IF(ISERROR($S481),"",OFFSET('Smelter Reference List'!$D$4,$S481-4,0)&amp;"")</f>
        <v/>
      </c>
      <c r="F481" s="166" t="str">
        <f ca="1">IF(ISERROR($S481),"",OFFSET('Smelter Reference List'!$E$4,$S481-4,0))</f>
        <v/>
      </c>
      <c r="G481" s="166" t="str">
        <f ca="1">IF(C481=$U$4,"Enter smelter details", IF(ISERROR($S481),"",OFFSET('Smelter Reference List'!$F$4,$S481-4,0)))</f>
        <v/>
      </c>
      <c r="H481" s="290" t="str">
        <f ca="1">IF(ISERROR($S481),"",OFFSET('Smelter Reference List'!$G$4,$S481-4,0))</f>
        <v/>
      </c>
      <c r="I481" s="291" t="str">
        <f ca="1">IF(ISERROR($S481),"",OFFSET('Smelter Reference List'!$H$4,$S481-4,0))</f>
        <v/>
      </c>
      <c r="J481" s="291" t="str">
        <f ca="1">IF(ISERROR($S481),"",OFFSET('Smelter Reference List'!$I$4,$S481-4,0))</f>
        <v/>
      </c>
      <c r="K481" s="288"/>
      <c r="L481" s="288"/>
      <c r="M481" s="288"/>
      <c r="N481" s="288"/>
      <c r="O481" s="288"/>
      <c r="P481" s="288"/>
      <c r="Q481" s="289"/>
      <c r="R481" s="274"/>
      <c r="S481" s="275" t="e">
        <f>IF(OR(C481="",C481=T$4),NA(),MATCH($B481&amp;$C481,'Smelter Reference List'!$J:$J,0))</f>
        <v>#N/A</v>
      </c>
      <c r="T481" s="276"/>
      <c r="U481" s="276"/>
      <c r="V481" s="276"/>
      <c r="W481" s="276"/>
    </row>
    <row r="482" spans="1:23" s="267" customFormat="1" ht="20.25">
      <c r="A482" s="265"/>
      <c r="B482" s="273"/>
      <c r="C482" s="273"/>
      <c r="D482" s="166" t="str">
        <f ca="1">IF(ISERROR($S482),"",OFFSET('Smelter Reference List'!$C$4,$S482-4,0)&amp;"")</f>
        <v/>
      </c>
      <c r="E482" s="166" t="str">
        <f ca="1">IF(ISERROR($S482),"",OFFSET('Smelter Reference List'!$D$4,$S482-4,0)&amp;"")</f>
        <v/>
      </c>
      <c r="F482" s="166" t="str">
        <f ca="1">IF(ISERROR($S482),"",OFFSET('Smelter Reference List'!$E$4,$S482-4,0))</f>
        <v/>
      </c>
      <c r="G482" s="166" t="str">
        <f ca="1">IF(C482=$U$4,"Enter smelter details", IF(ISERROR($S482),"",OFFSET('Smelter Reference List'!$F$4,$S482-4,0)))</f>
        <v/>
      </c>
      <c r="H482" s="290" t="str">
        <f ca="1">IF(ISERROR($S482),"",OFFSET('Smelter Reference List'!$G$4,$S482-4,0))</f>
        <v/>
      </c>
      <c r="I482" s="291" t="str">
        <f ca="1">IF(ISERROR($S482),"",OFFSET('Smelter Reference List'!$H$4,$S482-4,0))</f>
        <v/>
      </c>
      <c r="J482" s="291" t="str">
        <f ca="1">IF(ISERROR($S482),"",OFFSET('Smelter Reference List'!$I$4,$S482-4,0))</f>
        <v/>
      </c>
      <c r="K482" s="288"/>
      <c r="L482" s="288"/>
      <c r="M482" s="288"/>
      <c r="N482" s="288"/>
      <c r="O482" s="288"/>
      <c r="P482" s="288"/>
      <c r="Q482" s="289"/>
      <c r="R482" s="274"/>
      <c r="S482" s="275" t="e">
        <f>IF(OR(C482="",C482=T$4),NA(),MATCH($B482&amp;$C482,'Smelter Reference List'!$J:$J,0))</f>
        <v>#N/A</v>
      </c>
      <c r="T482" s="276"/>
      <c r="U482" s="276"/>
      <c r="V482" s="276"/>
      <c r="W482" s="276"/>
    </row>
    <row r="483" spans="1:23" s="267" customFormat="1" ht="20.25">
      <c r="A483" s="265"/>
      <c r="B483" s="273"/>
      <c r="C483" s="273"/>
      <c r="D483" s="166" t="str">
        <f ca="1">IF(ISERROR($S483),"",OFFSET('Smelter Reference List'!$C$4,$S483-4,0)&amp;"")</f>
        <v/>
      </c>
      <c r="E483" s="166" t="str">
        <f ca="1">IF(ISERROR($S483),"",OFFSET('Smelter Reference List'!$D$4,$S483-4,0)&amp;"")</f>
        <v/>
      </c>
      <c r="F483" s="166" t="str">
        <f ca="1">IF(ISERROR($S483),"",OFFSET('Smelter Reference List'!$E$4,$S483-4,0))</f>
        <v/>
      </c>
      <c r="G483" s="166" t="str">
        <f ca="1">IF(C483=$U$4,"Enter smelter details", IF(ISERROR($S483),"",OFFSET('Smelter Reference List'!$F$4,$S483-4,0)))</f>
        <v/>
      </c>
      <c r="H483" s="290" t="str">
        <f ca="1">IF(ISERROR($S483),"",OFFSET('Smelter Reference List'!$G$4,$S483-4,0))</f>
        <v/>
      </c>
      <c r="I483" s="291" t="str">
        <f ca="1">IF(ISERROR($S483),"",OFFSET('Smelter Reference List'!$H$4,$S483-4,0))</f>
        <v/>
      </c>
      <c r="J483" s="291" t="str">
        <f ca="1">IF(ISERROR($S483),"",OFFSET('Smelter Reference List'!$I$4,$S483-4,0))</f>
        <v/>
      </c>
      <c r="K483" s="288"/>
      <c r="L483" s="288"/>
      <c r="M483" s="288"/>
      <c r="N483" s="288"/>
      <c r="O483" s="288"/>
      <c r="P483" s="288"/>
      <c r="Q483" s="289"/>
      <c r="R483" s="274"/>
      <c r="S483" s="275" t="e">
        <f>IF(OR(C483="",C483=T$4),NA(),MATCH($B483&amp;$C483,'Smelter Reference List'!$J:$J,0))</f>
        <v>#N/A</v>
      </c>
      <c r="T483" s="276"/>
      <c r="U483" s="276"/>
      <c r="V483" s="276"/>
      <c r="W483" s="276"/>
    </row>
    <row r="484" spans="1:23" s="267" customFormat="1" ht="20.25">
      <c r="A484" s="265"/>
      <c r="B484" s="273"/>
      <c r="C484" s="273"/>
      <c r="D484" s="166" t="str">
        <f ca="1">IF(ISERROR($S484),"",OFFSET('Smelter Reference List'!$C$4,$S484-4,0)&amp;"")</f>
        <v/>
      </c>
      <c r="E484" s="166" t="str">
        <f ca="1">IF(ISERROR($S484),"",OFFSET('Smelter Reference List'!$D$4,$S484-4,0)&amp;"")</f>
        <v/>
      </c>
      <c r="F484" s="166" t="str">
        <f ca="1">IF(ISERROR($S484),"",OFFSET('Smelter Reference List'!$E$4,$S484-4,0))</f>
        <v/>
      </c>
      <c r="G484" s="166" t="str">
        <f ca="1">IF(C484=$U$4,"Enter smelter details", IF(ISERROR($S484),"",OFFSET('Smelter Reference List'!$F$4,$S484-4,0)))</f>
        <v/>
      </c>
      <c r="H484" s="290" t="str">
        <f ca="1">IF(ISERROR($S484),"",OFFSET('Smelter Reference List'!$G$4,$S484-4,0))</f>
        <v/>
      </c>
      <c r="I484" s="291" t="str">
        <f ca="1">IF(ISERROR($S484),"",OFFSET('Smelter Reference List'!$H$4,$S484-4,0))</f>
        <v/>
      </c>
      <c r="J484" s="291" t="str">
        <f ca="1">IF(ISERROR($S484),"",OFFSET('Smelter Reference List'!$I$4,$S484-4,0))</f>
        <v/>
      </c>
      <c r="K484" s="288"/>
      <c r="L484" s="288"/>
      <c r="M484" s="288"/>
      <c r="N484" s="288"/>
      <c r="O484" s="288"/>
      <c r="P484" s="288"/>
      <c r="Q484" s="289"/>
      <c r="R484" s="274"/>
      <c r="S484" s="275" t="e">
        <f>IF(OR(C484="",C484=T$4),NA(),MATCH($B484&amp;$C484,'Smelter Reference List'!$J:$J,0))</f>
        <v>#N/A</v>
      </c>
      <c r="T484" s="276"/>
      <c r="U484" s="276"/>
      <c r="V484" s="276"/>
      <c r="W484" s="276"/>
    </row>
    <row r="485" spans="1:23" s="267" customFormat="1" ht="20.25">
      <c r="A485" s="265"/>
      <c r="B485" s="273"/>
      <c r="C485" s="273"/>
      <c r="D485" s="166" t="str">
        <f ca="1">IF(ISERROR($S485),"",OFFSET('Smelter Reference List'!$C$4,$S485-4,0)&amp;"")</f>
        <v/>
      </c>
      <c r="E485" s="166" t="str">
        <f ca="1">IF(ISERROR($S485),"",OFFSET('Smelter Reference List'!$D$4,$S485-4,0)&amp;"")</f>
        <v/>
      </c>
      <c r="F485" s="166" t="str">
        <f ca="1">IF(ISERROR($S485),"",OFFSET('Smelter Reference List'!$E$4,$S485-4,0))</f>
        <v/>
      </c>
      <c r="G485" s="166" t="str">
        <f ca="1">IF(C485=$U$4,"Enter smelter details", IF(ISERROR($S485),"",OFFSET('Smelter Reference List'!$F$4,$S485-4,0)))</f>
        <v/>
      </c>
      <c r="H485" s="290" t="str">
        <f ca="1">IF(ISERROR($S485),"",OFFSET('Smelter Reference List'!$G$4,$S485-4,0))</f>
        <v/>
      </c>
      <c r="I485" s="291" t="str">
        <f ca="1">IF(ISERROR($S485),"",OFFSET('Smelter Reference List'!$H$4,$S485-4,0))</f>
        <v/>
      </c>
      <c r="J485" s="291" t="str">
        <f ca="1">IF(ISERROR($S485),"",OFFSET('Smelter Reference List'!$I$4,$S485-4,0))</f>
        <v/>
      </c>
      <c r="K485" s="288"/>
      <c r="L485" s="288"/>
      <c r="M485" s="288"/>
      <c r="N485" s="288"/>
      <c r="O485" s="288"/>
      <c r="P485" s="288"/>
      <c r="Q485" s="289"/>
      <c r="R485" s="274"/>
      <c r="S485" s="275" t="e">
        <f>IF(OR(C485="",C485=T$4),NA(),MATCH($B485&amp;$C485,'Smelter Reference List'!$J:$J,0))</f>
        <v>#N/A</v>
      </c>
      <c r="T485" s="276"/>
      <c r="U485" s="276"/>
      <c r="V485" s="276"/>
      <c r="W485" s="276"/>
    </row>
    <row r="486" spans="1:23" s="267" customFormat="1" ht="20.25">
      <c r="A486" s="265"/>
      <c r="B486" s="273"/>
      <c r="C486" s="273"/>
      <c r="D486" s="166" t="str">
        <f ca="1">IF(ISERROR($S486),"",OFFSET('Smelter Reference List'!$C$4,$S486-4,0)&amp;"")</f>
        <v/>
      </c>
      <c r="E486" s="166" t="str">
        <f ca="1">IF(ISERROR($S486),"",OFFSET('Smelter Reference List'!$D$4,$S486-4,0)&amp;"")</f>
        <v/>
      </c>
      <c r="F486" s="166" t="str">
        <f ca="1">IF(ISERROR($S486),"",OFFSET('Smelter Reference List'!$E$4,$S486-4,0))</f>
        <v/>
      </c>
      <c r="G486" s="166" t="str">
        <f ca="1">IF(C486=$U$4,"Enter smelter details", IF(ISERROR($S486),"",OFFSET('Smelter Reference List'!$F$4,$S486-4,0)))</f>
        <v/>
      </c>
      <c r="H486" s="290" t="str">
        <f ca="1">IF(ISERROR($S486),"",OFFSET('Smelter Reference List'!$G$4,$S486-4,0))</f>
        <v/>
      </c>
      <c r="I486" s="291" t="str">
        <f ca="1">IF(ISERROR($S486),"",OFFSET('Smelter Reference List'!$H$4,$S486-4,0))</f>
        <v/>
      </c>
      <c r="J486" s="291" t="str">
        <f ca="1">IF(ISERROR($S486),"",OFFSET('Smelter Reference List'!$I$4,$S486-4,0))</f>
        <v/>
      </c>
      <c r="K486" s="288"/>
      <c r="L486" s="288"/>
      <c r="M486" s="288"/>
      <c r="N486" s="288"/>
      <c r="O486" s="288"/>
      <c r="P486" s="288"/>
      <c r="Q486" s="289"/>
      <c r="R486" s="274"/>
      <c r="S486" s="275" t="e">
        <f>IF(OR(C486="",C486=T$4),NA(),MATCH($B486&amp;$C486,'Smelter Reference List'!$J:$J,0))</f>
        <v>#N/A</v>
      </c>
      <c r="T486" s="276"/>
      <c r="U486" s="276"/>
      <c r="V486" s="276"/>
      <c r="W486" s="276"/>
    </row>
    <row r="487" spans="1:23" s="267" customFormat="1" ht="20.25">
      <c r="A487" s="265"/>
      <c r="B487" s="273"/>
      <c r="C487" s="273"/>
      <c r="D487" s="166" t="str">
        <f ca="1">IF(ISERROR($S487),"",OFFSET('Smelter Reference List'!$C$4,$S487-4,0)&amp;"")</f>
        <v/>
      </c>
      <c r="E487" s="166" t="str">
        <f ca="1">IF(ISERROR($S487),"",OFFSET('Smelter Reference List'!$D$4,$S487-4,0)&amp;"")</f>
        <v/>
      </c>
      <c r="F487" s="166" t="str">
        <f ca="1">IF(ISERROR($S487),"",OFFSET('Smelter Reference List'!$E$4,$S487-4,0))</f>
        <v/>
      </c>
      <c r="G487" s="166" t="str">
        <f ca="1">IF(C487=$U$4,"Enter smelter details", IF(ISERROR($S487),"",OFFSET('Smelter Reference List'!$F$4,$S487-4,0)))</f>
        <v/>
      </c>
      <c r="H487" s="290" t="str">
        <f ca="1">IF(ISERROR($S487),"",OFFSET('Smelter Reference List'!$G$4,$S487-4,0))</f>
        <v/>
      </c>
      <c r="I487" s="291" t="str">
        <f ca="1">IF(ISERROR($S487),"",OFFSET('Smelter Reference List'!$H$4,$S487-4,0))</f>
        <v/>
      </c>
      <c r="J487" s="291" t="str">
        <f ca="1">IF(ISERROR($S487),"",OFFSET('Smelter Reference List'!$I$4,$S487-4,0))</f>
        <v/>
      </c>
      <c r="K487" s="288"/>
      <c r="L487" s="288"/>
      <c r="M487" s="288"/>
      <c r="N487" s="288"/>
      <c r="O487" s="288"/>
      <c r="P487" s="288"/>
      <c r="Q487" s="289"/>
      <c r="R487" s="274"/>
      <c r="S487" s="275" t="e">
        <f>IF(OR(C487="",C487=T$4),NA(),MATCH($B487&amp;$C487,'Smelter Reference List'!$J:$J,0))</f>
        <v>#N/A</v>
      </c>
      <c r="T487" s="276"/>
      <c r="U487" s="276"/>
      <c r="V487" s="276"/>
      <c r="W487" s="276"/>
    </row>
    <row r="488" spans="1:23" s="267" customFormat="1" ht="20.25">
      <c r="A488" s="265"/>
      <c r="B488" s="273"/>
      <c r="C488" s="273"/>
      <c r="D488" s="166" t="str">
        <f ca="1">IF(ISERROR($S488),"",OFFSET('Smelter Reference List'!$C$4,$S488-4,0)&amp;"")</f>
        <v/>
      </c>
      <c r="E488" s="166" t="str">
        <f ca="1">IF(ISERROR($S488),"",OFFSET('Smelter Reference List'!$D$4,$S488-4,0)&amp;"")</f>
        <v/>
      </c>
      <c r="F488" s="166" t="str">
        <f ca="1">IF(ISERROR($S488),"",OFFSET('Smelter Reference List'!$E$4,$S488-4,0))</f>
        <v/>
      </c>
      <c r="G488" s="166" t="str">
        <f ca="1">IF(C488=$U$4,"Enter smelter details", IF(ISERROR($S488),"",OFFSET('Smelter Reference List'!$F$4,$S488-4,0)))</f>
        <v/>
      </c>
      <c r="H488" s="290" t="str">
        <f ca="1">IF(ISERROR($S488),"",OFFSET('Smelter Reference List'!$G$4,$S488-4,0))</f>
        <v/>
      </c>
      <c r="I488" s="291" t="str">
        <f ca="1">IF(ISERROR($S488),"",OFFSET('Smelter Reference List'!$H$4,$S488-4,0))</f>
        <v/>
      </c>
      <c r="J488" s="291" t="str">
        <f ca="1">IF(ISERROR($S488),"",OFFSET('Smelter Reference List'!$I$4,$S488-4,0))</f>
        <v/>
      </c>
      <c r="K488" s="288"/>
      <c r="L488" s="288"/>
      <c r="M488" s="288"/>
      <c r="N488" s="288"/>
      <c r="O488" s="288"/>
      <c r="P488" s="288"/>
      <c r="Q488" s="289"/>
      <c r="R488" s="274"/>
      <c r="S488" s="275" t="e">
        <f>IF(OR(C488="",C488=T$4),NA(),MATCH($B488&amp;$C488,'Smelter Reference List'!$J:$J,0))</f>
        <v>#N/A</v>
      </c>
      <c r="T488" s="276"/>
      <c r="U488" s="276"/>
      <c r="V488" s="276"/>
      <c r="W488" s="276"/>
    </row>
    <row r="489" spans="1:23" s="267" customFormat="1" ht="20.25">
      <c r="A489" s="265"/>
      <c r="B489" s="273"/>
      <c r="C489" s="273"/>
      <c r="D489" s="166" t="str">
        <f ca="1">IF(ISERROR($S489),"",OFFSET('Smelter Reference List'!$C$4,$S489-4,0)&amp;"")</f>
        <v/>
      </c>
      <c r="E489" s="166" t="str">
        <f ca="1">IF(ISERROR($S489),"",OFFSET('Smelter Reference List'!$D$4,$S489-4,0)&amp;"")</f>
        <v/>
      </c>
      <c r="F489" s="166" t="str">
        <f ca="1">IF(ISERROR($S489),"",OFFSET('Smelter Reference List'!$E$4,$S489-4,0))</f>
        <v/>
      </c>
      <c r="G489" s="166" t="str">
        <f ca="1">IF(C489=$U$4,"Enter smelter details", IF(ISERROR($S489),"",OFFSET('Smelter Reference List'!$F$4,$S489-4,0)))</f>
        <v/>
      </c>
      <c r="H489" s="290" t="str">
        <f ca="1">IF(ISERROR($S489),"",OFFSET('Smelter Reference List'!$G$4,$S489-4,0))</f>
        <v/>
      </c>
      <c r="I489" s="291" t="str">
        <f ca="1">IF(ISERROR($S489),"",OFFSET('Smelter Reference List'!$H$4,$S489-4,0))</f>
        <v/>
      </c>
      <c r="J489" s="291" t="str">
        <f ca="1">IF(ISERROR($S489),"",OFFSET('Smelter Reference List'!$I$4,$S489-4,0))</f>
        <v/>
      </c>
      <c r="K489" s="288"/>
      <c r="L489" s="288"/>
      <c r="M489" s="288"/>
      <c r="N489" s="288"/>
      <c r="O489" s="288"/>
      <c r="P489" s="288"/>
      <c r="Q489" s="289"/>
      <c r="R489" s="274"/>
      <c r="S489" s="275" t="e">
        <f>IF(OR(C489="",C489=T$4),NA(),MATCH($B489&amp;$C489,'Smelter Reference List'!$J:$J,0))</f>
        <v>#N/A</v>
      </c>
      <c r="T489" s="276"/>
      <c r="U489" s="276"/>
      <c r="V489" s="276"/>
      <c r="W489" s="276"/>
    </row>
    <row r="490" spans="1:23" s="267" customFormat="1" ht="20.25">
      <c r="A490" s="265"/>
      <c r="B490" s="273"/>
      <c r="C490" s="273"/>
      <c r="D490" s="166" t="str">
        <f ca="1">IF(ISERROR($S490),"",OFFSET('Smelter Reference List'!$C$4,$S490-4,0)&amp;"")</f>
        <v/>
      </c>
      <c r="E490" s="166" t="str">
        <f ca="1">IF(ISERROR($S490),"",OFFSET('Smelter Reference List'!$D$4,$S490-4,0)&amp;"")</f>
        <v/>
      </c>
      <c r="F490" s="166" t="str">
        <f ca="1">IF(ISERROR($S490),"",OFFSET('Smelter Reference List'!$E$4,$S490-4,0))</f>
        <v/>
      </c>
      <c r="G490" s="166" t="str">
        <f ca="1">IF(C490=$U$4,"Enter smelter details", IF(ISERROR($S490),"",OFFSET('Smelter Reference List'!$F$4,$S490-4,0)))</f>
        <v/>
      </c>
      <c r="H490" s="290" t="str">
        <f ca="1">IF(ISERROR($S490),"",OFFSET('Smelter Reference List'!$G$4,$S490-4,0))</f>
        <v/>
      </c>
      <c r="I490" s="291" t="str">
        <f ca="1">IF(ISERROR($S490),"",OFFSET('Smelter Reference List'!$H$4,$S490-4,0))</f>
        <v/>
      </c>
      <c r="J490" s="291" t="str">
        <f ca="1">IF(ISERROR($S490),"",OFFSET('Smelter Reference List'!$I$4,$S490-4,0))</f>
        <v/>
      </c>
      <c r="K490" s="288"/>
      <c r="L490" s="288"/>
      <c r="M490" s="288"/>
      <c r="N490" s="288"/>
      <c r="O490" s="288"/>
      <c r="P490" s="288"/>
      <c r="Q490" s="289"/>
      <c r="R490" s="274"/>
      <c r="S490" s="275" t="e">
        <f>IF(OR(C490="",C490=T$4),NA(),MATCH($B490&amp;$C490,'Smelter Reference List'!$J:$J,0))</f>
        <v>#N/A</v>
      </c>
      <c r="T490" s="276"/>
      <c r="U490" s="276"/>
      <c r="V490" s="276"/>
      <c r="W490" s="276"/>
    </row>
    <row r="491" spans="1:23" s="267" customFormat="1" ht="20.25">
      <c r="A491" s="265"/>
      <c r="B491" s="273"/>
      <c r="C491" s="273"/>
      <c r="D491" s="166" t="str">
        <f ca="1">IF(ISERROR($S491),"",OFFSET('Smelter Reference List'!$C$4,$S491-4,0)&amp;"")</f>
        <v/>
      </c>
      <c r="E491" s="166" t="str">
        <f ca="1">IF(ISERROR($S491),"",OFFSET('Smelter Reference List'!$D$4,$S491-4,0)&amp;"")</f>
        <v/>
      </c>
      <c r="F491" s="166" t="str">
        <f ca="1">IF(ISERROR($S491),"",OFFSET('Smelter Reference List'!$E$4,$S491-4,0))</f>
        <v/>
      </c>
      <c r="G491" s="166" t="str">
        <f ca="1">IF(C491=$U$4,"Enter smelter details", IF(ISERROR($S491),"",OFFSET('Smelter Reference List'!$F$4,$S491-4,0)))</f>
        <v/>
      </c>
      <c r="H491" s="290" t="str">
        <f ca="1">IF(ISERROR($S491),"",OFFSET('Smelter Reference List'!$G$4,$S491-4,0))</f>
        <v/>
      </c>
      <c r="I491" s="291" t="str">
        <f ca="1">IF(ISERROR($S491),"",OFFSET('Smelter Reference List'!$H$4,$S491-4,0))</f>
        <v/>
      </c>
      <c r="J491" s="291" t="str">
        <f ca="1">IF(ISERROR($S491),"",OFFSET('Smelter Reference List'!$I$4,$S491-4,0))</f>
        <v/>
      </c>
      <c r="K491" s="288"/>
      <c r="L491" s="288"/>
      <c r="M491" s="288"/>
      <c r="N491" s="288"/>
      <c r="O491" s="288"/>
      <c r="P491" s="288"/>
      <c r="Q491" s="289"/>
      <c r="R491" s="274"/>
      <c r="S491" s="275" t="e">
        <f>IF(OR(C491="",C491=T$4),NA(),MATCH($B491&amp;$C491,'Smelter Reference List'!$J:$J,0))</f>
        <v>#N/A</v>
      </c>
      <c r="T491" s="276"/>
      <c r="U491" s="276"/>
      <c r="V491" s="276"/>
      <c r="W491" s="276"/>
    </row>
    <row r="492" spans="1:23" s="267" customFormat="1" ht="20.25">
      <c r="A492" s="265"/>
      <c r="B492" s="273"/>
      <c r="C492" s="273"/>
      <c r="D492" s="166" t="str">
        <f ca="1">IF(ISERROR($S492),"",OFFSET('Smelter Reference List'!$C$4,$S492-4,0)&amp;"")</f>
        <v/>
      </c>
      <c r="E492" s="166" t="str">
        <f ca="1">IF(ISERROR($S492),"",OFFSET('Smelter Reference List'!$D$4,$S492-4,0)&amp;"")</f>
        <v/>
      </c>
      <c r="F492" s="166" t="str">
        <f ca="1">IF(ISERROR($S492),"",OFFSET('Smelter Reference List'!$E$4,$S492-4,0))</f>
        <v/>
      </c>
      <c r="G492" s="166" t="str">
        <f ca="1">IF(C492=$U$4,"Enter smelter details", IF(ISERROR($S492),"",OFFSET('Smelter Reference List'!$F$4,$S492-4,0)))</f>
        <v/>
      </c>
      <c r="H492" s="290" t="str">
        <f ca="1">IF(ISERROR($S492),"",OFFSET('Smelter Reference List'!$G$4,$S492-4,0))</f>
        <v/>
      </c>
      <c r="I492" s="291" t="str">
        <f ca="1">IF(ISERROR($S492),"",OFFSET('Smelter Reference List'!$H$4,$S492-4,0))</f>
        <v/>
      </c>
      <c r="J492" s="291" t="str">
        <f ca="1">IF(ISERROR($S492),"",OFFSET('Smelter Reference List'!$I$4,$S492-4,0))</f>
        <v/>
      </c>
      <c r="K492" s="288"/>
      <c r="L492" s="288"/>
      <c r="M492" s="288"/>
      <c r="N492" s="288"/>
      <c r="O492" s="288"/>
      <c r="P492" s="288"/>
      <c r="Q492" s="289"/>
      <c r="R492" s="274"/>
      <c r="S492" s="275" t="e">
        <f>IF(OR(C492="",C492=T$4),NA(),MATCH($B492&amp;$C492,'Smelter Reference List'!$J:$J,0))</f>
        <v>#N/A</v>
      </c>
      <c r="T492" s="276"/>
      <c r="U492" s="276"/>
      <c r="V492" s="276"/>
      <c r="W492" s="276"/>
    </row>
    <row r="493" spans="1:23" s="267" customFormat="1" ht="20.25">
      <c r="A493" s="265"/>
      <c r="B493" s="273"/>
      <c r="C493" s="273"/>
      <c r="D493" s="166" t="str">
        <f ca="1">IF(ISERROR($S493),"",OFFSET('Smelter Reference List'!$C$4,$S493-4,0)&amp;"")</f>
        <v/>
      </c>
      <c r="E493" s="166" t="str">
        <f ca="1">IF(ISERROR($S493),"",OFFSET('Smelter Reference List'!$D$4,$S493-4,0)&amp;"")</f>
        <v/>
      </c>
      <c r="F493" s="166" t="str">
        <f ca="1">IF(ISERROR($S493),"",OFFSET('Smelter Reference List'!$E$4,$S493-4,0))</f>
        <v/>
      </c>
      <c r="G493" s="166" t="str">
        <f ca="1">IF(C493=$U$4,"Enter smelter details", IF(ISERROR($S493),"",OFFSET('Smelter Reference List'!$F$4,$S493-4,0)))</f>
        <v/>
      </c>
      <c r="H493" s="290" t="str">
        <f ca="1">IF(ISERROR($S493),"",OFFSET('Smelter Reference List'!$G$4,$S493-4,0))</f>
        <v/>
      </c>
      <c r="I493" s="291" t="str">
        <f ca="1">IF(ISERROR($S493),"",OFFSET('Smelter Reference List'!$H$4,$S493-4,0))</f>
        <v/>
      </c>
      <c r="J493" s="291" t="str">
        <f ca="1">IF(ISERROR($S493),"",OFFSET('Smelter Reference List'!$I$4,$S493-4,0))</f>
        <v/>
      </c>
      <c r="K493" s="288"/>
      <c r="L493" s="288"/>
      <c r="M493" s="288"/>
      <c r="N493" s="288"/>
      <c r="O493" s="288"/>
      <c r="P493" s="288"/>
      <c r="Q493" s="289"/>
      <c r="R493" s="274"/>
      <c r="S493" s="275" t="e">
        <f>IF(OR(C493="",C493=T$4),NA(),MATCH($B493&amp;$C493,'Smelter Reference List'!$J:$J,0))</f>
        <v>#N/A</v>
      </c>
      <c r="T493" s="276"/>
      <c r="U493" s="276"/>
      <c r="V493" s="276"/>
      <c r="W493" s="276"/>
    </row>
    <row r="494" spans="1:23" s="267" customFormat="1" ht="20.25">
      <c r="A494" s="265"/>
      <c r="B494" s="273"/>
      <c r="C494" s="273"/>
      <c r="D494" s="166" t="str">
        <f ca="1">IF(ISERROR($S494),"",OFFSET('Smelter Reference List'!$C$4,$S494-4,0)&amp;"")</f>
        <v/>
      </c>
      <c r="E494" s="166" t="str">
        <f ca="1">IF(ISERROR($S494),"",OFFSET('Smelter Reference List'!$D$4,$S494-4,0)&amp;"")</f>
        <v/>
      </c>
      <c r="F494" s="166" t="str">
        <f ca="1">IF(ISERROR($S494),"",OFFSET('Smelter Reference List'!$E$4,$S494-4,0))</f>
        <v/>
      </c>
      <c r="G494" s="166" t="str">
        <f ca="1">IF(C494=$U$4,"Enter smelter details", IF(ISERROR($S494),"",OFFSET('Smelter Reference List'!$F$4,$S494-4,0)))</f>
        <v/>
      </c>
      <c r="H494" s="290" t="str">
        <f ca="1">IF(ISERROR($S494),"",OFFSET('Smelter Reference List'!$G$4,$S494-4,0))</f>
        <v/>
      </c>
      <c r="I494" s="291" t="str">
        <f ca="1">IF(ISERROR($S494),"",OFFSET('Smelter Reference List'!$H$4,$S494-4,0))</f>
        <v/>
      </c>
      <c r="J494" s="291" t="str">
        <f ca="1">IF(ISERROR($S494),"",OFFSET('Smelter Reference List'!$I$4,$S494-4,0))</f>
        <v/>
      </c>
      <c r="K494" s="288"/>
      <c r="L494" s="288"/>
      <c r="M494" s="288"/>
      <c r="N494" s="288"/>
      <c r="O494" s="288"/>
      <c r="P494" s="288"/>
      <c r="Q494" s="289"/>
      <c r="R494" s="274"/>
      <c r="S494" s="275" t="e">
        <f>IF(OR(C494="",C494=T$4),NA(),MATCH($B494&amp;$C494,'Smelter Reference List'!$J:$J,0))</f>
        <v>#N/A</v>
      </c>
      <c r="T494" s="276"/>
      <c r="U494" s="276"/>
      <c r="V494" s="276"/>
      <c r="W494" s="276"/>
    </row>
    <row r="495" spans="1:23" s="267" customFormat="1" ht="20.25">
      <c r="A495" s="265"/>
      <c r="B495" s="273"/>
      <c r="C495" s="273"/>
      <c r="D495" s="166" t="str">
        <f ca="1">IF(ISERROR($S495),"",OFFSET('Smelter Reference List'!$C$4,$S495-4,0)&amp;"")</f>
        <v/>
      </c>
      <c r="E495" s="166" t="str">
        <f ca="1">IF(ISERROR($S495),"",OFFSET('Smelter Reference List'!$D$4,$S495-4,0)&amp;"")</f>
        <v/>
      </c>
      <c r="F495" s="166" t="str">
        <f ca="1">IF(ISERROR($S495),"",OFFSET('Smelter Reference List'!$E$4,$S495-4,0))</f>
        <v/>
      </c>
      <c r="G495" s="166" t="str">
        <f ca="1">IF(C495=$U$4,"Enter smelter details", IF(ISERROR($S495),"",OFFSET('Smelter Reference List'!$F$4,$S495-4,0)))</f>
        <v/>
      </c>
      <c r="H495" s="290" t="str">
        <f ca="1">IF(ISERROR($S495),"",OFFSET('Smelter Reference List'!$G$4,$S495-4,0))</f>
        <v/>
      </c>
      <c r="I495" s="291" t="str">
        <f ca="1">IF(ISERROR($S495),"",OFFSET('Smelter Reference List'!$H$4,$S495-4,0))</f>
        <v/>
      </c>
      <c r="J495" s="291" t="str">
        <f ca="1">IF(ISERROR($S495),"",OFFSET('Smelter Reference List'!$I$4,$S495-4,0))</f>
        <v/>
      </c>
      <c r="K495" s="288"/>
      <c r="L495" s="288"/>
      <c r="M495" s="288"/>
      <c r="N495" s="288"/>
      <c r="O495" s="288"/>
      <c r="P495" s="288"/>
      <c r="Q495" s="289"/>
      <c r="R495" s="274"/>
      <c r="S495" s="275" t="e">
        <f>IF(OR(C495="",C495=T$4),NA(),MATCH($B495&amp;$C495,'Smelter Reference List'!$J:$J,0))</f>
        <v>#N/A</v>
      </c>
      <c r="T495" s="276"/>
      <c r="U495" s="276"/>
      <c r="V495" s="276"/>
      <c r="W495" s="276"/>
    </row>
    <row r="496" spans="1:23" s="267" customFormat="1" ht="20.25">
      <c r="A496" s="265"/>
      <c r="B496" s="273"/>
      <c r="C496" s="273"/>
      <c r="D496" s="166" t="str">
        <f ca="1">IF(ISERROR($S496),"",OFFSET('Smelter Reference List'!$C$4,$S496-4,0)&amp;"")</f>
        <v/>
      </c>
      <c r="E496" s="166" t="str">
        <f ca="1">IF(ISERROR($S496),"",OFFSET('Smelter Reference List'!$D$4,$S496-4,0)&amp;"")</f>
        <v/>
      </c>
      <c r="F496" s="166" t="str">
        <f ca="1">IF(ISERROR($S496),"",OFFSET('Smelter Reference List'!$E$4,$S496-4,0))</f>
        <v/>
      </c>
      <c r="G496" s="166" t="str">
        <f ca="1">IF(C496=$U$4,"Enter smelter details", IF(ISERROR($S496),"",OFFSET('Smelter Reference List'!$F$4,$S496-4,0)))</f>
        <v/>
      </c>
      <c r="H496" s="290" t="str">
        <f ca="1">IF(ISERROR($S496),"",OFFSET('Smelter Reference List'!$G$4,$S496-4,0))</f>
        <v/>
      </c>
      <c r="I496" s="291" t="str">
        <f ca="1">IF(ISERROR($S496),"",OFFSET('Smelter Reference List'!$H$4,$S496-4,0))</f>
        <v/>
      </c>
      <c r="J496" s="291" t="str">
        <f ca="1">IF(ISERROR($S496),"",OFFSET('Smelter Reference List'!$I$4,$S496-4,0))</f>
        <v/>
      </c>
      <c r="K496" s="288"/>
      <c r="L496" s="288"/>
      <c r="M496" s="288"/>
      <c r="N496" s="288"/>
      <c r="O496" s="288"/>
      <c r="P496" s="288"/>
      <c r="Q496" s="289"/>
      <c r="R496" s="274"/>
      <c r="S496" s="275" t="e">
        <f>IF(OR(C496="",C496=T$4),NA(),MATCH($B496&amp;$C496,'Smelter Reference List'!$J:$J,0))</f>
        <v>#N/A</v>
      </c>
      <c r="T496" s="276"/>
      <c r="U496" s="276"/>
      <c r="V496" s="276"/>
      <c r="W496" s="276"/>
    </row>
    <row r="497" spans="1:23" s="267" customFormat="1" ht="20.25">
      <c r="A497" s="265"/>
      <c r="B497" s="273"/>
      <c r="C497" s="273"/>
      <c r="D497" s="166" t="str">
        <f ca="1">IF(ISERROR($S497),"",OFFSET('Smelter Reference List'!$C$4,$S497-4,0)&amp;"")</f>
        <v/>
      </c>
      <c r="E497" s="166" t="str">
        <f ca="1">IF(ISERROR($S497),"",OFFSET('Smelter Reference List'!$D$4,$S497-4,0)&amp;"")</f>
        <v/>
      </c>
      <c r="F497" s="166" t="str">
        <f ca="1">IF(ISERROR($S497),"",OFFSET('Smelter Reference List'!$E$4,$S497-4,0))</f>
        <v/>
      </c>
      <c r="G497" s="166" t="str">
        <f ca="1">IF(C497=$U$4,"Enter smelter details", IF(ISERROR($S497),"",OFFSET('Smelter Reference List'!$F$4,$S497-4,0)))</f>
        <v/>
      </c>
      <c r="H497" s="290" t="str">
        <f ca="1">IF(ISERROR($S497),"",OFFSET('Smelter Reference List'!$G$4,$S497-4,0))</f>
        <v/>
      </c>
      <c r="I497" s="291" t="str">
        <f ca="1">IF(ISERROR($S497),"",OFFSET('Smelter Reference List'!$H$4,$S497-4,0))</f>
        <v/>
      </c>
      <c r="J497" s="291" t="str">
        <f ca="1">IF(ISERROR($S497),"",OFFSET('Smelter Reference List'!$I$4,$S497-4,0))</f>
        <v/>
      </c>
      <c r="K497" s="288"/>
      <c r="L497" s="288"/>
      <c r="M497" s="288"/>
      <c r="N497" s="288"/>
      <c r="O497" s="288"/>
      <c r="P497" s="288"/>
      <c r="Q497" s="289"/>
      <c r="R497" s="274"/>
      <c r="S497" s="275" t="e">
        <f>IF(OR(C497="",C497=T$4),NA(),MATCH($B497&amp;$C497,'Smelter Reference List'!$J:$J,0))</f>
        <v>#N/A</v>
      </c>
      <c r="T497" s="276"/>
      <c r="U497" s="276"/>
      <c r="V497" s="276"/>
      <c r="W497" s="276"/>
    </row>
    <row r="498" spans="1:23" s="267" customFormat="1" ht="20.25">
      <c r="A498" s="265"/>
      <c r="B498" s="273"/>
      <c r="C498" s="273"/>
      <c r="D498" s="166" t="str">
        <f ca="1">IF(ISERROR($S498),"",OFFSET('Smelter Reference List'!$C$4,$S498-4,0)&amp;"")</f>
        <v/>
      </c>
      <c r="E498" s="166" t="str">
        <f ca="1">IF(ISERROR($S498),"",OFFSET('Smelter Reference List'!$D$4,$S498-4,0)&amp;"")</f>
        <v/>
      </c>
      <c r="F498" s="166" t="str">
        <f ca="1">IF(ISERROR($S498),"",OFFSET('Smelter Reference List'!$E$4,$S498-4,0))</f>
        <v/>
      </c>
      <c r="G498" s="166" t="str">
        <f ca="1">IF(C498=$U$4,"Enter smelter details", IF(ISERROR($S498),"",OFFSET('Smelter Reference List'!$F$4,$S498-4,0)))</f>
        <v/>
      </c>
      <c r="H498" s="290" t="str">
        <f ca="1">IF(ISERROR($S498),"",OFFSET('Smelter Reference List'!$G$4,$S498-4,0))</f>
        <v/>
      </c>
      <c r="I498" s="291" t="str">
        <f ca="1">IF(ISERROR($S498),"",OFFSET('Smelter Reference List'!$H$4,$S498-4,0))</f>
        <v/>
      </c>
      <c r="J498" s="291" t="str">
        <f ca="1">IF(ISERROR($S498),"",OFFSET('Smelter Reference List'!$I$4,$S498-4,0))</f>
        <v/>
      </c>
      <c r="K498" s="288"/>
      <c r="L498" s="288"/>
      <c r="M498" s="288"/>
      <c r="N498" s="288"/>
      <c r="O498" s="288"/>
      <c r="P498" s="288"/>
      <c r="Q498" s="289"/>
      <c r="R498" s="274"/>
      <c r="S498" s="275" t="e">
        <f>IF(OR(C498="",C498=T$4),NA(),MATCH($B498&amp;$C498,'Smelter Reference List'!$J:$J,0))</f>
        <v>#N/A</v>
      </c>
      <c r="T498" s="276"/>
      <c r="U498" s="276"/>
      <c r="V498" s="276"/>
      <c r="W498" s="276"/>
    </row>
    <row r="499" spans="1:23" s="267" customFormat="1" ht="20.25">
      <c r="A499" s="265"/>
      <c r="B499" s="273"/>
      <c r="C499" s="273"/>
      <c r="D499" s="166" t="str">
        <f ca="1">IF(ISERROR($S499),"",OFFSET('Smelter Reference List'!$C$4,$S499-4,0)&amp;"")</f>
        <v/>
      </c>
      <c r="E499" s="166" t="str">
        <f ca="1">IF(ISERROR($S499),"",OFFSET('Smelter Reference List'!$D$4,$S499-4,0)&amp;"")</f>
        <v/>
      </c>
      <c r="F499" s="166" t="str">
        <f ca="1">IF(ISERROR($S499),"",OFFSET('Smelter Reference List'!$E$4,$S499-4,0))</f>
        <v/>
      </c>
      <c r="G499" s="166" t="str">
        <f ca="1">IF(C499=$U$4,"Enter smelter details", IF(ISERROR($S499),"",OFFSET('Smelter Reference List'!$F$4,$S499-4,0)))</f>
        <v/>
      </c>
      <c r="H499" s="290" t="str">
        <f ca="1">IF(ISERROR($S499),"",OFFSET('Smelter Reference List'!$G$4,$S499-4,0))</f>
        <v/>
      </c>
      <c r="I499" s="291" t="str">
        <f ca="1">IF(ISERROR($S499),"",OFFSET('Smelter Reference List'!$H$4,$S499-4,0))</f>
        <v/>
      </c>
      <c r="J499" s="291" t="str">
        <f ca="1">IF(ISERROR($S499),"",OFFSET('Smelter Reference List'!$I$4,$S499-4,0))</f>
        <v/>
      </c>
      <c r="K499" s="288"/>
      <c r="L499" s="288"/>
      <c r="M499" s="288"/>
      <c r="N499" s="288"/>
      <c r="O499" s="288"/>
      <c r="P499" s="288"/>
      <c r="Q499" s="289"/>
      <c r="R499" s="274"/>
      <c r="S499" s="275" t="e">
        <f>IF(OR(C499="",C499=T$4),NA(),MATCH($B499&amp;$C499,'Smelter Reference List'!$J:$J,0))</f>
        <v>#N/A</v>
      </c>
      <c r="T499" s="276"/>
      <c r="U499" s="276"/>
      <c r="V499" s="276"/>
      <c r="W499" s="276"/>
    </row>
    <row r="500" spans="1:23" s="267" customFormat="1" ht="20.25">
      <c r="A500" s="265"/>
      <c r="B500" s="273"/>
      <c r="C500" s="273"/>
      <c r="D500" s="166" t="str">
        <f ca="1">IF(ISERROR($S500),"",OFFSET('Smelter Reference List'!$C$4,$S500-4,0)&amp;"")</f>
        <v/>
      </c>
      <c r="E500" s="166" t="str">
        <f ca="1">IF(ISERROR($S500),"",OFFSET('Smelter Reference List'!$D$4,$S500-4,0)&amp;"")</f>
        <v/>
      </c>
      <c r="F500" s="166" t="str">
        <f ca="1">IF(ISERROR($S500),"",OFFSET('Smelter Reference List'!$E$4,$S500-4,0))</f>
        <v/>
      </c>
      <c r="G500" s="166" t="str">
        <f ca="1">IF(C500=$U$4,"Enter smelter details", IF(ISERROR($S500),"",OFFSET('Smelter Reference List'!$F$4,$S500-4,0)))</f>
        <v/>
      </c>
      <c r="H500" s="290" t="str">
        <f ca="1">IF(ISERROR($S500),"",OFFSET('Smelter Reference List'!$G$4,$S500-4,0))</f>
        <v/>
      </c>
      <c r="I500" s="291" t="str">
        <f ca="1">IF(ISERROR($S500),"",OFFSET('Smelter Reference List'!$H$4,$S500-4,0))</f>
        <v/>
      </c>
      <c r="J500" s="291" t="str">
        <f ca="1">IF(ISERROR($S500),"",OFFSET('Smelter Reference List'!$I$4,$S500-4,0))</f>
        <v/>
      </c>
      <c r="K500" s="288"/>
      <c r="L500" s="288"/>
      <c r="M500" s="288"/>
      <c r="N500" s="288"/>
      <c r="O500" s="288"/>
      <c r="P500" s="288"/>
      <c r="Q500" s="289"/>
      <c r="R500" s="274"/>
      <c r="S500" s="275" t="e">
        <f>IF(OR(C500="",C500=T$4),NA(),MATCH($B500&amp;$C500,'Smelter Reference List'!$J:$J,0))</f>
        <v>#N/A</v>
      </c>
      <c r="T500" s="276"/>
      <c r="U500" s="276"/>
      <c r="V500" s="276"/>
      <c r="W500" s="276"/>
    </row>
    <row r="501" spans="1:23" s="267" customFormat="1" ht="20.25">
      <c r="A501" s="265"/>
      <c r="B501" s="273"/>
      <c r="C501" s="273"/>
      <c r="D501" s="166" t="str">
        <f ca="1">IF(ISERROR($S501),"",OFFSET('Smelter Reference List'!$C$4,$S501-4,0)&amp;"")</f>
        <v/>
      </c>
      <c r="E501" s="166" t="str">
        <f ca="1">IF(ISERROR($S501),"",OFFSET('Smelter Reference List'!$D$4,$S501-4,0)&amp;"")</f>
        <v/>
      </c>
      <c r="F501" s="166" t="str">
        <f ca="1">IF(ISERROR($S501),"",OFFSET('Smelter Reference List'!$E$4,$S501-4,0))</f>
        <v/>
      </c>
      <c r="G501" s="166" t="str">
        <f ca="1">IF(C501=$U$4,"Enter smelter details", IF(ISERROR($S501),"",OFFSET('Smelter Reference List'!$F$4,$S501-4,0)))</f>
        <v/>
      </c>
      <c r="H501" s="290" t="str">
        <f ca="1">IF(ISERROR($S501),"",OFFSET('Smelter Reference List'!$G$4,$S501-4,0))</f>
        <v/>
      </c>
      <c r="I501" s="291" t="str">
        <f ca="1">IF(ISERROR($S501),"",OFFSET('Smelter Reference List'!$H$4,$S501-4,0))</f>
        <v/>
      </c>
      <c r="J501" s="291" t="str">
        <f ca="1">IF(ISERROR($S501),"",OFFSET('Smelter Reference List'!$I$4,$S501-4,0))</f>
        <v/>
      </c>
      <c r="K501" s="288"/>
      <c r="L501" s="288"/>
      <c r="M501" s="288"/>
      <c r="N501" s="288"/>
      <c r="O501" s="288"/>
      <c r="P501" s="288"/>
      <c r="Q501" s="289"/>
      <c r="R501" s="274"/>
      <c r="S501" s="275" t="e">
        <f>IF(OR(C501="",C501=T$4),NA(),MATCH($B501&amp;$C501,'Smelter Reference List'!$J:$J,0))</f>
        <v>#N/A</v>
      </c>
      <c r="T501" s="276"/>
      <c r="U501" s="276"/>
      <c r="V501" s="276"/>
      <c r="W501" s="276"/>
    </row>
    <row r="502" spans="1:23" s="267" customFormat="1" ht="20.25">
      <c r="A502" s="265"/>
      <c r="B502" s="273"/>
      <c r="C502" s="273"/>
      <c r="D502" s="166" t="str">
        <f ca="1">IF(ISERROR($S502),"",OFFSET('Smelter Reference List'!$C$4,$S502-4,0)&amp;"")</f>
        <v/>
      </c>
      <c r="E502" s="166" t="str">
        <f ca="1">IF(ISERROR($S502),"",OFFSET('Smelter Reference List'!$D$4,$S502-4,0)&amp;"")</f>
        <v/>
      </c>
      <c r="F502" s="166" t="str">
        <f ca="1">IF(ISERROR($S502),"",OFFSET('Smelter Reference List'!$E$4,$S502-4,0))</f>
        <v/>
      </c>
      <c r="G502" s="166" t="str">
        <f ca="1">IF(C502=$U$4,"Enter smelter details", IF(ISERROR($S502),"",OFFSET('Smelter Reference List'!$F$4,$S502-4,0)))</f>
        <v/>
      </c>
      <c r="H502" s="290" t="str">
        <f ca="1">IF(ISERROR($S502),"",OFFSET('Smelter Reference List'!$G$4,$S502-4,0))</f>
        <v/>
      </c>
      <c r="I502" s="291" t="str">
        <f ca="1">IF(ISERROR($S502),"",OFFSET('Smelter Reference List'!$H$4,$S502-4,0))</f>
        <v/>
      </c>
      <c r="J502" s="291" t="str">
        <f ca="1">IF(ISERROR($S502),"",OFFSET('Smelter Reference List'!$I$4,$S502-4,0))</f>
        <v/>
      </c>
      <c r="K502" s="288"/>
      <c r="L502" s="288"/>
      <c r="M502" s="288"/>
      <c r="N502" s="288"/>
      <c r="O502" s="288"/>
      <c r="P502" s="288"/>
      <c r="Q502" s="289"/>
      <c r="R502" s="274"/>
      <c r="S502" s="275" t="e">
        <f>IF(OR(C502="",C502=T$4),NA(),MATCH($B502&amp;$C502,'Smelter Reference List'!$J:$J,0))</f>
        <v>#N/A</v>
      </c>
      <c r="T502" s="276"/>
      <c r="U502" s="276"/>
      <c r="V502" s="276"/>
      <c r="W502" s="276"/>
    </row>
    <row r="503" spans="1:23" s="267" customFormat="1" ht="20.25">
      <c r="A503" s="265"/>
      <c r="B503" s="273"/>
      <c r="C503" s="273"/>
      <c r="D503" s="166" t="str">
        <f ca="1">IF(ISERROR($S503),"",OFFSET('Smelter Reference List'!$C$4,$S503-4,0)&amp;"")</f>
        <v/>
      </c>
      <c r="E503" s="166" t="str">
        <f ca="1">IF(ISERROR($S503),"",OFFSET('Smelter Reference List'!$D$4,$S503-4,0)&amp;"")</f>
        <v/>
      </c>
      <c r="F503" s="166" t="str">
        <f ca="1">IF(ISERROR($S503),"",OFFSET('Smelter Reference List'!$E$4,$S503-4,0))</f>
        <v/>
      </c>
      <c r="G503" s="166" t="str">
        <f ca="1">IF(C503=$U$4,"Enter smelter details", IF(ISERROR($S503),"",OFFSET('Smelter Reference List'!$F$4,$S503-4,0)))</f>
        <v/>
      </c>
      <c r="H503" s="290" t="str">
        <f ca="1">IF(ISERROR($S503),"",OFFSET('Smelter Reference List'!$G$4,$S503-4,0))</f>
        <v/>
      </c>
      <c r="I503" s="291" t="str">
        <f ca="1">IF(ISERROR($S503),"",OFFSET('Smelter Reference List'!$H$4,$S503-4,0))</f>
        <v/>
      </c>
      <c r="J503" s="291" t="str">
        <f ca="1">IF(ISERROR($S503),"",OFFSET('Smelter Reference List'!$I$4,$S503-4,0))</f>
        <v/>
      </c>
      <c r="K503" s="288"/>
      <c r="L503" s="288"/>
      <c r="M503" s="288"/>
      <c r="N503" s="288"/>
      <c r="O503" s="288"/>
      <c r="P503" s="288"/>
      <c r="Q503" s="289"/>
      <c r="R503" s="274"/>
      <c r="S503" s="275" t="e">
        <f>IF(OR(C503="",C503=T$4),NA(),MATCH($B503&amp;$C503,'Smelter Reference List'!$J:$J,0))</f>
        <v>#N/A</v>
      </c>
      <c r="T503" s="276"/>
      <c r="U503" s="276"/>
      <c r="V503" s="276"/>
      <c r="W503" s="276"/>
    </row>
    <row r="504" spans="1:23" s="267" customFormat="1" ht="20.25">
      <c r="A504" s="265"/>
      <c r="B504" s="273"/>
      <c r="C504" s="273"/>
      <c r="D504" s="166" t="str">
        <f ca="1">IF(ISERROR($S504),"",OFFSET('Smelter Reference List'!$C$4,$S504-4,0)&amp;"")</f>
        <v/>
      </c>
      <c r="E504" s="166" t="str">
        <f ca="1">IF(ISERROR($S504),"",OFFSET('Smelter Reference List'!$D$4,$S504-4,0)&amp;"")</f>
        <v/>
      </c>
      <c r="F504" s="166" t="str">
        <f ca="1">IF(ISERROR($S504),"",OFFSET('Smelter Reference List'!$E$4,$S504-4,0))</f>
        <v/>
      </c>
      <c r="G504" s="166" t="str">
        <f ca="1">IF(C504=$U$4,"Enter smelter details", IF(ISERROR($S504),"",OFFSET('Smelter Reference List'!$F$4,$S504-4,0)))</f>
        <v/>
      </c>
      <c r="H504" s="290" t="str">
        <f ca="1">IF(ISERROR($S504),"",OFFSET('Smelter Reference List'!$G$4,$S504-4,0))</f>
        <v/>
      </c>
      <c r="I504" s="291" t="str">
        <f ca="1">IF(ISERROR($S504),"",OFFSET('Smelter Reference List'!$H$4,$S504-4,0))</f>
        <v/>
      </c>
      <c r="J504" s="291" t="str">
        <f ca="1">IF(ISERROR($S504),"",OFFSET('Smelter Reference List'!$I$4,$S504-4,0))</f>
        <v/>
      </c>
      <c r="K504" s="288"/>
      <c r="L504" s="288"/>
      <c r="M504" s="288"/>
      <c r="N504" s="288"/>
      <c r="O504" s="288"/>
      <c r="P504" s="288"/>
      <c r="Q504" s="289"/>
      <c r="R504" s="274"/>
      <c r="S504" s="275" t="e">
        <f>IF(OR(C504="",C504=T$4),NA(),MATCH($B504&amp;$C504,'Smelter Reference List'!$J:$J,0))</f>
        <v>#N/A</v>
      </c>
      <c r="T504" s="276"/>
      <c r="U504" s="276"/>
      <c r="V504" s="276"/>
      <c r="W504" s="276"/>
    </row>
    <row r="505" spans="1:23" s="267" customFormat="1" ht="20.25">
      <c r="A505" s="265"/>
      <c r="B505" s="273"/>
      <c r="C505" s="273"/>
      <c r="D505" s="166" t="str">
        <f ca="1">IF(ISERROR($S505),"",OFFSET('Smelter Reference List'!$C$4,$S505-4,0)&amp;"")</f>
        <v/>
      </c>
      <c r="E505" s="166" t="str">
        <f ca="1">IF(ISERROR($S505),"",OFFSET('Smelter Reference List'!$D$4,$S505-4,0)&amp;"")</f>
        <v/>
      </c>
      <c r="F505" s="166" t="str">
        <f ca="1">IF(ISERROR($S505),"",OFFSET('Smelter Reference List'!$E$4,$S505-4,0))</f>
        <v/>
      </c>
      <c r="G505" s="166" t="str">
        <f ca="1">IF(C505=$U$4,"Enter smelter details", IF(ISERROR($S505),"",OFFSET('Smelter Reference List'!$F$4,$S505-4,0)))</f>
        <v/>
      </c>
      <c r="H505" s="290" t="str">
        <f ca="1">IF(ISERROR($S505),"",OFFSET('Smelter Reference List'!$G$4,$S505-4,0))</f>
        <v/>
      </c>
      <c r="I505" s="291" t="str">
        <f ca="1">IF(ISERROR($S505),"",OFFSET('Smelter Reference List'!$H$4,$S505-4,0))</f>
        <v/>
      </c>
      <c r="J505" s="291" t="str">
        <f ca="1">IF(ISERROR($S505),"",OFFSET('Smelter Reference List'!$I$4,$S505-4,0))</f>
        <v/>
      </c>
      <c r="K505" s="288"/>
      <c r="L505" s="288"/>
      <c r="M505" s="288"/>
      <c r="N505" s="288"/>
      <c r="O505" s="288"/>
      <c r="P505" s="288"/>
      <c r="Q505" s="289"/>
      <c r="R505" s="274"/>
      <c r="S505" s="275" t="e">
        <f>IF(OR(C505="",C505=T$4),NA(),MATCH($B505&amp;$C505,'Smelter Reference List'!$J:$J,0))</f>
        <v>#N/A</v>
      </c>
      <c r="T505" s="276"/>
      <c r="U505" s="276"/>
      <c r="V505" s="276"/>
      <c r="W505" s="276"/>
    </row>
    <row r="506" spans="1:23" s="267" customFormat="1" ht="20.25">
      <c r="A506" s="265"/>
      <c r="B506" s="273"/>
      <c r="C506" s="273"/>
      <c r="D506" s="166" t="str">
        <f ca="1">IF(ISERROR($S506),"",OFFSET('Smelter Reference List'!$C$4,$S506-4,0)&amp;"")</f>
        <v/>
      </c>
      <c r="E506" s="166" t="str">
        <f ca="1">IF(ISERROR($S506),"",OFFSET('Smelter Reference List'!$D$4,$S506-4,0)&amp;"")</f>
        <v/>
      </c>
      <c r="F506" s="166" t="str">
        <f ca="1">IF(ISERROR($S506),"",OFFSET('Smelter Reference List'!$E$4,$S506-4,0))</f>
        <v/>
      </c>
      <c r="G506" s="166" t="str">
        <f ca="1">IF(C506=$U$4,"Enter smelter details", IF(ISERROR($S506),"",OFFSET('Smelter Reference List'!$F$4,$S506-4,0)))</f>
        <v/>
      </c>
      <c r="H506" s="290" t="str">
        <f ca="1">IF(ISERROR($S506),"",OFFSET('Smelter Reference List'!$G$4,$S506-4,0))</f>
        <v/>
      </c>
      <c r="I506" s="291" t="str">
        <f ca="1">IF(ISERROR($S506),"",OFFSET('Smelter Reference List'!$H$4,$S506-4,0))</f>
        <v/>
      </c>
      <c r="J506" s="291" t="str">
        <f ca="1">IF(ISERROR($S506),"",OFFSET('Smelter Reference List'!$I$4,$S506-4,0))</f>
        <v/>
      </c>
      <c r="K506" s="288"/>
      <c r="L506" s="288"/>
      <c r="M506" s="288"/>
      <c r="N506" s="288"/>
      <c r="O506" s="288"/>
      <c r="P506" s="288"/>
      <c r="Q506" s="289"/>
      <c r="R506" s="274"/>
      <c r="S506" s="275" t="e">
        <f>IF(OR(C506="",C506=T$4),NA(),MATCH($B506&amp;$C506,'Smelter Reference List'!$J:$J,0))</f>
        <v>#N/A</v>
      </c>
      <c r="T506" s="276"/>
      <c r="U506" s="276"/>
      <c r="V506" s="276"/>
      <c r="W506" s="276"/>
    </row>
    <row r="507" spans="1:23" s="267" customFormat="1" ht="20.25">
      <c r="A507" s="265"/>
      <c r="B507" s="273"/>
      <c r="C507" s="273"/>
      <c r="D507" s="166" t="str">
        <f ca="1">IF(ISERROR($S507),"",OFFSET('Smelter Reference List'!$C$4,$S507-4,0)&amp;"")</f>
        <v/>
      </c>
      <c r="E507" s="166" t="str">
        <f ca="1">IF(ISERROR($S507),"",OFFSET('Smelter Reference List'!$D$4,$S507-4,0)&amp;"")</f>
        <v/>
      </c>
      <c r="F507" s="166" t="str">
        <f ca="1">IF(ISERROR($S507),"",OFFSET('Smelter Reference List'!$E$4,$S507-4,0))</f>
        <v/>
      </c>
      <c r="G507" s="166" t="str">
        <f ca="1">IF(C507=$U$4,"Enter smelter details", IF(ISERROR($S507),"",OFFSET('Smelter Reference List'!$F$4,$S507-4,0)))</f>
        <v/>
      </c>
      <c r="H507" s="290" t="str">
        <f ca="1">IF(ISERROR($S507),"",OFFSET('Smelter Reference List'!$G$4,$S507-4,0))</f>
        <v/>
      </c>
      <c r="I507" s="291" t="str">
        <f ca="1">IF(ISERROR($S507),"",OFFSET('Smelter Reference List'!$H$4,$S507-4,0))</f>
        <v/>
      </c>
      <c r="J507" s="291" t="str">
        <f ca="1">IF(ISERROR($S507),"",OFFSET('Smelter Reference List'!$I$4,$S507-4,0))</f>
        <v/>
      </c>
      <c r="K507" s="288"/>
      <c r="L507" s="288"/>
      <c r="M507" s="288"/>
      <c r="N507" s="288"/>
      <c r="O507" s="288"/>
      <c r="P507" s="288"/>
      <c r="Q507" s="289"/>
      <c r="R507" s="274"/>
      <c r="S507" s="275" t="e">
        <f>IF(OR(C507="",C507=T$4),NA(),MATCH($B507&amp;$C507,'Smelter Reference List'!$J:$J,0))</f>
        <v>#N/A</v>
      </c>
      <c r="T507" s="276"/>
      <c r="U507" s="276"/>
      <c r="V507" s="276"/>
      <c r="W507" s="276"/>
    </row>
    <row r="508" spans="1:23" s="267" customFormat="1" ht="20.25">
      <c r="A508" s="265"/>
      <c r="B508" s="273"/>
      <c r="C508" s="273"/>
      <c r="D508" s="166" t="str">
        <f ca="1">IF(ISERROR($S508),"",OFFSET('Smelter Reference List'!$C$4,$S508-4,0)&amp;"")</f>
        <v/>
      </c>
      <c r="E508" s="166" t="str">
        <f ca="1">IF(ISERROR($S508),"",OFFSET('Smelter Reference List'!$D$4,$S508-4,0)&amp;"")</f>
        <v/>
      </c>
      <c r="F508" s="166" t="str">
        <f ca="1">IF(ISERROR($S508),"",OFFSET('Smelter Reference List'!$E$4,$S508-4,0))</f>
        <v/>
      </c>
      <c r="G508" s="166" t="str">
        <f ca="1">IF(C508=$U$4,"Enter smelter details", IF(ISERROR($S508),"",OFFSET('Smelter Reference List'!$F$4,$S508-4,0)))</f>
        <v/>
      </c>
      <c r="H508" s="290" t="str">
        <f ca="1">IF(ISERROR($S508),"",OFFSET('Smelter Reference List'!$G$4,$S508-4,0))</f>
        <v/>
      </c>
      <c r="I508" s="291" t="str">
        <f ca="1">IF(ISERROR($S508),"",OFFSET('Smelter Reference List'!$H$4,$S508-4,0))</f>
        <v/>
      </c>
      <c r="J508" s="291" t="str">
        <f ca="1">IF(ISERROR($S508),"",OFFSET('Smelter Reference List'!$I$4,$S508-4,0))</f>
        <v/>
      </c>
      <c r="K508" s="288"/>
      <c r="L508" s="288"/>
      <c r="M508" s="288"/>
      <c r="N508" s="288"/>
      <c r="O508" s="288"/>
      <c r="P508" s="288"/>
      <c r="Q508" s="289"/>
      <c r="R508" s="274"/>
      <c r="S508" s="275" t="e">
        <f>IF(OR(C508="",C508=T$4),NA(),MATCH($B508&amp;$C508,'Smelter Reference List'!$J:$J,0))</f>
        <v>#N/A</v>
      </c>
      <c r="T508" s="276"/>
      <c r="U508" s="276"/>
      <c r="V508" s="276"/>
      <c r="W508" s="276"/>
    </row>
    <row r="509" spans="1:23" s="267" customFormat="1" ht="20.25">
      <c r="A509" s="265"/>
      <c r="B509" s="273"/>
      <c r="C509" s="273"/>
      <c r="D509" s="166" t="str">
        <f ca="1">IF(ISERROR($S509),"",OFFSET('Smelter Reference List'!$C$4,$S509-4,0)&amp;"")</f>
        <v/>
      </c>
      <c r="E509" s="166" t="str">
        <f ca="1">IF(ISERROR($S509),"",OFFSET('Smelter Reference List'!$D$4,$S509-4,0)&amp;"")</f>
        <v/>
      </c>
      <c r="F509" s="166" t="str">
        <f ca="1">IF(ISERROR($S509),"",OFFSET('Smelter Reference List'!$E$4,$S509-4,0))</f>
        <v/>
      </c>
      <c r="G509" s="166" t="str">
        <f ca="1">IF(C509=$U$4,"Enter smelter details", IF(ISERROR($S509),"",OFFSET('Smelter Reference List'!$F$4,$S509-4,0)))</f>
        <v/>
      </c>
      <c r="H509" s="290" t="str">
        <f ca="1">IF(ISERROR($S509),"",OFFSET('Smelter Reference List'!$G$4,$S509-4,0))</f>
        <v/>
      </c>
      <c r="I509" s="291" t="str">
        <f ca="1">IF(ISERROR($S509),"",OFFSET('Smelter Reference List'!$H$4,$S509-4,0))</f>
        <v/>
      </c>
      <c r="J509" s="291" t="str">
        <f ca="1">IF(ISERROR($S509),"",OFFSET('Smelter Reference List'!$I$4,$S509-4,0))</f>
        <v/>
      </c>
      <c r="K509" s="288"/>
      <c r="L509" s="288"/>
      <c r="M509" s="288"/>
      <c r="N509" s="288"/>
      <c r="O509" s="288"/>
      <c r="P509" s="288"/>
      <c r="Q509" s="289"/>
      <c r="R509" s="274"/>
      <c r="S509" s="275" t="e">
        <f>IF(OR(C509="",C509=T$4),NA(),MATCH($B509&amp;$C509,'Smelter Reference List'!$J:$J,0))</f>
        <v>#N/A</v>
      </c>
      <c r="T509" s="276"/>
      <c r="U509" s="276"/>
      <c r="V509" s="276"/>
      <c r="W509" s="276"/>
    </row>
    <row r="510" spans="1:23" s="267" customFormat="1" ht="20.25">
      <c r="A510" s="265"/>
      <c r="B510" s="273"/>
      <c r="C510" s="273"/>
      <c r="D510" s="166" t="str">
        <f ca="1">IF(ISERROR($S510),"",OFFSET('Smelter Reference List'!$C$4,$S510-4,0)&amp;"")</f>
        <v/>
      </c>
      <c r="E510" s="166" t="str">
        <f ca="1">IF(ISERROR($S510),"",OFFSET('Smelter Reference List'!$D$4,$S510-4,0)&amp;"")</f>
        <v/>
      </c>
      <c r="F510" s="166" t="str">
        <f ca="1">IF(ISERROR($S510),"",OFFSET('Smelter Reference List'!$E$4,$S510-4,0))</f>
        <v/>
      </c>
      <c r="G510" s="166" t="str">
        <f ca="1">IF(C510=$U$4,"Enter smelter details", IF(ISERROR($S510),"",OFFSET('Smelter Reference List'!$F$4,$S510-4,0)))</f>
        <v/>
      </c>
      <c r="H510" s="290" t="str">
        <f ca="1">IF(ISERROR($S510),"",OFFSET('Smelter Reference List'!$G$4,$S510-4,0))</f>
        <v/>
      </c>
      <c r="I510" s="291" t="str">
        <f ca="1">IF(ISERROR($S510),"",OFFSET('Smelter Reference List'!$H$4,$S510-4,0))</f>
        <v/>
      </c>
      <c r="J510" s="291" t="str">
        <f ca="1">IF(ISERROR($S510),"",OFFSET('Smelter Reference List'!$I$4,$S510-4,0))</f>
        <v/>
      </c>
      <c r="K510" s="288"/>
      <c r="L510" s="288"/>
      <c r="M510" s="288"/>
      <c r="N510" s="288"/>
      <c r="O510" s="288"/>
      <c r="P510" s="288"/>
      <c r="Q510" s="289"/>
      <c r="R510" s="274"/>
      <c r="S510" s="275" t="e">
        <f>IF(OR(C510="",C510=T$4),NA(),MATCH($B510&amp;$C510,'Smelter Reference List'!$J:$J,0))</f>
        <v>#N/A</v>
      </c>
      <c r="T510" s="276"/>
      <c r="U510" s="276"/>
      <c r="V510" s="276"/>
      <c r="W510" s="276"/>
    </row>
    <row r="511" spans="1:23" s="267" customFormat="1" ht="20.25">
      <c r="A511" s="265"/>
      <c r="B511" s="273"/>
      <c r="C511" s="273"/>
      <c r="D511" s="166" t="str">
        <f ca="1">IF(ISERROR($S511),"",OFFSET('Smelter Reference List'!$C$4,$S511-4,0)&amp;"")</f>
        <v/>
      </c>
      <c r="E511" s="166" t="str">
        <f ca="1">IF(ISERROR($S511),"",OFFSET('Smelter Reference List'!$D$4,$S511-4,0)&amp;"")</f>
        <v/>
      </c>
      <c r="F511" s="166" t="str">
        <f ca="1">IF(ISERROR($S511),"",OFFSET('Smelter Reference List'!$E$4,$S511-4,0))</f>
        <v/>
      </c>
      <c r="G511" s="166" t="str">
        <f ca="1">IF(C511=$U$4,"Enter smelter details", IF(ISERROR($S511),"",OFFSET('Smelter Reference List'!$F$4,$S511-4,0)))</f>
        <v/>
      </c>
      <c r="H511" s="290" t="str">
        <f ca="1">IF(ISERROR($S511),"",OFFSET('Smelter Reference List'!$G$4,$S511-4,0))</f>
        <v/>
      </c>
      <c r="I511" s="291" t="str">
        <f ca="1">IF(ISERROR($S511),"",OFFSET('Smelter Reference List'!$H$4,$S511-4,0))</f>
        <v/>
      </c>
      <c r="J511" s="291" t="str">
        <f ca="1">IF(ISERROR($S511),"",OFFSET('Smelter Reference List'!$I$4,$S511-4,0))</f>
        <v/>
      </c>
      <c r="K511" s="288"/>
      <c r="L511" s="288"/>
      <c r="M511" s="288"/>
      <c r="N511" s="288"/>
      <c r="O511" s="288"/>
      <c r="P511" s="288"/>
      <c r="Q511" s="289"/>
      <c r="R511" s="274"/>
      <c r="S511" s="275" t="e">
        <f>IF(OR(C511="",C511=T$4),NA(),MATCH($B511&amp;$C511,'Smelter Reference List'!$J:$J,0))</f>
        <v>#N/A</v>
      </c>
      <c r="T511" s="276"/>
      <c r="U511" s="276"/>
      <c r="V511" s="276"/>
      <c r="W511" s="276"/>
    </row>
    <row r="512" spans="1:23" s="267" customFormat="1" ht="20.25">
      <c r="A512" s="265"/>
      <c r="B512" s="273"/>
      <c r="C512" s="273"/>
      <c r="D512" s="166" t="str">
        <f ca="1">IF(ISERROR($S512),"",OFFSET('Smelter Reference List'!$C$4,$S512-4,0)&amp;"")</f>
        <v/>
      </c>
      <c r="E512" s="166" t="str">
        <f ca="1">IF(ISERROR($S512),"",OFFSET('Smelter Reference List'!$D$4,$S512-4,0)&amp;"")</f>
        <v/>
      </c>
      <c r="F512" s="166" t="str">
        <f ca="1">IF(ISERROR($S512),"",OFFSET('Smelter Reference List'!$E$4,$S512-4,0))</f>
        <v/>
      </c>
      <c r="G512" s="166" t="str">
        <f ca="1">IF(C512=$U$4,"Enter smelter details", IF(ISERROR($S512),"",OFFSET('Smelter Reference List'!$F$4,$S512-4,0)))</f>
        <v/>
      </c>
      <c r="H512" s="290" t="str">
        <f ca="1">IF(ISERROR($S512),"",OFFSET('Smelter Reference List'!$G$4,$S512-4,0))</f>
        <v/>
      </c>
      <c r="I512" s="291" t="str">
        <f ca="1">IF(ISERROR($S512),"",OFFSET('Smelter Reference List'!$H$4,$S512-4,0))</f>
        <v/>
      </c>
      <c r="J512" s="291" t="str">
        <f ca="1">IF(ISERROR($S512),"",OFFSET('Smelter Reference List'!$I$4,$S512-4,0))</f>
        <v/>
      </c>
      <c r="K512" s="288"/>
      <c r="L512" s="288"/>
      <c r="M512" s="288"/>
      <c r="N512" s="288"/>
      <c r="O512" s="288"/>
      <c r="P512" s="288"/>
      <c r="Q512" s="289"/>
      <c r="R512" s="274"/>
      <c r="S512" s="275" t="e">
        <f>IF(OR(C512="",C512=T$4),NA(),MATCH($B512&amp;$C512,'Smelter Reference List'!$J:$J,0))</f>
        <v>#N/A</v>
      </c>
      <c r="T512" s="276"/>
      <c r="U512" s="276"/>
      <c r="V512" s="276"/>
      <c r="W512" s="276"/>
    </row>
    <row r="513" spans="1:23" s="267" customFormat="1" ht="20.25">
      <c r="A513" s="265"/>
      <c r="B513" s="273"/>
      <c r="C513" s="273"/>
      <c r="D513" s="166" t="str">
        <f ca="1">IF(ISERROR($S513),"",OFFSET('Smelter Reference List'!$C$4,$S513-4,0)&amp;"")</f>
        <v/>
      </c>
      <c r="E513" s="166" t="str">
        <f ca="1">IF(ISERROR($S513),"",OFFSET('Smelter Reference List'!$D$4,$S513-4,0)&amp;"")</f>
        <v/>
      </c>
      <c r="F513" s="166" t="str">
        <f ca="1">IF(ISERROR($S513),"",OFFSET('Smelter Reference List'!$E$4,$S513-4,0))</f>
        <v/>
      </c>
      <c r="G513" s="166" t="str">
        <f ca="1">IF(C513=$U$4,"Enter smelter details", IF(ISERROR($S513),"",OFFSET('Smelter Reference List'!$F$4,$S513-4,0)))</f>
        <v/>
      </c>
      <c r="H513" s="290" t="str">
        <f ca="1">IF(ISERROR($S513),"",OFFSET('Smelter Reference List'!$G$4,$S513-4,0))</f>
        <v/>
      </c>
      <c r="I513" s="291" t="str">
        <f ca="1">IF(ISERROR($S513),"",OFFSET('Smelter Reference List'!$H$4,$S513-4,0))</f>
        <v/>
      </c>
      <c r="J513" s="291" t="str">
        <f ca="1">IF(ISERROR($S513),"",OFFSET('Smelter Reference List'!$I$4,$S513-4,0))</f>
        <v/>
      </c>
      <c r="K513" s="288"/>
      <c r="L513" s="288"/>
      <c r="M513" s="288"/>
      <c r="N513" s="288"/>
      <c r="O513" s="288"/>
      <c r="P513" s="288"/>
      <c r="Q513" s="289"/>
      <c r="R513" s="274"/>
      <c r="S513" s="275" t="e">
        <f>IF(OR(C513="",C513=T$4),NA(),MATCH($B513&amp;$C513,'Smelter Reference List'!$J:$J,0))</f>
        <v>#N/A</v>
      </c>
      <c r="T513" s="276"/>
      <c r="U513" s="276"/>
      <c r="V513" s="276"/>
      <c r="W513" s="276"/>
    </row>
    <row r="514" spans="1:23" s="267" customFormat="1" ht="20.25">
      <c r="A514" s="265"/>
      <c r="B514" s="273"/>
      <c r="C514" s="273"/>
      <c r="D514" s="166" t="str">
        <f ca="1">IF(ISERROR($S514),"",OFFSET('Smelter Reference List'!$C$4,$S514-4,0)&amp;"")</f>
        <v/>
      </c>
      <c r="E514" s="166" t="str">
        <f ca="1">IF(ISERROR($S514),"",OFFSET('Smelter Reference List'!$D$4,$S514-4,0)&amp;"")</f>
        <v/>
      </c>
      <c r="F514" s="166" t="str">
        <f ca="1">IF(ISERROR($S514),"",OFFSET('Smelter Reference List'!$E$4,$S514-4,0))</f>
        <v/>
      </c>
      <c r="G514" s="166" t="str">
        <f ca="1">IF(C514=$U$4,"Enter smelter details", IF(ISERROR($S514),"",OFFSET('Smelter Reference List'!$F$4,$S514-4,0)))</f>
        <v/>
      </c>
      <c r="H514" s="290" t="str">
        <f ca="1">IF(ISERROR($S514),"",OFFSET('Smelter Reference List'!$G$4,$S514-4,0))</f>
        <v/>
      </c>
      <c r="I514" s="291" t="str">
        <f ca="1">IF(ISERROR($S514),"",OFFSET('Smelter Reference List'!$H$4,$S514-4,0))</f>
        <v/>
      </c>
      <c r="J514" s="291" t="str">
        <f ca="1">IF(ISERROR($S514),"",OFFSET('Smelter Reference List'!$I$4,$S514-4,0))</f>
        <v/>
      </c>
      <c r="K514" s="288"/>
      <c r="L514" s="288"/>
      <c r="M514" s="288"/>
      <c r="N514" s="288"/>
      <c r="O514" s="288"/>
      <c r="P514" s="288"/>
      <c r="Q514" s="289"/>
      <c r="R514" s="274"/>
      <c r="S514" s="275" t="e">
        <f>IF(OR(C514="",C514=T$4),NA(),MATCH($B514&amp;$C514,'Smelter Reference List'!$J:$J,0))</f>
        <v>#N/A</v>
      </c>
      <c r="T514" s="276"/>
      <c r="U514" s="276"/>
      <c r="V514" s="276"/>
      <c r="W514" s="276"/>
    </row>
    <row r="515" spans="1:23" s="267" customFormat="1" ht="20.25">
      <c r="A515" s="265"/>
      <c r="B515" s="273"/>
      <c r="C515" s="273"/>
      <c r="D515" s="166" t="str">
        <f ca="1">IF(ISERROR($S515),"",OFFSET('Smelter Reference List'!$C$4,$S515-4,0)&amp;"")</f>
        <v/>
      </c>
      <c r="E515" s="166" t="str">
        <f ca="1">IF(ISERROR($S515),"",OFFSET('Smelter Reference List'!$D$4,$S515-4,0)&amp;"")</f>
        <v/>
      </c>
      <c r="F515" s="166" t="str">
        <f ca="1">IF(ISERROR($S515),"",OFFSET('Smelter Reference List'!$E$4,$S515-4,0))</f>
        <v/>
      </c>
      <c r="G515" s="166" t="str">
        <f ca="1">IF(C515=$U$4,"Enter smelter details", IF(ISERROR($S515),"",OFFSET('Smelter Reference List'!$F$4,$S515-4,0)))</f>
        <v/>
      </c>
      <c r="H515" s="290" t="str">
        <f ca="1">IF(ISERROR($S515),"",OFFSET('Smelter Reference List'!$G$4,$S515-4,0))</f>
        <v/>
      </c>
      <c r="I515" s="291" t="str">
        <f ca="1">IF(ISERROR($S515),"",OFFSET('Smelter Reference List'!$H$4,$S515-4,0))</f>
        <v/>
      </c>
      <c r="J515" s="291" t="str">
        <f ca="1">IF(ISERROR($S515),"",OFFSET('Smelter Reference List'!$I$4,$S515-4,0))</f>
        <v/>
      </c>
      <c r="K515" s="288"/>
      <c r="L515" s="288"/>
      <c r="M515" s="288"/>
      <c r="N515" s="288"/>
      <c r="O515" s="288"/>
      <c r="P515" s="288"/>
      <c r="Q515" s="289"/>
      <c r="R515" s="274"/>
      <c r="S515" s="275" t="e">
        <f>IF(OR(C515="",C515=T$4),NA(),MATCH($B515&amp;$C515,'Smelter Reference List'!$J:$J,0))</f>
        <v>#N/A</v>
      </c>
      <c r="T515" s="276"/>
      <c r="U515" s="276"/>
      <c r="V515" s="276"/>
      <c r="W515" s="276"/>
    </row>
    <row r="516" spans="1:23" s="267" customFormat="1" ht="20.25">
      <c r="A516" s="265"/>
      <c r="B516" s="273"/>
      <c r="C516" s="273"/>
      <c r="D516" s="166" t="str">
        <f ca="1">IF(ISERROR($S516),"",OFFSET('Smelter Reference List'!$C$4,$S516-4,0)&amp;"")</f>
        <v/>
      </c>
      <c r="E516" s="166" t="str">
        <f ca="1">IF(ISERROR($S516),"",OFFSET('Smelter Reference List'!$D$4,$S516-4,0)&amp;"")</f>
        <v/>
      </c>
      <c r="F516" s="166" t="str">
        <f ca="1">IF(ISERROR($S516),"",OFFSET('Smelter Reference List'!$E$4,$S516-4,0))</f>
        <v/>
      </c>
      <c r="G516" s="166" t="str">
        <f ca="1">IF(C516=$U$4,"Enter smelter details", IF(ISERROR($S516),"",OFFSET('Smelter Reference List'!$F$4,$S516-4,0)))</f>
        <v/>
      </c>
      <c r="H516" s="290" t="str">
        <f ca="1">IF(ISERROR($S516),"",OFFSET('Smelter Reference List'!$G$4,$S516-4,0))</f>
        <v/>
      </c>
      <c r="I516" s="291" t="str">
        <f ca="1">IF(ISERROR($S516),"",OFFSET('Smelter Reference List'!$H$4,$S516-4,0))</f>
        <v/>
      </c>
      <c r="J516" s="291" t="str">
        <f ca="1">IF(ISERROR($S516),"",OFFSET('Smelter Reference List'!$I$4,$S516-4,0))</f>
        <v/>
      </c>
      <c r="K516" s="288"/>
      <c r="L516" s="288"/>
      <c r="M516" s="288"/>
      <c r="N516" s="288"/>
      <c r="O516" s="288"/>
      <c r="P516" s="288"/>
      <c r="Q516" s="289"/>
      <c r="R516" s="274"/>
      <c r="S516" s="275" t="e">
        <f>IF(OR(C516="",C516=T$4),NA(),MATCH($B516&amp;$C516,'Smelter Reference List'!$J:$J,0))</f>
        <v>#N/A</v>
      </c>
      <c r="T516" s="276"/>
      <c r="U516" s="276"/>
      <c r="V516" s="276"/>
      <c r="W516" s="276"/>
    </row>
    <row r="517" spans="1:23" s="267" customFormat="1" ht="20.25">
      <c r="A517" s="265"/>
      <c r="B517" s="273"/>
      <c r="C517" s="273"/>
      <c r="D517" s="166" t="str">
        <f ca="1">IF(ISERROR($S517),"",OFFSET('Smelter Reference List'!$C$4,$S517-4,0)&amp;"")</f>
        <v/>
      </c>
      <c r="E517" s="166" t="str">
        <f ca="1">IF(ISERROR($S517),"",OFFSET('Smelter Reference List'!$D$4,$S517-4,0)&amp;"")</f>
        <v/>
      </c>
      <c r="F517" s="166" t="str">
        <f ca="1">IF(ISERROR($S517),"",OFFSET('Smelter Reference List'!$E$4,$S517-4,0))</f>
        <v/>
      </c>
      <c r="G517" s="166" t="str">
        <f ca="1">IF(C517=$U$4,"Enter smelter details", IF(ISERROR($S517),"",OFFSET('Smelter Reference List'!$F$4,$S517-4,0)))</f>
        <v/>
      </c>
      <c r="H517" s="290" t="str">
        <f ca="1">IF(ISERROR($S517),"",OFFSET('Smelter Reference List'!$G$4,$S517-4,0))</f>
        <v/>
      </c>
      <c r="I517" s="291" t="str">
        <f ca="1">IF(ISERROR($S517),"",OFFSET('Smelter Reference List'!$H$4,$S517-4,0))</f>
        <v/>
      </c>
      <c r="J517" s="291" t="str">
        <f ca="1">IF(ISERROR($S517),"",OFFSET('Smelter Reference List'!$I$4,$S517-4,0))</f>
        <v/>
      </c>
      <c r="K517" s="288"/>
      <c r="L517" s="288"/>
      <c r="M517" s="288"/>
      <c r="N517" s="288"/>
      <c r="O517" s="288"/>
      <c r="P517" s="288"/>
      <c r="Q517" s="289"/>
      <c r="R517" s="274"/>
      <c r="S517" s="275" t="e">
        <f>IF(OR(C517="",C517=T$4),NA(),MATCH($B517&amp;$C517,'Smelter Reference List'!$J:$J,0))</f>
        <v>#N/A</v>
      </c>
      <c r="T517" s="276"/>
      <c r="U517" s="276"/>
      <c r="V517" s="276"/>
      <c r="W517" s="276"/>
    </row>
    <row r="518" spans="1:23" s="267" customFormat="1" ht="20.25">
      <c r="A518" s="265"/>
      <c r="B518" s="273"/>
      <c r="C518" s="273"/>
      <c r="D518" s="166" t="str">
        <f ca="1">IF(ISERROR($S518),"",OFFSET('Smelter Reference List'!$C$4,$S518-4,0)&amp;"")</f>
        <v/>
      </c>
      <c r="E518" s="166" t="str">
        <f ca="1">IF(ISERROR($S518),"",OFFSET('Smelter Reference List'!$D$4,$S518-4,0)&amp;"")</f>
        <v/>
      </c>
      <c r="F518" s="166" t="str">
        <f ca="1">IF(ISERROR($S518),"",OFFSET('Smelter Reference List'!$E$4,$S518-4,0))</f>
        <v/>
      </c>
      <c r="G518" s="166" t="str">
        <f ca="1">IF(C518=$U$4,"Enter smelter details", IF(ISERROR($S518),"",OFFSET('Smelter Reference List'!$F$4,$S518-4,0)))</f>
        <v/>
      </c>
      <c r="H518" s="290" t="str">
        <f ca="1">IF(ISERROR($S518),"",OFFSET('Smelter Reference List'!$G$4,$S518-4,0))</f>
        <v/>
      </c>
      <c r="I518" s="291" t="str">
        <f ca="1">IF(ISERROR($S518),"",OFFSET('Smelter Reference List'!$H$4,$S518-4,0))</f>
        <v/>
      </c>
      <c r="J518" s="291" t="str">
        <f ca="1">IF(ISERROR($S518),"",OFFSET('Smelter Reference List'!$I$4,$S518-4,0))</f>
        <v/>
      </c>
      <c r="K518" s="288"/>
      <c r="L518" s="288"/>
      <c r="M518" s="288"/>
      <c r="N518" s="288"/>
      <c r="O518" s="288"/>
      <c r="P518" s="288"/>
      <c r="Q518" s="289"/>
      <c r="R518" s="274"/>
      <c r="S518" s="275" t="e">
        <f>IF(OR(C518="",C518=T$4),NA(),MATCH($B518&amp;$C518,'Smelter Reference List'!$J:$J,0))</f>
        <v>#N/A</v>
      </c>
      <c r="T518" s="276"/>
      <c r="U518" s="276"/>
      <c r="V518" s="276"/>
      <c r="W518" s="276"/>
    </row>
    <row r="519" spans="1:23" s="267" customFormat="1" ht="20.25">
      <c r="A519" s="265"/>
      <c r="B519" s="273"/>
      <c r="C519" s="273"/>
      <c r="D519" s="166" t="str">
        <f ca="1">IF(ISERROR($S519),"",OFFSET('Smelter Reference List'!$C$4,$S519-4,0)&amp;"")</f>
        <v/>
      </c>
      <c r="E519" s="166" t="str">
        <f ca="1">IF(ISERROR($S519),"",OFFSET('Smelter Reference List'!$D$4,$S519-4,0)&amp;"")</f>
        <v/>
      </c>
      <c r="F519" s="166" t="str">
        <f ca="1">IF(ISERROR($S519),"",OFFSET('Smelter Reference List'!$E$4,$S519-4,0))</f>
        <v/>
      </c>
      <c r="G519" s="166" t="str">
        <f ca="1">IF(C519=$U$4,"Enter smelter details", IF(ISERROR($S519),"",OFFSET('Smelter Reference List'!$F$4,$S519-4,0)))</f>
        <v/>
      </c>
      <c r="H519" s="290" t="str">
        <f ca="1">IF(ISERROR($S519),"",OFFSET('Smelter Reference List'!$G$4,$S519-4,0))</f>
        <v/>
      </c>
      <c r="I519" s="291" t="str">
        <f ca="1">IF(ISERROR($S519),"",OFFSET('Smelter Reference List'!$H$4,$S519-4,0))</f>
        <v/>
      </c>
      <c r="J519" s="291" t="str">
        <f ca="1">IF(ISERROR($S519),"",OFFSET('Smelter Reference List'!$I$4,$S519-4,0))</f>
        <v/>
      </c>
      <c r="K519" s="288"/>
      <c r="L519" s="288"/>
      <c r="M519" s="288"/>
      <c r="N519" s="288"/>
      <c r="O519" s="288"/>
      <c r="P519" s="288"/>
      <c r="Q519" s="289"/>
      <c r="R519" s="274"/>
      <c r="S519" s="275" t="e">
        <f>IF(OR(C519="",C519=T$4),NA(),MATCH($B519&amp;$C519,'Smelter Reference List'!$J:$J,0))</f>
        <v>#N/A</v>
      </c>
      <c r="T519" s="276"/>
      <c r="U519" s="276"/>
      <c r="V519" s="276"/>
      <c r="W519" s="276"/>
    </row>
    <row r="520" spans="1:23" s="267" customFormat="1" ht="20.25">
      <c r="A520" s="265"/>
      <c r="B520" s="273"/>
      <c r="C520" s="273"/>
      <c r="D520" s="166" t="str">
        <f ca="1">IF(ISERROR($S520),"",OFFSET('Smelter Reference List'!$C$4,$S520-4,0)&amp;"")</f>
        <v/>
      </c>
      <c r="E520" s="166" t="str">
        <f ca="1">IF(ISERROR($S520),"",OFFSET('Smelter Reference List'!$D$4,$S520-4,0)&amp;"")</f>
        <v/>
      </c>
      <c r="F520" s="166" t="str">
        <f ca="1">IF(ISERROR($S520),"",OFFSET('Smelter Reference List'!$E$4,$S520-4,0))</f>
        <v/>
      </c>
      <c r="G520" s="166" t="str">
        <f ca="1">IF(C520=$U$4,"Enter smelter details", IF(ISERROR($S520),"",OFFSET('Smelter Reference List'!$F$4,$S520-4,0)))</f>
        <v/>
      </c>
      <c r="H520" s="290" t="str">
        <f ca="1">IF(ISERROR($S520),"",OFFSET('Smelter Reference List'!$G$4,$S520-4,0))</f>
        <v/>
      </c>
      <c r="I520" s="291" t="str">
        <f ca="1">IF(ISERROR($S520),"",OFFSET('Smelter Reference List'!$H$4,$S520-4,0))</f>
        <v/>
      </c>
      <c r="J520" s="291" t="str">
        <f ca="1">IF(ISERROR($S520),"",OFFSET('Smelter Reference List'!$I$4,$S520-4,0))</f>
        <v/>
      </c>
      <c r="K520" s="288"/>
      <c r="L520" s="288"/>
      <c r="M520" s="288"/>
      <c r="N520" s="288"/>
      <c r="O520" s="288"/>
      <c r="P520" s="288"/>
      <c r="Q520" s="289"/>
      <c r="R520" s="274"/>
      <c r="S520" s="275" t="e">
        <f>IF(OR(C520="",C520=T$4),NA(),MATCH($B520&amp;$C520,'Smelter Reference List'!$J:$J,0))</f>
        <v>#N/A</v>
      </c>
      <c r="T520" s="276"/>
      <c r="U520" s="276"/>
      <c r="V520" s="276"/>
      <c r="W520" s="276"/>
    </row>
    <row r="521" spans="1:23" s="267" customFormat="1" ht="20.25">
      <c r="A521" s="265"/>
      <c r="B521" s="273"/>
      <c r="C521" s="273"/>
      <c r="D521" s="166" t="str">
        <f ca="1">IF(ISERROR($S521),"",OFFSET('Smelter Reference List'!$C$4,$S521-4,0)&amp;"")</f>
        <v/>
      </c>
      <c r="E521" s="166" t="str">
        <f ca="1">IF(ISERROR($S521),"",OFFSET('Smelter Reference List'!$D$4,$S521-4,0)&amp;"")</f>
        <v/>
      </c>
      <c r="F521" s="166" t="str">
        <f ca="1">IF(ISERROR($S521),"",OFFSET('Smelter Reference List'!$E$4,$S521-4,0))</f>
        <v/>
      </c>
      <c r="G521" s="166" t="str">
        <f ca="1">IF(C521=$U$4,"Enter smelter details", IF(ISERROR($S521),"",OFFSET('Smelter Reference List'!$F$4,$S521-4,0)))</f>
        <v/>
      </c>
      <c r="H521" s="290" t="str">
        <f ca="1">IF(ISERROR($S521),"",OFFSET('Smelter Reference List'!$G$4,$S521-4,0))</f>
        <v/>
      </c>
      <c r="I521" s="291" t="str">
        <f ca="1">IF(ISERROR($S521),"",OFFSET('Smelter Reference List'!$H$4,$S521-4,0))</f>
        <v/>
      </c>
      <c r="J521" s="291" t="str">
        <f ca="1">IF(ISERROR($S521),"",OFFSET('Smelter Reference List'!$I$4,$S521-4,0))</f>
        <v/>
      </c>
      <c r="K521" s="288"/>
      <c r="L521" s="288"/>
      <c r="M521" s="288"/>
      <c r="N521" s="288"/>
      <c r="O521" s="288"/>
      <c r="P521" s="288"/>
      <c r="Q521" s="289"/>
      <c r="R521" s="274"/>
      <c r="S521" s="275" t="e">
        <f>IF(OR(C521="",C521=T$4),NA(),MATCH($B521&amp;$C521,'Smelter Reference List'!$J:$J,0))</f>
        <v>#N/A</v>
      </c>
      <c r="T521" s="276"/>
      <c r="U521" s="276"/>
      <c r="V521" s="276"/>
      <c r="W521" s="276"/>
    </row>
    <row r="522" spans="1:23" s="267" customFormat="1" ht="20.25">
      <c r="A522" s="265"/>
      <c r="B522" s="273"/>
      <c r="C522" s="273"/>
      <c r="D522" s="166" t="str">
        <f ca="1">IF(ISERROR($S522),"",OFFSET('Smelter Reference List'!$C$4,$S522-4,0)&amp;"")</f>
        <v/>
      </c>
      <c r="E522" s="166" t="str">
        <f ca="1">IF(ISERROR($S522),"",OFFSET('Smelter Reference List'!$D$4,$S522-4,0)&amp;"")</f>
        <v/>
      </c>
      <c r="F522" s="166" t="str">
        <f ca="1">IF(ISERROR($S522),"",OFFSET('Smelter Reference List'!$E$4,$S522-4,0))</f>
        <v/>
      </c>
      <c r="G522" s="166" t="str">
        <f ca="1">IF(C522=$U$4,"Enter smelter details", IF(ISERROR($S522),"",OFFSET('Smelter Reference List'!$F$4,$S522-4,0)))</f>
        <v/>
      </c>
      <c r="H522" s="290" t="str">
        <f ca="1">IF(ISERROR($S522),"",OFFSET('Smelter Reference List'!$G$4,$S522-4,0))</f>
        <v/>
      </c>
      <c r="I522" s="291" t="str">
        <f ca="1">IF(ISERROR($S522),"",OFFSET('Smelter Reference List'!$H$4,$S522-4,0))</f>
        <v/>
      </c>
      <c r="J522" s="291" t="str">
        <f ca="1">IF(ISERROR($S522),"",OFFSET('Smelter Reference List'!$I$4,$S522-4,0))</f>
        <v/>
      </c>
      <c r="K522" s="288"/>
      <c r="L522" s="288"/>
      <c r="M522" s="288"/>
      <c r="N522" s="288"/>
      <c r="O522" s="288"/>
      <c r="P522" s="288"/>
      <c r="Q522" s="289"/>
      <c r="R522" s="274"/>
      <c r="S522" s="275" t="e">
        <f>IF(OR(C522="",C522=T$4),NA(),MATCH($B522&amp;$C522,'Smelter Reference List'!$J:$J,0))</f>
        <v>#N/A</v>
      </c>
      <c r="T522" s="276"/>
      <c r="U522" s="276"/>
      <c r="V522" s="276"/>
      <c r="W522" s="276"/>
    </row>
    <row r="523" spans="1:23" s="267" customFormat="1" ht="20.25">
      <c r="A523" s="265"/>
      <c r="B523" s="273"/>
      <c r="C523" s="273"/>
      <c r="D523" s="166" t="str">
        <f ca="1">IF(ISERROR($S523),"",OFFSET('Smelter Reference List'!$C$4,$S523-4,0)&amp;"")</f>
        <v/>
      </c>
      <c r="E523" s="166" t="str">
        <f ca="1">IF(ISERROR($S523),"",OFFSET('Smelter Reference List'!$D$4,$S523-4,0)&amp;"")</f>
        <v/>
      </c>
      <c r="F523" s="166" t="str">
        <f ca="1">IF(ISERROR($S523),"",OFFSET('Smelter Reference List'!$E$4,$S523-4,0))</f>
        <v/>
      </c>
      <c r="G523" s="166" t="str">
        <f ca="1">IF(C523=$U$4,"Enter smelter details", IF(ISERROR($S523),"",OFFSET('Smelter Reference List'!$F$4,$S523-4,0)))</f>
        <v/>
      </c>
      <c r="H523" s="290" t="str">
        <f ca="1">IF(ISERROR($S523),"",OFFSET('Smelter Reference List'!$G$4,$S523-4,0))</f>
        <v/>
      </c>
      <c r="I523" s="291" t="str">
        <f ca="1">IF(ISERROR($S523),"",OFFSET('Smelter Reference List'!$H$4,$S523-4,0))</f>
        <v/>
      </c>
      <c r="J523" s="291" t="str">
        <f ca="1">IF(ISERROR($S523),"",OFFSET('Smelter Reference List'!$I$4,$S523-4,0))</f>
        <v/>
      </c>
      <c r="K523" s="288"/>
      <c r="L523" s="288"/>
      <c r="M523" s="288"/>
      <c r="N523" s="288"/>
      <c r="O523" s="288"/>
      <c r="P523" s="288"/>
      <c r="Q523" s="289"/>
      <c r="R523" s="274"/>
      <c r="S523" s="275" t="e">
        <f>IF(OR(C523="",C523=T$4),NA(),MATCH($B523&amp;$C523,'Smelter Reference List'!$J:$J,0))</f>
        <v>#N/A</v>
      </c>
      <c r="T523" s="276"/>
      <c r="U523" s="276"/>
      <c r="V523" s="276"/>
      <c r="W523" s="276"/>
    </row>
    <row r="524" spans="1:23" s="267" customFormat="1" ht="20.25">
      <c r="A524" s="265"/>
      <c r="B524" s="273"/>
      <c r="C524" s="273"/>
      <c r="D524" s="166" t="str">
        <f ca="1">IF(ISERROR($S524),"",OFFSET('Smelter Reference List'!$C$4,$S524-4,0)&amp;"")</f>
        <v/>
      </c>
      <c r="E524" s="166" t="str">
        <f ca="1">IF(ISERROR($S524),"",OFFSET('Smelter Reference List'!$D$4,$S524-4,0)&amp;"")</f>
        <v/>
      </c>
      <c r="F524" s="166" t="str">
        <f ca="1">IF(ISERROR($S524),"",OFFSET('Smelter Reference List'!$E$4,$S524-4,0))</f>
        <v/>
      </c>
      <c r="G524" s="166" t="str">
        <f ca="1">IF(C524=$U$4,"Enter smelter details", IF(ISERROR($S524),"",OFFSET('Smelter Reference List'!$F$4,$S524-4,0)))</f>
        <v/>
      </c>
      <c r="H524" s="290" t="str">
        <f ca="1">IF(ISERROR($S524),"",OFFSET('Smelter Reference List'!$G$4,$S524-4,0))</f>
        <v/>
      </c>
      <c r="I524" s="291" t="str">
        <f ca="1">IF(ISERROR($S524),"",OFFSET('Smelter Reference List'!$H$4,$S524-4,0))</f>
        <v/>
      </c>
      <c r="J524" s="291" t="str">
        <f ca="1">IF(ISERROR($S524),"",OFFSET('Smelter Reference List'!$I$4,$S524-4,0))</f>
        <v/>
      </c>
      <c r="K524" s="288"/>
      <c r="L524" s="288"/>
      <c r="M524" s="288"/>
      <c r="N524" s="288"/>
      <c r="O524" s="288"/>
      <c r="P524" s="288"/>
      <c r="Q524" s="289"/>
      <c r="R524" s="274"/>
      <c r="S524" s="275" t="e">
        <f>IF(OR(C524="",C524=T$4),NA(),MATCH($B524&amp;$C524,'Smelter Reference List'!$J:$J,0))</f>
        <v>#N/A</v>
      </c>
      <c r="T524" s="276"/>
      <c r="U524" s="276"/>
      <c r="V524" s="276"/>
      <c r="W524" s="276"/>
    </row>
    <row r="525" spans="1:23" s="267" customFormat="1" ht="20.25">
      <c r="A525" s="265"/>
      <c r="B525" s="273"/>
      <c r="C525" s="273"/>
      <c r="D525" s="166" t="str">
        <f ca="1">IF(ISERROR($S525),"",OFFSET('Smelter Reference List'!$C$4,$S525-4,0)&amp;"")</f>
        <v/>
      </c>
      <c r="E525" s="166" t="str">
        <f ca="1">IF(ISERROR($S525),"",OFFSET('Smelter Reference List'!$D$4,$S525-4,0)&amp;"")</f>
        <v/>
      </c>
      <c r="F525" s="166" t="str">
        <f ca="1">IF(ISERROR($S525),"",OFFSET('Smelter Reference List'!$E$4,$S525-4,0))</f>
        <v/>
      </c>
      <c r="G525" s="166" t="str">
        <f ca="1">IF(C525=$U$4,"Enter smelter details", IF(ISERROR($S525),"",OFFSET('Smelter Reference List'!$F$4,$S525-4,0)))</f>
        <v/>
      </c>
      <c r="H525" s="290" t="str">
        <f ca="1">IF(ISERROR($S525),"",OFFSET('Smelter Reference List'!$G$4,$S525-4,0))</f>
        <v/>
      </c>
      <c r="I525" s="291" t="str">
        <f ca="1">IF(ISERROR($S525),"",OFFSET('Smelter Reference List'!$H$4,$S525-4,0))</f>
        <v/>
      </c>
      <c r="J525" s="291" t="str">
        <f ca="1">IF(ISERROR($S525),"",OFFSET('Smelter Reference List'!$I$4,$S525-4,0))</f>
        <v/>
      </c>
      <c r="K525" s="288"/>
      <c r="L525" s="288"/>
      <c r="M525" s="288"/>
      <c r="N525" s="288"/>
      <c r="O525" s="288"/>
      <c r="P525" s="288"/>
      <c r="Q525" s="289"/>
      <c r="R525" s="274"/>
      <c r="S525" s="275" t="e">
        <f>IF(OR(C525="",C525=T$4),NA(),MATCH($B525&amp;$C525,'Smelter Reference List'!$J:$J,0))</f>
        <v>#N/A</v>
      </c>
      <c r="T525" s="276"/>
      <c r="U525" s="276"/>
      <c r="V525" s="276"/>
      <c r="W525" s="276"/>
    </row>
    <row r="526" spans="1:23" s="267" customFormat="1" ht="20.25">
      <c r="A526" s="265"/>
      <c r="B526" s="273"/>
      <c r="C526" s="273"/>
      <c r="D526" s="166" t="str">
        <f ca="1">IF(ISERROR($S526),"",OFFSET('Smelter Reference List'!$C$4,$S526-4,0)&amp;"")</f>
        <v/>
      </c>
      <c r="E526" s="166" t="str">
        <f ca="1">IF(ISERROR($S526),"",OFFSET('Smelter Reference List'!$D$4,$S526-4,0)&amp;"")</f>
        <v/>
      </c>
      <c r="F526" s="166" t="str">
        <f ca="1">IF(ISERROR($S526),"",OFFSET('Smelter Reference List'!$E$4,$S526-4,0))</f>
        <v/>
      </c>
      <c r="G526" s="166" t="str">
        <f ca="1">IF(C526=$U$4,"Enter smelter details", IF(ISERROR($S526),"",OFFSET('Smelter Reference List'!$F$4,$S526-4,0)))</f>
        <v/>
      </c>
      <c r="H526" s="290" t="str">
        <f ca="1">IF(ISERROR($S526),"",OFFSET('Smelter Reference List'!$G$4,$S526-4,0))</f>
        <v/>
      </c>
      <c r="I526" s="291" t="str">
        <f ca="1">IF(ISERROR($S526),"",OFFSET('Smelter Reference List'!$H$4,$S526-4,0))</f>
        <v/>
      </c>
      <c r="J526" s="291" t="str">
        <f ca="1">IF(ISERROR($S526),"",OFFSET('Smelter Reference List'!$I$4,$S526-4,0))</f>
        <v/>
      </c>
      <c r="K526" s="288"/>
      <c r="L526" s="288"/>
      <c r="M526" s="288"/>
      <c r="N526" s="288"/>
      <c r="O526" s="288"/>
      <c r="P526" s="288"/>
      <c r="Q526" s="289"/>
      <c r="R526" s="274"/>
      <c r="S526" s="275" t="e">
        <f>IF(OR(C526="",C526=T$4),NA(),MATCH($B526&amp;$C526,'Smelter Reference List'!$J:$J,0))</f>
        <v>#N/A</v>
      </c>
      <c r="T526" s="276"/>
      <c r="U526" s="276"/>
      <c r="V526" s="276"/>
      <c r="W526" s="276"/>
    </row>
    <row r="527" spans="1:23" s="267" customFormat="1" ht="20.25">
      <c r="A527" s="265"/>
      <c r="B527" s="273"/>
      <c r="C527" s="273"/>
      <c r="D527" s="166" t="str">
        <f ca="1">IF(ISERROR($S527),"",OFFSET('Smelter Reference List'!$C$4,$S527-4,0)&amp;"")</f>
        <v/>
      </c>
      <c r="E527" s="166" t="str">
        <f ca="1">IF(ISERROR($S527),"",OFFSET('Smelter Reference List'!$D$4,$S527-4,0)&amp;"")</f>
        <v/>
      </c>
      <c r="F527" s="166" t="str">
        <f ca="1">IF(ISERROR($S527),"",OFFSET('Smelter Reference List'!$E$4,$S527-4,0))</f>
        <v/>
      </c>
      <c r="G527" s="166" t="str">
        <f ca="1">IF(C527=$U$4,"Enter smelter details", IF(ISERROR($S527),"",OFFSET('Smelter Reference List'!$F$4,$S527-4,0)))</f>
        <v/>
      </c>
      <c r="H527" s="290" t="str">
        <f ca="1">IF(ISERROR($S527),"",OFFSET('Smelter Reference List'!$G$4,$S527-4,0))</f>
        <v/>
      </c>
      <c r="I527" s="291" t="str">
        <f ca="1">IF(ISERROR($S527),"",OFFSET('Smelter Reference List'!$H$4,$S527-4,0))</f>
        <v/>
      </c>
      <c r="J527" s="291" t="str">
        <f ca="1">IF(ISERROR($S527),"",OFFSET('Smelter Reference List'!$I$4,$S527-4,0))</f>
        <v/>
      </c>
      <c r="K527" s="288"/>
      <c r="L527" s="288"/>
      <c r="M527" s="288"/>
      <c r="N527" s="288"/>
      <c r="O527" s="288"/>
      <c r="P527" s="288"/>
      <c r="Q527" s="289"/>
      <c r="R527" s="274"/>
      <c r="S527" s="275" t="e">
        <f>IF(OR(C527="",C527=T$4),NA(),MATCH($B527&amp;$C527,'Smelter Reference List'!$J:$J,0))</f>
        <v>#N/A</v>
      </c>
      <c r="T527" s="276"/>
      <c r="U527" s="276"/>
      <c r="V527" s="276"/>
      <c r="W527" s="276"/>
    </row>
    <row r="528" spans="1:23" s="267" customFormat="1" ht="20.25">
      <c r="A528" s="265"/>
      <c r="B528" s="273"/>
      <c r="C528" s="273"/>
      <c r="D528" s="166" t="str">
        <f ca="1">IF(ISERROR($S528),"",OFFSET('Smelter Reference List'!$C$4,$S528-4,0)&amp;"")</f>
        <v/>
      </c>
      <c r="E528" s="166" t="str">
        <f ca="1">IF(ISERROR($S528),"",OFFSET('Smelter Reference List'!$D$4,$S528-4,0)&amp;"")</f>
        <v/>
      </c>
      <c r="F528" s="166" t="str">
        <f ca="1">IF(ISERROR($S528),"",OFFSET('Smelter Reference List'!$E$4,$S528-4,0))</f>
        <v/>
      </c>
      <c r="G528" s="166" t="str">
        <f ca="1">IF(C528=$U$4,"Enter smelter details", IF(ISERROR($S528),"",OFFSET('Smelter Reference List'!$F$4,$S528-4,0)))</f>
        <v/>
      </c>
      <c r="H528" s="290" t="str">
        <f ca="1">IF(ISERROR($S528),"",OFFSET('Smelter Reference List'!$G$4,$S528-4,0))</f>
        <v/>
      </c>
      <c r="I528" s="291" t="str">
        <f ca="1">IF(ISERROR($S528),"",OFFSET('Smelter Reference List'!$H$4,$S528-4,0))</f>
        <v/>
      </c>
      <c r="J528" s="291" t="str">
        <f ca="1">IF(ISERROR($S528),"",OFFSET('Smelter Reference List'!$I$4,$S528-4,0))</f>
        <v/>
      </c>
      <c r="K528" s="288"/>
      <c r="L528" s="288"/>
      <c r="M528" s="288"/>
      <c r="N528" s="288"/>
      <c r="O528" s="288"/>
      <c r="P528" s="288"/>
      <c r="Q528" s="289"/>
      <c r="R528" s="274"/>
      <c r="S528" s="275" t="e">
        <f>IF(OR(C528="",C528=T$4),NA(),MATCH($B528&amp;$C528,'Smelter Reference List'!$J:$J,0))</f>
        <v>#N/A</v>
      </c>
      <c r="T528" s="276"/>
      <c r="U528" s="276"/>
      <c r="V528" s="276"/>
      <c r="W528" s="276"/>
    </row>
    <row r="529" spans="1:23" s="267" customFormat="1" ht="20.25">
      <c r="A529" s="265"/>
      <c r="B529" s="273"/>
      <c r="C529" s="273"/>
      <c r="D529" s="166" t="str">
        <f ca="1">IF(ISERROR($S529),"",OFFSET('Smelter Reference List'!$C$4,$S529-4,0)&amp;"")</f>
        <v/>
      </c>
      <c r="E529" s="166" t="str">
        <f ca="1">IF(ISERROR($S529),"",OFFSET('Smelter Reference List'!$D$4,$S529-4,0)&amp;"")</f>
        <v/>
      </c>
      <c r="F529" s="166" t="str">
        <f ca="1">IF(ISERROR($S529),"",OFFSET('Smelter Reference List'!$E$4,$S529-4,0))</f>
        <v/>
      </c>
      <c r="G529" s="166" t="str">
        <f ca="1">IF(C529=$U$4,"Enter smelter details", IF(ISERROR($S529),"",OFFSET('Smelter Reference List'!$F$4,$S529-4,0)))</f>
        <v/>
      </c>
      <c r="H529" s="290" t="str">
        <f ca="1">IF(ISERROR($S529),"",OFFSET('Smelter Reference List'!$G$4,$S529-4,0))</f>
        <v/>
      </c>
      <c r="I529" s="291" t="str">
        <f ca="1">IF(ISERROR($S529),"",OFFSET('Smelter Reference List'!$H$4,$S529-4,0))</f>
        <v/>
      </c>
      <c r="J529" s="291" t="str">
        <f ca="1">IF(ISERROR($S529),"",OFFSET('Smelter Reference List'!$I$4,$S529-4,0))</f>
        <v/>
      </c>
      <c r="K529" s="288"/>
      <c r="L529" s="288"/>
      <c r="M529" s="288"/>
      <c r="N529" s="288"/>
      <c r="O529" s="288"/>
      <c r="P529" s="288"/>
      <c r="Q529" s="289"/>
      <c r="R529" s="274"/>
      <c r="S529" s="275" t="e">
        <f>IF(OR(C529="",C529=T$4),NA(),MATCH($B529&amp;$C529,'Smelter Reference List'!$J:$J,0))</f>
        <v>#N/A</v>
      </c>
      <c r="T529" s="276"/>
      <c r="U529" s="276"/>
      <c r="V529" s="276"/>
      <c r="W529" s="276"/>
    </row>
    <row r="530" spans="1:23" s="267" customFormat="1" ht="20.25">
      <c r="A530" s="265"/>
      <c r="B530" s="273"/>
      <c r="C530" s="273"/>
      <c r="D530" s="166" t="str">
        <f ca="1">IF(ISERROR($S530),"",OFFSET('Smelter Reference List'!$C$4,$S530-4,0)&amp;"")</f>
        <v/>
      </c>
      <c r="E530" s="166" t="str">
        <f ca="1">IF(ISERROR($S530),"",OFFSET('Smelter Reference List'!$D$4,$S530-4,0)&amp;"")</f>
        <v/>
      </c>
      <c r="F530" s="166" t="str">
        <f ca="1">IF(ISERROR($S530),"",OFFSET('Smelter Reference List'!$E$4,$S530-4,0))</f>
        <v/>
      </c>
      <c r="G530" s="166" t="str">
        <f ca="1">IF(C530=$U$4,"Enter smelter details", IF(ISERROR($S530),"",OFFSET('Smelter Reference List'!$F$4,$S530-4,0)))</f>
        <v/>
      </c>
      <c r="H530" s="290" t="str">
        <f ca="1">IF(ISERROR($S530),"",OFFSET('Smelter Reference List'!$G$4,$S530-4,0))</f>
        <v/>
      </c>
      <c r="I530" s="291" t="str">
        <f ca="1">IF(ISERROR($S530),"",OFFSET('Smelter Reference List'!$H$4,$S530-4,0))</f>
        <v/>
      </c>
      <c r="J530" s="291" t="str">
        <f ca="1">IF(ISERROR($S530),"",OFFSET('Smelter Reference List'!$I$4,$S530-4,0))</f>
        <v/>
      </c>
      <c r="K530" s="288"/>
      <c r="L530" s="288"/>
      <c r="M530" s="288"/>
      <c r="N530" s="288"/>
      <c r="O530" s="288"/>
      <c r="P530" s="288"/>
      <c r="Q530" s="289"/>
      <c r="R530" s="274"/>
      <c r="S530" s="275" t="e">
        <f>IF(OR(C530="",C530=T$4),NA(),MATCH($B530&amp;$C530,'Smelter Reference List'!$J:$J,0))</f>
        <v>#N/A</v>
      </c>
      <c r="T530" s="276"/>
      <c r="U530" s="276"/>
      <c r="V530" s="276"/>
      <c r="W530" s="276"/>
    </row>
    <row r="531" spans="1:23" s="267" customFormat="1" ht="20.25">
      <c r="A531" s="265"/>
      <c r="B531" s="273"/>
      <c r="C531" s="273"/>
      <c r="D531" s="166" t="str">
        <f ca="1">IF(ISERROR($S531),"",OFFSET('Smelter Reference List'!$C$4,$S531-4,0)&amp;"")</f>
        <v/>
      </c>
      <c r="E531" s="166" t="str">
        <f ca="1">IF(ISERROR($S531),"",OFFSET('Smelter Reference List'!$D$4,$S531-4,0)&amp;"")</f>
        <v/>
      </c>
      <c r="F531" s="166" t="str">
        <f ca="1">IF(ISERROR($S531),"",OFFSET('Smelter Reference List'!$E$4,$S531-4,0))</f>
        <v/>
      </c>
      <c r="G531" s="166" t="str">
        <f ca="1">IF(C531=$U$4,"Enter smelter details", IF(ISERROR($S531),"",OFFSET('Smelter Reference List'!$F$4,$S531-4,0)))</f>
        <v/>
      </c>
      <c r="H531" s="290" t="str">
        <f ca="1">IF(ISERROR($S531),"",OFFSET('Smelter Reference List'!$G$4,$S531-4,0))</f>
        <v/>
      </c>
      <c r="I531" s="291" t="str">
        <f ca="1">IF(ISERROR($S531),"",OFFSET('Smelter Reference List'!$H$4,$S531-4,0))</f>
        <v/>
      </c>
      <c r="J531" s="291" t="str">
        <f ca="1">IF(ISERROR($S531),"",OFFSET('Smelter Reference List'!$I$4,$S531-4,0))</f>
        <v/>
      </c>
      <c r="K531" s="288"/>
      <c r="L531" s="288"/>
      <c r="M531" s="288"/>
      <c r="N531" s="288"/>
      <c r="O531" s="288"/>
      <c r="P531" s="288"/>
      <c r="Q531" s="289"/>
      <c r="R531" s="274"/>
      <c r="S531" s="275" t="e">
        <f>IF(OR(C531="",C531=T$4),NA(),MATCH($B531&amp;$C531,'Smelter Reference List'!$J:$J,0))</f>
        <v>#N/A</v>
      </c>
      <c r="T531" s="276"/>
      <c r="U531" s="276"/>
      <c r="V531" s="276"/>
      <c r="W531" s="276"/>
    </row>
    <row r="532" spans="1:23" s="267" customFormat="1" ht="20.25">
      <c r="A532" s="265"/>
      <c r="B532" s="273"/>
      <c r="C532" s="273"/>
      <c r="D532" s="166" t="str">
        <f ca="1">IF(ISERROR($S532),"",OFFSET('Smelter Reference List'!$C$4,$S532-4,0)&amp;"")</f>
        <v/>
      </c>
      <c r="E532" s="166" t="str">
        <f ca="1">IF(ISERROR($S532),"",OFFSET('Smelter Reference List'!$D$4,$S532-4,0)&amp;"")</f>
        <v/>
      </c>
      <c r="F532" s="166" t="str">
        <f ca="1">IF(ISERROR($S532),"",OFFSET('Smelter Reference List'!$E$4,$S532-4,0))</f>
        <v/>
      </c>
      <c r="G532" s="166" t="str">
        <f ca="1">IF(C532=$U$4,"Enter smelter details", IF(ISERROR($S532),"",OFFSET('Smelter Reference List'!$F$4,$S532-4,0)))</f>
        <v/>
      </c>
      <c r="H532" s="290" t="str">
        <f ca="1">IF(ISERROR($S532),"",OFFSET('Smelter Reference List'!$G$4,$S532-4,0))</f>
        <v/>
      </c>
      <c r="I532" s="291" t="str">
        <f ca="1">IF(ISERROR($S532),"",OFFSET('Smelter Reference List'!$H$4,$S532-4,0))</f>
        <v/>
      </c>
      <c r="J532" s="291" t="str">
        <f ca="1">IF(ISERROR($S532),"",OFFSET('Smelter Reference List'!$I$4,$S532-4,0))</f>
        <v/>
      </c>
      <c r="K532" s="288"/>
      <c r="L532" s="288"/>
      <c r="M532" s="288"/>
      <c r="N532" s="288"/>
      <c r="O532" s="288"/>
      <c r="P532" s="288"/>
      <c r="Q532" s="289"/>
      <c r="R532" s="274"/>
      <c r="S532" s="275" t="e">
        <f>IF(OR(C532="",C532=T$4),NA(),MATCH($B532&amp;$C532,'Smelter Reference List'!$J:$J,0))</f>
        <v>#N/A</v>
      </c>
      <c r="T532" s="276"/>
      <c r="U532" s="276"/>
      <c r="V532" s="276"/>
      <c r="W532" s="276"/>
    </row>
    <row r="533" spans="1:23" s="267" customFormat="1" ht="20.25">
      <c r="A533" s="265"/>
      <c r="B533" s="273"/>
      <c r="C533" s="273"/>
      <c r="D533" s="166" t="str">
        <f ca="1">IF(ISERROR($S533),"",OFFSET('Smelter Reference List'!$C$4,$S533-4,0)&amp;"")</f>
        <v/>
      </c>
      <c r="E533" s="166" t="str">
        <f ca="1">IF(ISERROR($S533),"",OFFSET('Smelter Reference List'!$D$4,$S533-4,0)&amp;"")</f>
        <v/>
      </c>
      <c r="F533" s="166" t="str">
        <f ca="1">IF(ISERROR($S533),"",OFFSET('Smelter Reference List'!$E$4,$S533-4,0))</f>
        <v/>
      </c>
      <c r="G533" s="166" t="str">
        <f ca="1">IF(C533=$U$4,"Enter smelter details", IF(ISERROR($S533),"",OFFSET('Smelter Reference List'!$F$4,$S533-4,0)))</f>
        <v/>
      </c>
      <c r="H533" s="290" t="str">
        <f ca="1">IF(ISERROR($S533),"",OFFSET('Smelter Reference List'!$G$4,$S533-4,0))</f>
        <v/>
      </c>
      <c r="I533" s="291" t="str">
        <f ca="1">IF(ISERROR($S533),"",OFFSET('Smelter Reference List'!$H$4,$S533-4,0))</f>
        <v/>
      </c>
      <c r="J533" s="291" t="str">
        <f ca="1">IF(ISERROR($S533),"",OFFSET('Smelter Reference List'!$I$4,$S533-4,0))</f>
        <v/>
      </c>
      <c r="K533" s="288"/>
      <c r="L533" s="288"/>
      <c r="M533" s="288"/>
      <c r="N533" s="288"/>
      <c r="O533" s="288"/>
      <c r="P533" s="288"/>
      <c r="Q533" s="289"/>
      <c r="R533" s="274"/>
      <c r="S533" s="275" t="e">
        <f>IF(OR(C533="",C533=T$4),NA(),MATCH($B533&amp;$C533,'Smelter Reference List'!$J:$J,0))</f>
        <v>#N/A</v>
      </c>
      <c r="T533" s="276"/>
      <c r="U533" s="276"/>
      <c r="V533" s="276"/>
      <c r="W533" s="276"/>
    </row>
    <row r="534" spans="1:23" s="267" customFormat="1" ht="20.25">
      <c r="A534" s="265"/>
      <c r="B534" s="273"/>
      <c r="C534" s="273"/>
      <c r="D534" s="166" t="str">
        <f ca="1">IF(ISERROR($S534),"",OFFSET('Smelter Reference List'!$C$4,$S534-4,0)&amp;"")</f>
        <v/>
      </c>
      <c r="E534" s="166" t="str">
        <f ca="1">IF(ISERROR($S534),"",OFFSET('Smelter Reference List'!$D$4,$S534-4,0)&amp;"")</f>
        <v/>
      </c>
      <c r="F534" s="166" t="str">
        <f ca="1">IF(ISERROR($S534),"",OFFSET('Smelter Reference List'!$E$4,$S534-4,0))</f>
        <v/>
      </c>
      <c r="G534" s="166" t="str">
        <f ca="1">IF(C534=$U$4,"Enter smelter details", IF(ISERROR($S534),"",OFFSET('Smelter Reference List'!$F$4,$S534-4,0)))</f>
        <v/>
      </c>
      <c r="H534" s="290" t="str">
        <f ca="1">IF(ISERROR($S534),"",OFFSET('Smelter Reference List'!$G$4,$S534-4,0))</f>
        <v/>
      </c>
      <c r="I534" s="291" t="str">
        <f ca="1">IF(ISERROR($S534),"",OFFSET('Smelter Reference List'!$H$4,$S534-4,0))</f>
        <v/>
      </c>
      <c r="J534" s="291" t="str">
        <f ca="1">IF(ISERROR($S534),"",OFFSET('Smelter Reference List'!$I$4,$S534-4,0))</f>
        <v/>
      </c>
      <c r="K534" s="288"/>
      <c r="L534" s="288"/>
      <c r="M534" s="288"/>
      <c r="N534" s="288"/>
      <c r="O534" s="288"/>
      <c r="P534" s="288"/>
      <c r="Q534" s="289"/>
      <c r="R534" s="274"/>
      <c r="S534" s="275" t="e">
        <f>IF(OR(C534="",C534=T$4),NA(),MATCH($B534&amp;$C534,'Smelter Reference List'!$J:$J,0))</f>
        <v>#N/A</v>
      </c>
      <c r="T534" s="276"/>
      <c r="U534" s="276"/>
      <c r="V534" s="276"/>
      <c r="W534" s="276"/>
    </row>
    <row r="535" spans="1:23" s="267" customFormat="1" ht="20.25">
      <c r="A535" s="265"/>
      <c r="B535" s="273"/>
      <c r="C535" s="273"/>
      <c r="D535" s="166" t="str">
        <f ca="1">IF(ISERROR($S535),"",OFFSET('Smelter Reference List'!$C$4,$S535-4,0)&amp;"")</f>
        <v/>
      </c>
      <c r="E535" s="166" t="str">
        <f ca="1">IF(ISERROR($S535),"",OFFSET('Smelter Reference List'!$D$4,$S535-4,0)&amp;"")</f>
        <v/>
      </c>
      <c r="F535" s="166" t="str">
        <f ca="1">IF(ISERROR($S535),"",OFFSET('Smelter Reference List'!$E$4,$S535-4,0))</f>
        <v/>
      </c>
      <c r="G535" s="166" t="str">
        <f ca="1">IF(C535=$U$4,"Enter smelter details", IF(ISERROR($S535),"",OFFSET('Smelter Reference List'!$F$4,$S535-4,0)))</f>
        <v/>
      </c>
      <c r="H535" s="290" t="str">
        <f ca="1">IF(ISERROR($S535),"",OFFSET('Smelter Reference List'!$G$4,$S535-4,0))</f>
        <v/>
      </c>
      <c r="I535" s="291" t="str">
        <f ca="1">IF(ISERROR($S535),"",OFFSET('Smelter Reference List'!$H$4,$S535-4,0))</f>
        <v/>
      </c>
      <c r="J535" s="291" t="str">
        <f ca="1">IF(ISERROR($S535),"",OFFSET('Smelter Reference List'!$I$4,$S535-4,0))</f>
        <v/>
      </c>
      <c r="K535" s="288"/>
      <c r="L535" s="288"/>
      <c r="M535" s="288"/>
      <c r="N535" s="288"/>
      <c r="O535" s="288"/>
      <c r="P535" s="288"/>
      <c r="Q535" s="289"/>
      <c r="R535" s="274"/>
      <c r="S535" s="275" t="e">
        <f>IF(OR(C535="",C535=T$4),NA(),MATCH($B535&amp;$C535,'Smelter Reference List'!$J:$J,0))</f>
        <v>#N/A</v>
      </c>
      <c r="T535" s="276"/>
      <c r="U535" s="276"/>
      <c r="V535" s="276"/>
      <c r="W535" s="276"/>
    </row>
    <row r="536" spans="1:23" s="267" customFormat="1" ht="20.25">
      <c r="A536" s="265"/>
      <c r="B536" s="273"/>
      <c r="C536" s="273"/>
      <c r="D536" s="166" t="str">
        <f ca="1">IF(ISERROR($S536),"",OFFSET('Smelter Reference List'!$C$4,$S536-4,0)&amp;"")</f>
        <v/>
      </c>
      <c r="E536" s="166" t="str">
        <f ca="1">IF(ISERROR($S536),"",OFFSET('Smelter Reference List'!$D$4,$S536-4,0)&amp;"")</f>
        <v/>
      </c>
      <c r="F536" s="166" t="str">
        <f ca="1">IF(ISERROR($S536),"",OFFSET('Smelter Reference List'!$E$4,$S536-4,0))</f>
        <v/>
      </c>
      <c r="G536" s="166" t="str">
        <f ca="1">IF(C536=$U$4,"Enter smelter details", IF(ISERROR($S536),"",OFFSET('Smelter Reference List'!$F$4,$S536-4,0)))</f>
        <v/>
      </c>
      <c r="H536" s="290" t="str">
        <f ca="1">IF(ISERROR($S536),"",OFFSET('Smelter Reference List'!$G$4,$S536-4,0))</f>
        <v/>
      </c>
      <c r="I536" s="291" t="str">
        <f ca="1">IF(ISERROR($S536),"",OFFSET('Smelter Reference List'!$H$4,$S536-4,0))</f>
        <v/>
      </c>
      <c r="J536" s="291" t="str">
        <f ca="1">IF(ISERROR($S536),"",OFFSET('Smelter Reference List'!$I$4,$S536-4,0))</f>
        <v/>
      </c>
      <c r="K536" s="288"/>
      <c r="L536" s="288"/>
      <c r="M536" s="288"/>
      <c r="N536" s="288"/>
      <c r="O536" s="288"/>
      <c r="P536" s="288"/>
      <c r="Q536" s="289"/>
      <c r="R536" s="274"/>
      <c r="S536" s="275" t="e">
        <f>IF(OR(C536="",C536=T$4),NA(),MATCH($B536&amp;$C536,'Smelter Reference List'!$J:$J,0))</f>
        <v>#N/A</v>
      </c>
      <c r="T536" s="276"/>
      <c r="U536" s="276"/>
      <c r="V536" s="276"/>
      <c r="W536" s="276"/>
    </row>
    <row r="537" spans="1:23" s="267" customFormat="1" ht="20.25">
      <c r="A537" s="265"/>
      <c r="B537" s="273"/>
      <c r="C537" s="273"/>
      <c r="D537" s="166" t="str">
        <f ca="1">IF(ISERROR($S537),"",OFFSET('Smelter Reference List'!$C$4,$S537-4,0)&amp;"")</f>
        <v/>
      </c>
      <c r="E537" s="166" t="str">
        <f ca="1">IF(ISERROR($S537),"",OFFSET('Smelter Reference List'!$D$4,$S537-4,0)&amp;"")</f>
        <v/>
      </c>
      <c r="F537" s="166" t="str">
        <f ca="1">IF(ISERROR($S537),"",OFFSET('Smelter Reference List'!$E$4,$S537-4,0))</f>
        <v/>
      </c>
      <c r="G537" s="166" t="str">
        <f ca="1">IF(C537=$U$4,"Enter smelter details", IF(ISERROR($S537),"",OFFSET('Smelter Reference List'!$F$4,$S537-4,0)))</f>
        <v/>
      </c>
      <c r="H537" s="290" t="str">
        <f ca="1">IF(ISERROR($S537),"",OFFSET('Smelter Reference List'!$G$4,$S537-4,0))</f>
        <v/>
      </c>
      <c r="I537" s="291" t="str">
        <f ca="1">IF(ISERROR($S537),"",OFFSET('Smelter Reference List'!$H$4,$S537-4,0))</f>
        <v/>
      </c>
      <c r="J537" s="291" t="str">
        <f ca="1">IF(ISERROR($S537),"",OFFSET('Smelter Reference List'!$I$4,$S537-4,0))</f>
        <v/>
      </c>
      <c r="K537" s="288"/>
      <c r="L537" s="288"/>
      <c r="M537" s="288"/>
      <c r="N537" s="288"/>
      <c r="O537" s="288"/>
      <c r="P537" s="288"/>
      <c r="Q537" s="289"/>
      <c r="R537" s="274"/>
      <c r="S537" s="275" t="e">
        <f>IF(OR(C537="",C537=T$4),NA(),MATCH($B537&amp;$C537,'Smelter Reference List'!$J:$J,0))</f>
        <v>#N/A</v>
      </c>
      <c r="T537" s="276"/>
      <c r="U537" s="276"/>
      <c r="V537" s="276"/>
      <c r="W537" s="276"/>
    </row>
    <row r="538" spans="1:23" s="267" customFormat="1" ht="20.25">
      <c r="A538" s="265"/>
      <c r="B538" s="273"/>
      <c r="C538" s="273"/>
      <c r="D538" s="166" t="str">
        <f ca="1">IF(ISERROR($S538),"",OFFSET('Smelter Reference List'!$C$4,$S538-4,0)&amp;"")</f>
        <v/>
      </c>
      <c r="E538" s="166" t="str">
        <f ca="1">IF(ISERROR($S538),"",OFFSET('Smelter Reference List'!$D$4,$S538-4,0)&amp;"")</f>
        <v/>
      </c>
      <c r="F538" s="166" t="str">
        <f ca="1">IF(ISERROR($S538),"",OFFSET('Smelter Reference List'!$E$4,$S538-4,0))</f>
        <v/>
      </c>
      <c r="G538" s="166" t="str">
        <f ca="1">IF(C538=$U$4,"Enter smelter details", IF(ISERROR($S538),"",OFFSET('Smelter Reference List'!$F$4,$S538-4,0)))</f>
        <v/>
      </c>
      <c r="H538" s="290" t="str">
        <f ca="1">IF(ISERROR($S538),"",OFFSET('Smelter Reference List'!$G$4,$S538-4,0))</f>
        <v/>
      </c>
      <c r="I538" s="291" t="str">
        <f ca="1">IF(ISERROR($S538),"",OFFSET('Smelter Reference List'!$H$4,$S538-4,0))</f>
        <v/>
      </c>
      <c r="J538" s="291" t="str">
        <f ca="1">IF(ISERROR($S538),"",OFFSET('Smelter Reference List'!$I$4,$S538-4,0))</f>
        <v/>
      </c>
      <c r="K538" s="288"/>
      <c r="L538" s="288"/>
      <c r="M538" s="288"/>
      <c r="N538" s="288"/>
      <c r="O538" s="288"/>
      <c r="P538" s="288"/>
      <c r="Q538" s="289"/>
      <c r="R538" s="274"/>
      <c r="S538" s="275" t="e">
        <f>IF(OR(C538="",C538=T$4),NA(),MATCH($B538&amp;$C538,'Smelter Reference List'!$J:$J,0))</f>
        <v>#N/A</v>
      </c>
      <c r="T538" s="276"/>
      <c r="U538" s="276"/>
      <c r="V538" s="276"/>
      <c r="W538" s="276"/>
    </row>
    <row r="539" spans="1:23" s="267" customFormat="1" ht="20.25">
      <c r="A539" s="265"/>
      <c r="B539" s="273"/>
      <c r="C539" s="273"/>
      <c r="D539" s="166" t="str">
        <f ca="1">IF(ISERROR($S539),"",OFFSET('Smelter Reference List'!$C$4,$S539-4,0)&amp;"")</f>
        <v/>
      </c>
      <c r="E539" s="166" t="str">
        <f ca="1">IF(ISERROR($S539),"",OFFSET('Smelter Reference List'!$D$4,$S539-4,0)&amp;"")</f>
        <v/>
      </c>
      <c r="F539" s="166" t="str">
        <f ca="1">IF(ISERROR($S539),"",OFFSET('Smelter Reference List'!$E$4,$S539-4,0))</f>
        <v/>
      </c>
      <c r="G539" s="166" t="str">
        <f ca="1">IF(C539=$U$4,"Enter smelter details", IF(ISERROR($S539),"",OFFSET('Smelter Reference List'!$F$4,$S539-4,0)))</f>
        <v/>
      </c>
      <c r="H539" s="290" t="str">
        <f ca="1">IF(ISERROR($S539),"",OFFSET('Smelter Reference List'!$G$4,$S539-4,0))</f>
        <v/>
      </c>
      <c r="I539" s="291" t="str">
        <f ca="1">IF(ISERROR($S539),"",OFFSET('Smelter Reference List'!$H$4,$S539-4,0))</f>
        <v/>
      </c>
      <c r="J539" s="291" t="str">
        <f ca="1">IF(ISERROR($S539),"",OFFSET('Smelter Reference List'!$I$4,$S539-4,0))</f>
        <v/>
      </c>
      <c r="K539" s="288"/>
      <c r="L539" s="288"/>
      <c r="M539" s="288"/>
      <c r="N539" s="288"/>
      <c r="O539" s="288"/>
      <c r="P539" s="288"/>
      <c r="Q539" s="289"/>
      <c r="R539" s="274"/>
      <c r="S539" s="275" t="e">
        <f>IF(OR(C539="",C539=T$4),NA(),MATCH($B539&amp;$C539,'Smelter Reference List'!$J:$J,0))</f>
        <v>#N/A</v>
      </c>
      <c r="T539" s="276"/>
      <c r="U539" s="276"/>
      <c r="V539" s="276"/>
      <c r="W539" s="276"/>
    </row>
    <row r="540" spans="1:23" s="267" customFormat="1" ht="20.25">
      <c r="A540" s="265"/>
      <c r="B540" s="273"/>
      <c r="C540" s="273"/>
      <c r="D540" s="166" t="str">
        <f ca="1">IF(ISERROR($S540),"",OFFSET('Smelter Reference List'!$C$4,$S540-4,0)&amp;"")</f>
        <v/>
      </c>
      <c r="E540" s="166" t="str">
        <f ca="1">IF(ISERROR($S540),"",OFFSET('Smelter Reference List'!$D$4,$S540-4,0)&amp;"")</f>
        <v/>
      </c>
      <c r="F540" s="166" t="str">
        <f ca="1">IF(ISERROR($S540),"",OFFSET('Smelter Reference List'!$E$4,$S540-4,0))</f>
        <v/>
      </c>
      <c r="G540" s="166" t="str">
        <f ca="1">IF(C540=$U$4,"Enter smelter details", IF(ISERROR($S540),"",OFFSET('Smelter Reference List'!$F$4,$S540-4,0)))</f>
        <v/>
      </c>
      <c r="H540" s="290" t="str">
        <f ca="1">IF(ISERROR($S540),"",OFFSET('Smelter Reference List'!$G$4,$S540-4,0))</f>
        <v/>
      </c>
      <c r="I540" s="291" t="str">
        <f ca="1">IF(ISERROR($S540),"",OFFSET('Smelter Reference List'!$H$4,$S540-4,0))</f>
        <v/>
      </c>
      <c r="J540" s="291" t="str">
        <f ca="1">IF(ISERROR($S540),"",OFFSET('Smelter Reference List'!$I$4,$S540-4,0))</f>
        <v/>
      </c>
      <c r="K540" s="288"/>
      <c r="L540" s="288"/>
      <c r="M540" s="288"/>
      <c r="N540" s="288"/>
      <c r="O540" s="288"/>
      <c r="P540" s="288"/>
      <c r="Q540" s="289"/>
      <c r="R540" s="274"/>
      <c r="S540" s="275" t="e">
        <f>IF(OR(C540="",C540=T$4),NA(),MATCH($B540&amp;$C540,'Smelter Reference List'!$J:$J,0))</f>
        <v>#N/A</v>
      </c>
      <c r="T540" s="276"/>
      <c r="U540" s="276"/>
      <c r="V540" s="276"/>
      <c r="W540" s="276"/>
    </row>
    <row r="541" spans="1:23" s="267" customFormat="1" ht="20.25">
      <c r="A541" s="265"/>
      <c r="B541" s="273"/>
      <c r="C541" s="273"/>
      <c r="D541" s="166" t="str">
        <f ca="1">IF(ISERROR($S541),"",OFFSET('Smelter Reference List'!$C$4,$S541-4,0)&amp;"")</f>
        <v/>
      </c>
      <c r="E541" s="166" t="str">
        <f ca="1">IF(ISERROR($S541),"",OFFSET('Smelter Reference List'!$D$4,$S541-4,0)&amp;"")</f>
        <v/>
      </c>
      <c r="F541" s="166" t="str">
        <f ca="1">IF(ISERROR($S541),"",OFFSET('Smelter Reference List'!$E$4,$S541-4,0))</f>
        <v/>
      </c>
      <c r="G541" s="166" t="str">
        <f ca="1">IF(C541=$U$4,"Enter smelter details", IF(ISERROR($S541),"",OFFSET('Smelter Reference List'!$F$4,$S541-4,0)))</f>
        <v/>
      </c>
      <c r="H541" s="290" t="str">
        <f ca="1">IF(ISERROR($S541),"",OFFSET('Smelter Reference List'!$G$4,$S541-4,0))</f>
        <v/>
      </c>
      <c r="I541" s="291" t="str">
        <f ca="1">IF(ISERROR($S541),"",OFFSET('Smelter Reference List'!$H$4,$S541-4,0))</f>
        <v/>
      </c>
      <c r="J541" s="291" t="str">
        <f ca="1">IF(ISERROR($S541),"",OFFSET('Smelter Reference List'!$I$4,$S541-4,0))</f>
        <v/>
      </c>
      <c r="K541" s="288"/>
      <c r="L541" s="288"/>
      <c r="M541" s="288"/>
      <c r="N541" s="288"/>
      <c r="O541" s="288"/>
      <c r="P541" s="288"/>
      <c r="Q541" s="289"/>
      <c r="R541" s="274"/>
      <c r="S541" s="275" t="e">
        <f>IF(OR(C541="",C541=T$4),NA(),MATCH($B541&amp;$C541,'Smelter Reference List'!$J:$J,0))</f>
        <v>#N/A</v>
      </c>
      <c r="T541" s="276"/>
      <c r="U541" s="276"/>
      <c r="V541" s="276"/>
      <c r="W541" s="276"/>
    </row>
    <row r="542" spans="1:23" s="267" customFormat="1" ht="20.25">
      <c r="A542" s="265"/>
      <c r="B542" s="273"/>
      <c r="C542" s="273"/>
      <c r="D542" s="166" t="str">
        <f ca="1">IF(ISERROR($S542),"",OFFSET('Smelter Reference List'!$C$4,$S542-4,0)&amp;"")</f>
        <v/>
      </c>
      <c r="E542" s="166" t="str">
        <f ca="1">IF(ISERROR($S542),"",OFFSET('Smelter Reference List'!$D$4,$S542-4,0)&amp;"")</f>
        <v/>
      </c>
      <c r="F542" s="166" t="str">
        <f ca="1">IF(ISERROR($S542),"",OFFSET('Smelter Reference List'!$E$4,$S542-4,0))</f>
        <v/>
      </c>
      <c r="G542" s="166" t="str">
        <f ca="1">IF(C542=$U$4,"Enter smelter details", IF(ISERROR($S542),"",OFFSET('Smelter Reference List'!$F$4,$S542-4,0)))</f>
        <v/>
      </c>
      <c r="H542" s="290" t="str">
        <f ca="1">IF(ISERROR($S542),"",OFFSET('Smelter Reference List'!$G$4,$S542-4,0))</f>
        <v/>
      </c>
      <c r="I542" s="291" t="str">
        <f ca="1">IF(ISERROR($S542),"",OFFSET('Smelter Reference List'!$H$4,$S542-4,0))</f>
        <v/>
      </c>
      <c r="J542" s="291" t="str">
        <f ca="1">IF(ISERROR($S542),"",OFFSET('Smelter Reference List'!$I$4,$S542-4,0))</f>
        <v/>
      </c>
      <c r="K542" s="288"/>
      <c r="L542" s="288"/>
      <c r="M542" s="288"/>
      <c r="N542" s="288"/>
      <c r="O542" s="288"/>
      <c r="P542" s="288"/>
      <c r="Q542" s="289"/>
      <c r="R542" s="274"/>
      <c r="S542" s="275" t="e">
        <f>IF(OR(C542="",C542=T$4),NA(),MATCH($B542&amp;$C542,'Smelter Reference List'!$J:$J,0))</f>
        <v>#N/A</v>
      </c>
      <c r="T542" s="276"/>
      <c r="U542" s="276"/>
      <c r="V542" s="276"/>
      <c r="W542" s="276"/>
    </row>
    <row r="543" spans="1:23" s="267" customFormat="1" ht="20.25">
      <c r="A543" s="265"/>
      <c r="B543" s="273"/>
      <c r="C543" s="273"/>
      <c r="D543" s="166" t="str">
        <f ca="1">IF(ISERROR($S543),"",OFFSET('Smelter Reference List'!$C$4,$S543-4,0)&amp;"")</f>
        <v/>
      </c>
      <c r="E543" s="166" t="str">
        <f ca="1">IF(ISERROR($S543),"",OFFSET('Smelter Reference List'!$D$4,$S543-4,0)&amp;"")</f>
        <v/>
      </c>
      <c r="F543" s="166" t="str">
        <f ca="1">IF(ISERROR($S543),"",OFFSET('Smelter Reference List'!$E$4,$S543-4,0))</f>
        <v/>
      </c>
      <c r="G543" s="166" t="str">
        <f ca="1">IF(C543=$U$4,"Enter smelter details", IF(ISERROR($S543),"",OFFSET('Smelter Reference List'!$F$4,$S543-4,0)))</f>
        <v/>
      </c>
      <c r="H543" s="290" t="str">
        <f ca="1">IF(ISERROR($S543),"",OFFSET('Smelter Reference List'!$G$4,$S543-4,0))</f>
        <v/>
      </c>
      <c r="I543" s="291" t="str">
        <f ca="1">IF(ISERROR($S543),"",OFFSET('Smelter Reference List'!$H$4,$S543-4,0))</f>
        <v/>
      </c>
      <c r="J543" s="291" t="str">
        <f ca="1">IF(ISERROR($S543),"",OFFSET('Smelter Reference List'!$I$4,$S543-4,0))</f>
        <v/>
      </c>
      <c r="K543" s="288"/>
      <c r="L543" s="288"/>
      <c r="M543" s="288"/>
      <c r="N543" s="288"/>
      <c r="O543" s="288"/>
      <c r="P543" s="288"/>
      <c r="Q543" s="289"/>
      <c r="R543" s="274"/>
      <c r="S543" s="275" t="e">
        <f>IF(OR(C543="",C543=T$4),NA(),MATCH($B543&amp;$C543,'Smelter Reference List'!$J:$J,0))</f>
        <v>#N/A</v>
      </c>
      <c r="T543" s="276"/>
      <c r="U543" s="276"/>
      <c r="V543" s="276"/>
      <c r="W543" s="276"/>
    </row>
    <row r="544" spans="1:23" s="267" customFormat="1" ht="20.25">
      <c r="A544" s="265"/>
      <c r="B544" s="273"/>
      <c r="C544" s="273"/>
      <c r="D544" s="166" t="str">
        <f ca="1">IF(ISERROR($S544),"",OFFSET('Smelter Reference List'!$C$4,$S544-4,0)&amp;"")</f>
        <v/>
      </c>
      <c r="E544" s="166" t="str">
        <f ca="1">IF(ISERROR($S544),"",OFFSET('Smelter Reference List'!$D$4,$S544-4,0)&amp;"")</f>
        <v/>
      </c>
      <c r="F544" s="166" t="str">
        <f ca="1">IF(ISERROR($S544),"",OFFSET('Smelter Reference List'!$E$4,$S544-4,0))</f>
        <v/>
      </c>
      <c r="G544" s="166" t="str">
        <f ca="1">IF(C544=$U$4,"Enter smelter details", IF(ISERROR($S544),"",OFFSET('Smelter Reference List'!$F$4,$S544-4,0)))</f>
        <v/>
      </c>
      <c r="H544" s="290" t="str">
        <f ca="1">IF(ISERROR($S544),"",OFFSET('Smelter Reference List'!$G$4,$S544-4,0))</f>
        <v/>
      </c>
      <c r="I544" s="291" t="str">
        <f ca="1">IF(ISERROR($S544),"",OFFSET('Smelter Reference List'!$H$4,$S544-4,0))</f>
        <v/>
      </c>
      <c r="J544" s="291" t="str">
        <f ca="1">IF(ISERROR($S544),"",OFFSET('Smelter Reference List'!$I$4,$S544-4,0))</f>
        <v/>
      </c>
      <c r="K544" s="288"/>
      <c r="L544" s="288"/>
      <c r="M544" s="288"/>
      <c r="N544" s="288"/>
      <c r="O544" s="288"/>
      <c r="P544" s="288"/>
      <c r="Q544" s="289"/>
      <c r="R544" s="274"/>
      <c r="S544" s="275" t="e">
        <f>IF(OR(C544="",C544=T$4),NA(),MATCH($B544&amp;$C544,'Smelter Reference List'!$J:$J,0))</f>
        <v>#N/A</v>
      </c>
      <c r="T544" s="276"/>
      <c r="U544" s="276"/>
      <c r="V544" s="276"/>
      <c r="W544" s="276"/>
    </row>
    <row r="545" spans="1:23" s="267" customFormat="1" ht="20.25">
      <c r="A545" s="265"/>
      <c r="B545" s="273"/>
      <c r="C545" s="273"/>
      <c r="D545" s="166" t="str">
        <f ca="1">IF(ISERROR($S545),"",OFFSET('Smelter Reference List'!$C$4,$S545-4,0)&amp;"")</f>
        <v/>
      </c>
      <c r="E545" s="166" t="str">
        <f ca="1">IF(ISERROR($S545),"",OFFSET('Smelter Reference List'!$D$4,$S545-4,0)&amp;"")</f>
        <v/>
      </c>
      <c r="F545" s="166" t="str">
        <f ca="1">IF(ISERROR($S545),"",OFFSET('Smelter Reference List'!$E$4,$S545-4,0))</f>
        <v/>
      </c>
      <c r="G545" s="166" t="str">
        <f ca="1">IF(C545=$U$4,"Enter smelter details", IF(ISERROR($S545),"",OFFSET('Smelter Reference List'!$F$4,$S545-4,0)))</f>
        <v/>
      </c>
      <c r="H545" s="290" t="str">
        <f ca="1">IF(ISERROR($S545),"",OFFSET('Smelter Reference List'!$G$4,$S545-4,0))</f>
        <v/>
      </c>
      <c r="I545" s="291" t="str">
        <f ca="1">IF(ISERROR($S545),"",OFFSET('Smelter Reference List'!$H$4,$S545-4,0))</f>
        <v/>
      </c>
      <c r="J545" s="291" t="str">
        <f ca="1">IF(ISERROR($S545),"",OFFSET('Smelter Reference List'!$I$4,$S545-4,0))</f>
        <v/>
      </c>
      <c r="K545" s="288"/>
      <c r="L545" s="288"/>
      <c r="M545" s="288"/>
      <c r="N545" s="288"/>
      <c r="O545" s="288"/>
      <c r="P545" s="288"/>
      <c r="Q545" s="289"/>
      <c r="R545" s="274"/>
      <c r="S545" s="275" t="e">
        <f>IF(OR(C545="",C545=T$4),NA(),MATCH($B545&amp;$C545,'Smelter Reference List'!$J:$J,0))</f>
        <v>#N/A</v>
      </c>
      <c r="T545" s="276"/>
      <c r="U545" s="276"/>
      <c r="V545" s="276"/>
      <c r="W545" s="276"/>
    </row>
    <row r="546" spans="1:23" s="267" customFormat="1" ht="20.25">
      <c r="A546" s="265"/>
      <c r="B546" s="273"/>
      <c r="C546" s="273"/>
      <c r="D546" s="166" t="str">
        <f ca="1">IF(ISERROR($S546),"",OFFSET('Smelter Reference List'!$C$4,$S546-4,0)&amp;"")</f>
        <v/>
      </c>
      <c r="E546" s="166" t="str">
        <f ca="1">IF(ISERROR($S546),"",OFFSET('Smelter Reference List'!$D$4,$S546-4,0)&amp;"")</f>
        <v/>
      </c>
      <c r="F546" s="166" t="str">
        <f ca="1">IF(ISERROR($S546),"",OFFSET('Smelter Reference List'!$E$4,$S546-4,0))</f>
        <v/>
      </c>
      <c r="G546" s="166" t="str">
        <f ca="1">IF(C546=$U$4,"Enter smelter details", IF(ISERROR($S546),"",OFFSET('Smelter Reference List'!$F$4,$S546-4,0)))</f>
        <v/>
      </c>
      <c r="H546" s="290" t="str">
        <f ca="1">IF(ISERROR($S546),"",OFFSET('Smelter Reference List'!$G$4,$S546-4,0))</f>
        <v/>
      </c>
      <c r="I546" s="291" t="str">
        <f ca="1">IF(ISERROR($S546),"",OFFSET('Smelter Reference List'!$H$4,$S546-4,0))</f>
        <v/>
      </c>
      <c r="J546" s="291" t="str">
        <f ca="1">IF(ISERROR($S546),"",OFFSET('Smelter Reference List'!$I$4,$S546-4,0))</f>
        <v/>
      </c>
      <c r="K546" s="288"/>
      <c r="L546" s="288"/>
      <c r="M546" s="288"/>
      <c r="N546" s="288"/>
      <c r="O546" s="288"/>
      <c r="P546" s="288"/>
      <c r="Q546" s="289"/>
      <c r="R546" s="274"/>
      <c r="S546" s="275" t="e">
        <f>IF(OR(C546="",C546=T$4),NA(),MATCH($B546&amp;$C546,'Smelter Reference List'!$J:$J,0))</f>
        <v>#N/A</v>
      </c>
      <c r="T546" s="276"/>
      <c r="U546" s="276"/>
      <c r="V546" s="276"/>
      <c r="W546" s="276"/>
    </row>
    <row r="547" spans="1:23" s="267" customFormat="1" ht="20.25">
      <c r="A547" s="265"/>
      <c r="B547" s="273"/>
      <c r="C547" s="273"/>
      <c r="D547" s="166" t="str">
        <f ca="1">IF(ISERROR($S547),"",OFFSET('Smelter Reference List'!$C$4,$S547-4,0)&amp;"")</f>
        <v/>
      </c>
      <c r="E547" s="166" t="str">
        <f ca="1">IF(ISERROR($S547),"",OFFSET('Smelter Reference List'!$D$4,$S547-4,0)&amp;"")</f>
        <v/>
      </c>
      <c r="F547" s="166" t="str">
        <f ca="1">IF(ISERROR($S547),"",OFFSET('Smelter Reference List'!$E$4,$S547-4,0))</f>
        <v/>
      </c>
      <c r="G547" s="166" t="str">
        <f ca="1">IF(C547=$U$4,"Enter smelter details", IF(ISERROR($S547),"",OFFSET('Smelter Reference List'!$F$4,$S547-4,0)))</f>
        <v/>
      </c>
      <c r="H547" s="290" t="str">
        <f ca="1">IF(ISERROR($S547),"",OFFSET('Smelter Reference List'!$G$4,$S547-4,0))</f>
        <v/>
      </c>
      <c r="I547" s="291" t="str">
        <f ca="1">IF(ISERROR($S547),"",OFFSET('Smelter Reference List'!$H$4,$S547-4,0))</f>
        <v/>
      </c>
      <c r="J547" s="291" t="str">
        <f ca="1">IF(ISERROR($S547),"",OFFSET('Smelter Reference List'!$I$4,$S547-4,0))</f>
        <v/>
      </c>
      <c r="K547" s="288"/>
      <c r="L547" s="288"/>
      <c r="M547" s="288"/>
      <c r="N547" s="288"/>
      <c r="O547" s="288"/>
      <c r="P547" s="288"/>
      <c r="Q547" s="289"/>
      <c r="R547" s="274"/>
      <c r="S547" s="275" t="e">
        <f>IF(OR(C547="",C547=T$4),NA(),MATCH($B547&amp;$C547,'Smelter Reference List'!$J:$J,0))</f>
        <v>#N/A</v>
      </c>
      <c r="T547" s="276"/>
      <c r="U547" s="276"/>
      <c r="V547" s="276"/>
      <c r="W547" s="276"/>
    </row>
    <row r="548" spans="1:23" s="267" customFormat="1" ht="20.25">
      <c r="A548" s="265"/>
      <c r="B548" s="273"/>
      <c r="C548" s="273"/>
      <c r="D548" s="166" t="str">
        <f ca="1">IF(ISERROR($S548),"",OFFSET('Smelter Reference List'!$C$4,$S548-4,0)&amp;"")</f>
        <v/>
      </c>
      <c r="E548" s="166" t="str">
        <f ca="1">IF(ISERROR($S548),"",OFFSET('Smelter Reference List'!$D$4,$S548-4,0)&amp;"")</f>
        <v/>
      </c>
      <c r="F548" s="166" t="str">
        <f ca="1">IF(ISERROR($S548),"",OFFSET('Smelter Reference List'!$E$4,$S548-4,0))</f>
        <v/>
      </c>
      <c r="G548" s="166" t="str">
        <f ca="1">IF(C548=$U$4,"Enter smelter details", IF(ISERROR($S548),"",OFFSET('Smelter Reference List'!$F$4,$S548-4,0)))</f>
        <v/>
      </c>
      <c r="H548" s="290" t="str">
        <f ca="1">IF(ISERROR($S548),"",OFFSET('Smelter Reference List'!$G$4,$S548-4,0))</f>
        <v/>
      </c>
      <c r="I548" s="291" t="str">
        <f ca="1">IF(ISERROR($S548),"",OFFSET('Smelter Reference List'!$H$4,$S548-4,0))</f>
        <v/>
      </c>
      <c r="J548" s="291" t="str">
        <f ca="1">IF(ISERROR($S548),"",OFFSET('Smelter Reference List'!$I$4,$S548-4,0))</f>
        <v/>
      </c>
      <c r="K548" s="288"/>
      <c r="L548" s="288"/>
      <c r="M548" s="288"/>
      <c r="N548" s="288"/>
      <c r="O548" s="288"/>
      <c r="P548" s="288"/>
      <c r="Q548" s="289"/>
      <c r="R548" s="274"/>
      <c r="S548" s="275" t="e">
        <f>IF(OR(C548="",C548=T$4),NA(),MATCH($B548&amp;$C548,'Smelter Reference List'!$J:$J,0))</f>
        <v>#N/A</v>
      </c>
      <c r="T548" s="276"/>
      <c r="U548" s="276"/>
      <c r="V548" s="276"/>
      <c r="W548" s="276"/>
    </row>
    <row r="549" spans="1:23" s="267" customFormat="1" ht="20.25">
      <c r="A549" s="265"/>
      <c r="B549" s="273"/>
      <c r="C549" s="273"/>
      <c r="D549" s="166" t="str">
        <f ca="1">IF(ISERROR($S549),"",OFFSET('Smelter Reference List'!$C$4,$S549-4,0)&amp;"")</f>
        <v/>
      </c>
      <c r="E549" s="166" t="str">
        <f ca="1">IF(ISERROR($S549),"",OFFSET('Smelter Reference List'!$D$4,$S549-4,0)&amp;"")</f>
        <v/>
      </c>
      <c r="F549" s="166" t="str">
        <f ca="1">IF(ISERROR($S549),"",OFFSET('Smelter Reference List'!$E$4,$S549-4,0))</f>
        <v/>
      </c>
      <c r="G549" s="166" t="str">
        <f ca="1">IF(C549=$U$4,"Enter smelter details", IF(ISERROR($S549),"",OFFSET('Smelter Reference List'!$F$4,$S549-4,0)))</f>
        <v/>
      </c>
      <c r="H549" s="290" t="str">
        <f ca="1">IF(ISERROR($S549),"",OFFSET('Smelter Reference List'!$G$4,$S549-4,0))</f>
        <v/>
      </c>
      <c r="I549" s="291" t="str">
        <f ca="1">IF(ISERROR($S549),"",OFFSET('Smelter Reference List'!$H$4,$S549-4,0))</f>
        <v/>
      </c>
      <c r="J549" s="291" t="str">
        <f ca="1">IF(ISERROR($S549),"",OFFSET('Smelter Reference List'!$I$4,$S549-4,0))</f>
        <v/>
      </c>
      <c r="K549" s="288"/>
      <c r="L549" s="288"/>
      <c r="M549" s="288"/>
      <c r="N549" s="288"/>
      <c r="O549" s="288"/>
      <c r="P549" s="288"/>
      <c r="Q549" s="289"/>
      <c r="R549" s="274"/>
      <c r="S549" s="275" t="e">
        <f>IF(OR(C549="",C549=T$4),NA(),MATCH($B549&amp;$C549,'Smelter Reference List'!$J:$J,0))</f>
        <v>#N/A</v>
      </c>
      <c r="T549" s="276"/>
      <c r="U549" s="276"/>
      <c r="V549" s="276"/>
      <c r="W549" s="276"/>
    </row>
    <row r="550" spans="1:23" s="267" customFormat="1" ht="20.25">
      <c r="A550" s="265"/>
      <c r="B550" s="273"/>
      <c r="C550" s="273"/>
      <c r="D550" s="166" t="str">
        <f ca="1">IF(ISERROR($S550),"",OFFSET('Smelter Reference List'!$C$4,$S550-4,0)&amp;"")</f>
        <v/>
      </c>
      <c r="E550" s="166" t="str">
        <f ca="1">IF(ISERROR($S550),"",OFFSET('Smelter Reference List'!$D$4,$S550-4,0)&amp;"")</f>
        <v/>
      </c>
      <c r="F550" s="166" t="str">
        <f ca="1">IF(ISERROR($S550),"",OFFSET('Smelter Reference List'!$E$4,$S550-4,0))</f>
        <v/>
      </c>
      <c r="G550" s="166" t="str">
        <f ca="1">IF(C550=$U$4,"Enter smelter details", IF(ISERROR($S550),"",OFFSET('Smelter Reference List'!$F$4,$S550-4,0)))</f>
        <v/>
      </c>
      <c r="H550" s="290" t="str">
        <f ca="1">IF(ISERROR($S550),"",OFFSET('Smelter Reference List'!$G$4,$S550-4,0))</f>
        <v/>
      </c>
      <c r="I550" s="291" t="str">
        <f ca="1">IF(ISERROR($S550),"",OFFSET('Smelter Reference List'!$H$4,$S550-4,0))</f>
        <v/>
      </c>
      <c r="J550" s="291" t="str">
        <f ca="1">IF(ISERROR($S550),"",OFFSET('Smelter Reference List'!$I$4,$S550-4,0))</f>
        <v/>
      </c>
      <c r="K550" s="288"/>
      <c r="L550" s="288"/>
      <c r="M550" s="288"/>
      <c r="N550" s="288"/>
      <c r="O550" s="288"/>
      <c r="P550" s="288"/>
      <c r="Q550" s="289"/>
      <c r="R550" s="274"/>
      <c r="S550" s="275" t="e">
        <f>IF(OR(C550="",C550=T$4),NA(),MATCH($B550&amp;$C550,'Smelter Reference List'!$J:$J,0))</f>
        <v>#N/A</v>
      </c>
      <c r="T550" s="276"/>
      <c r="U550" s="276"/>
      <c r="V550" s="276"/>
      <c r="W550" s="276"/>
    </row>
    <row r="551" spans="1:23" s="267" customFormat="1" ht="20.25">
      <c r="A551" s="265"/>
      <c r="B551" s="273"/>
      <c r="C551" s="273"/>
      <c r="D551" s="166" t="str">
        <f ca="1">IF(ISERROR($S551),"",OFFSET('Smelter Reference List'!$C$4,$S551-4,0)&amp;"")</f>
        <v/>
      </c>
      <c r="E551" s="166" t="str">
        <f ca="1">IF(ISERROR($S551),"",OFFSET('Smelter Reference List'!$D$4,$S551-4,0)&amp;"")</f>
        <v/>
      </c>
      <c r="F551" s="166" t="str">
        <f ca="1">IF(ISERROR($S551),"",OFFSET('Smelter Reference List'!$E$4,$S551-4,0))</f>
        <v/>
      </c>
      <c r="G551" s="166" t="str">
        <f ca="1">IF(C551=$U$4,"Enter smelter details", IF(ISERROR($S551),"",OFFSET('Smelter Reference List'!$F$4,$S551-4,0)))</f>
        <v/>
      </c>
      <c r="H551" s="290" t="str">
        <f ca="1">IF(ISERROR($S551),"",OFFSET('Smelter Reference List'!$G$4,$S551-4,0))</f>
        <v/>
      </c>
      <c r="I551" s="291" t="str">
        <f ca="1">IF(ISERROR($S551),"",OFFSET('Smelter Reference List'!$H$4,$S551-4,0))</f>
        <v/>
      </c>
      <c r="J551" s="291" t="str">
        <f ca="1">IF(ISERROR($S551),"",OFFSET('Smelter Reference List'!$I$4,$S551-4,0))</f>
        <v/>
      </c>
      <c r="K551" s="288"/>
      <c r="L551" s="288"/>
      <c r="M551" s="288"/>
      <c r="N551" s="288"/>
      <c r="O551" s="288"/>
      <c r="P551" s="288"/>
      <c r="Q551" s="289"/>
      <c r="R551" s="274"/>
      <c r="S551" s="275" t="e">
        <f>IF(OR(C551="",C551=T$4),NA(),MATCH($B551&amp;$C551,'Smelter Reference List'!$J:$J,0))</f>
        <v>#N/A</v>
      </c>
      <c r="T551" s="276"/>
      <c r="U551" s="276"/>
      <c r="V551" s="276"/>
      <c r="W551" s="276"/>
    </row>
    <row r="552" spans="1:23" s="267" customFormat="1" ht="20.25">
      <c r="A552" s="265"/>
      <c r="B552" s="273"/>
      <c r="C552" s="273"/>
      <c r="D552" s="166" t="str">
        <f ca="1">IF(ISERROR($S552),"",OFFSET('Smelter Reference List'!$C$4,$S552-4,0)&amp;"")</f>
        <v/>
      </c>
      <c r="E552" s="166" t="str">
        <f ca="1">IF(ISERROR($S552),"",OFFSET('Smelter Reference List'!$D$4,$S552-4,0)&amp;"")</f>
        <v/>
      </c>
      <c r="F552" s="166" t="str">
        <f ca="1">IF(ISERROR($S552),"",OFFSET('Smelter Reference List'!$E$4,$S552-4,0))</f>
        <v/>
      </c>
      <c r="G552" s="166" t="str">
        <f ca="1">IF(C552=$U$4,"Enter smelter details", IF(ISERROR($S552),"",OFFSET('Smelter Reference List'!$F$4,$S552-4,0)))</f>
        <v/>
      </c>
      <c r="H552" s="290" t="str">
        <f ca="1">IF(ISERROR($S552),"",OFFSET('Smelter Reference List'!$G$4,$S552-4,0))</f>
        <v/>
      </c>
      <c r="I552" s="291" t="str">
        <f ca="1">IF(ISERROR($S552),"",OFFSET('Smelter Reference List'!$H$4,$S552-4,0))</f>
        <v/>
      </c>
      <c r="J552" s="291" t="str">
        <f ca="1">IF(ISERROR($S552),"",OFFSET('Smelter Reference List'!$I$4,$S552-4,0))</f>
        <v/>
      </c>
      <c r="K552" s="288"/>
      <c r="L552" s="288"/>
      <c r="M552" s="288"/>
      <c r="N552" s="288"/>
      <c r="O552" s="288"/>
      <c r="P552" s="288"/>
      <c r="Q552" s="289"/>
      <c r="R552" s="274"/>
      <c r="S552" s="275" t="e">
        <f>IF(OR(C552="",C552=T$4),NA(),MATCH($B552&amp;$C552,'Smelter Reference List'!$J:$J,0))</f>
        <v>#N/A</v>
      </c>
      <c r="T552" s="276"/>
      <c r="U552" s="276"/>
      <c r="V552" s="276"/>
      <c r="W552" s="276"/>
    </row>
    <row r="553" spans="1:23" s="267" customFormat="1" ht="20.25">
      <c r="A553" s="265"/>
      <c r="B553" s="273"/>
      <c r="C553" s="273"/>
      <c r="D553" s="166" t="str">
        <f ca="1">IF(ISERROR($S553),"",OFFSET('Smelter Reference List'!$C$4,$S553-4,0)&amp;"")</f>
        <v/>
      </c>
      <c r="E553" s="166" t="str">
        <f ca="1">IF(ISERROR($S553),"",OFFSET('Smelter Reference List'!$D$4,$S553-4,0)&amp;"")</f>
        <v/>
      </c>
      <c r="F553" s="166" t="str">
        <f ca="1">IF(ISERROR($S553),"",OFFSET('Smelter Reference List'!$E$4,$S553-4,0))</f>
        <v/>
      </c>
      <c r="G553" s="166" t="str">
        <f ca="1">IF(C553=$U$4,"Enter smelter details", IF(ISERROR($S553),"",OFFSET('Smelter Reference List'!$F$4,$S553-4,0)))</f>
        <v/>
      </c>
      <c r="H553" s="290" t="str">
        <f ca="1">IF(ISERROR($S553),"",OFFSET('Smelter Reference List'!$G$4,$S553-4,0))</f>
        <v/>
      </c>
      <c r="I553" s="291" t="str">
        <f ca="1">IF(ISERROR($S553),"",OFFSET('Smelter Reference List'!$H$4,$S553-4,0))</f>
        <v/>
      </c>
      <c r="J553" s="291" t="str">
        <f ca="1">IF(ISERROR($S553),"",OFFSET('Smelter Reference List'!$I$4,$S553-4,0))</f>
        <v/>
      </c>
      <c r="K553" s="288"/>
      <c r="L553" s="288"/>
      <c r="M553" s="288"/>
      <c r="N553" s="288"/>
      <c r="O553" s="288"/>
      <c r="P553" s="288"/>
      <c r="Q553" s="289"/>
      <c r="R553" s="274"/>
      <c r="S553" s="275" t="e">
        <f>IF(OR(C553="",C553=T$4),NA(),MATCH($B553&amp;$C553,'Smelter Reference List'!$J:$J,0))</f>
        <v>#N/A</v>
      </c>
      <c r="T553" s="276"/>
      <c r="U553" s="276"/>
      <c r="V553" s="276"/>
      <c r="W553" s="276"/>
    </row>
    <row r="554" spans="1:23" s="267" customFormat="1" ht="20.25">
      <c r="A554" s="265"/>
      <c r="B554" s="273"/>
      <c r="C554" s="273"/>
      <c r="D554" s="166" t="str">
        <f ca="1">IF(ISERROR($S554),"",OFFSET('Smelter Reference List'!$C$4,$S554-4,0)&amp;"")</f>
        <v/>
      </c>
      <c r="E554" s="166" t="str">
        <f ca="1">IF(ISERROR($S554),"",OFFSET('Smelter Reference List'!$D$4,$S554-4,0)&amp;"")</f>
        <v/>
      </c>
      <c r="F554" s="166" t="str">
        <f ca="1">IF(ISERROR($S554),"",OFFSET('Smelter Reference List'!$E$4,$S554-4,0))</f>
        <v/>
      </c>
      <c r="G554" s="166" t="str">
        <f ca="1">IF(C554=$U$4,"Enter smelter details", IF(ISERROR($S554),"",OFFSET('Smelter Reference List'!$F$4,$S554-4,0)))</f>
        <v/>
      </c>
      <c r="H554" s="290" t="str">
        <f ca="1">IF(ISERROR($S554),"",OFFSET('Smelter Reference List'!$G$4,$S554-4,0))</f>
        <v/>
      </c>
      <c r="I554" s="291" t="str">
        <f ca="1">IF(ISERROR($S554),"",OFFSET('Smelter Reference List'!$H$4,$S554-4,0))</f>
        <v/>
      </c>
      <c r="J554" s="291" t="str">
        <f ca="1">IF(ISERROR($S554),"",OFFSET('Smelter Reference List'!$I$4,$S554-4,0))</f>
        <v/>
      </c>
      <c r="K554" s="288"/>
      <c r="L554" s="288"/>
      <c r="M554" s="288"/>
      <c r="N554" s="288"/>
      <c r="O554" s="288"/>
      <c r="P554" s="288"/>
      <c r="Q554" s="289"/>
      <c r="R554" s="274"/>
      <c r="S554" s="275" t="e">
        <f>IF(OR(C554="",C554=T$4),NA(),MATCH($B554&amp;$C554,'Smelter Reference List'!$J:$J,0))</f>
        <v>#N/A</v>
      </c>
      <c r="T554" s="276"/>
      <c r="U554" s="276"/>
      <c r="V554" s="276"/>
      <c r="W554" s="276"/>
    </row>
    <row r="555" spans="1:23" s="267" customFormat="1" ht="20.25">
      <c r="A555" s="265"/>
      <c r="B555" s="273"/>
      <c r="C555" s="273"/>
      <c r="D555" s="166" t="str">
        <f ca="1">IF(ISERROR($S555),"",OFFSET('Smelter Reference List'!$C$4,$S555-4,0)&amp;"")</f>
        <v/>
      </c>
      <c r="E555" s="166" t="str">
        <f ca="1">IF(ISERROR($S555),"",OFFSET('Smelter Reference List'!$D$4,$S555-4,0)&amp;"")</f>
        <v/>
      </c>
      <c r="F555" s="166" t="str">
        <f ca="1">IF(ISERROR($S555),"",OFFSET('Smelter Reference List'!$E$4,$S555-4,0))</f>
        <v/>
      </c>
      <c r="G555" s="166" t="str">
        <f ca="1">IF(C555=$U$4,"Enter smelter details", IF(ISERROR($S555),"",OFFSET('Smelter Reference List'!$F$4,$S555-4,0)))</f>
        <v/>
      </c>
      <c r="H555" s="290" t="str">
        <f ca="1">IF(ISERROR($S555),"",OFFSET('Smelter Reference List'!$G$4,$S555-4,0))</f>
        <v/>
      </c>
      <c r="I555" s="291" t="str">
        <f ca="1">IF(ISERROR($S555),"",OFFSET('Smelter Reference List'!$H$4,$S555-4,0))</f>
        <v/>
      </c>
      <c r="J555" s="291" t="str">
        <f ca="1">IF(ISERROR($S555),"",OFFSET('Smelter Reference List'!$I$4,$S555-4,0))</f>
        <v/>
      </c>
      <c r="K555" s="288"/>
      <c r="L555" s="288"/>
      <c r="M555" s="288"/>
      <c r="N555" s="288"/>
      <c r="O555" s="288"/>
      <c r="P555" s="288"/>
      <c r="Q555" s="289"/>
      <c r="R555" s="274"/>
      <c r="S555" s="275" t="e">
        <f>IF(OR(C555="",C555=T$4),NA(),MATCH($B555&amp;$C555,'Smelter Reference List'!$J:$J,0))</f>
        <v>#N/A</v>
      </c>
      <c r="T555" s="276"/>
      <c r="U555" s="276"/>
      <c r="V555" s="276"/>
      <c r="W555" s="276"/>
    </row>
    <row r="556" spans="1:23" s="267" customFormat="1" ht="20.25">
      <c r="A556" s="265"/>
      <c r="B556" s="273"/>
      <c r="C556" s="273"/>
      <c r="D556" s="166" t="str">
        <f ca="1">IF(ISERROR($S556),"",OFFSET('Smelter Reference List'!$C$4,$S556-4,0)&amp;"")</f>
        <v/>
      </c>
      <c r="E556" s="166" t="str">
        <f ca="1">IF(ISERROR($S556),"",OFFSET('Smelter Reference List'!$D$4,$S556-4,0)&amp;"")</f>
        <v/>
      </c>
      <c r="F556" s="166" t="str">
        <f ca="1">IF(ISERROR($S556),"",OFFSET('Smelter Reference List'!$E$4,$S556-4,0))</f>
        <v/>
      </c>
      <c r="G556" s="166" t="str">
        <f ca="1">IF(C556=$U$4,"Enter smelter details", IF(ISERROR($S556),"",OFFSET('Smelter Reference List'!$F$4,$S556-4,0)))</f>
        <v/>
      </c>
      <c r="H556" s="290" t="str">
        <f ca="1">IF(ISERROR($S556),"",OFFSET('Smelter Reference List'!$G$4,$S556-4,0))</f>
        <v/>
      </c>
      <c r="I556" s="291" t="str">
        <f ca="1">IF(ISERROR($S556),"",OFFSET('Smelter Reference List'!$H$4,$S556-4,0))</f>
        <v/>
      </c>
      <c r="J556" s="291" t="str">
        <f ca="1">IF(ISERROR($S556),"",OFFSET('Smelter Reference List'!$I$4,$S556-4,0))</f>
        <v/>
      </c>
      <c r="K556" s="288"/>
      <c r="L556" s="288"/>
      <c r="M556" s="288"/>
      <c r="N556" s="288"/>
      <c r="O556" s="288"/>
      <c r="P556" s="288"/>
      <c r="Q556" s="289"/>
      <c r="R556" s="274"/>
      <c r="S556" s="275" t="e">
        <f>IF(OR(C556="",C556=T$4),NA(),MATCH($B556&amp;$C556,'Smelter Reference List'!$J:$J,0))</f>
        <v>#N/A</v>
      </c>
      <c r="T556" s="276"/>
      <c r="U556" s="276"/>
      <c r="V556" s="276"/>
      <c r="W556" s="276"/>
    </row>
    <row r="557" spans="1:23" s="267" customFormat="1" ht="20.25">
      <c r="A557" s="265"/>
      <c r="B557" s="273"/>
      <c r="C557" s="273"/>
      <c r="D557" s="166" t="str">
        <f ca="1">IF(ISERROR($S557),"",OFFSET('Smelter Reference List'!$C$4,$S557-4,0)&amp;"")</f>
        <v/>
      </c>
      <c r="E557" s="166" t="str">
        <f ca="1">IF(ISERROR($S557),"",OFFSET('Smelter Reference List'!$D$4,$S557-4,0)&amp;"")</f>
        <v/>
      </c>
      <c r="F557" s="166" t="str">
        <f ca="1">IF(ISERROR($S557),"",OFFSET('Smelter Reference List'!$E$4,$S557-4,0))</f>
        <v/>
      </c>
      <c r="G557" s="166" t="str">
        <f ca="1">IF(C557=$U$4,"Enter smelter details", IF(ISERROR($S557),"",OFFSET('Smelter Reference List'!$F$4,$S557-4,0)))</f>
        <v/>
      </c>
      <c r="H557" s="290" t="str">
        <f ca="1">IF(ISERROR($S557),"",OFFSET('Smelter Reference List'!$G$4,$S557-4,0))</f>
        <v/>
      </c>
      <c r="I557" s="291" t="str">
        <f ca="1">IF(ISERROR($S557),"",OFFSET('Smelter Reference List'!$H$4,$S557-4,0))</f>
        <v/>
      </c>
      <c r="J557" s="291" t="str">
        <f ca="1">IF(ISERROR($S557),"",OFFSET('Smelter Reference List'!$I$4,$S557-4,0))</f>
        <v/>
      </c>
      <c r="K557" s="288"/>
      <c r="L557" s="288"/>
      <c r="M557" s="288"/>
      <c r="N557" s="288"/>
      <c r="O557" s="288"/>
      <c r="P557" s="288"/>
      <c r="Q557" s="289"/>
      <c r="R557" s="274"/>
      <c r="S557" s="275" t="e">
        <f>IF(OR(C557="",C557=T$4),NA(),MATCH($B557&amp;$C557,'Smelter Reference List'!$J:$J,0))</f>
        <v>#N/A</v>
      </c>
      <c r="T557" s="276"/>
      <c r="U557" s="276"/>
      <c r="V557" s="276"/>
      <c r="W557" s="276"/>
    </row>
    <row r="558" spans="1:23" s="267" customFormat="1" ht="20.25">
      <c r="A558" s="265"/>
      <c r="B558" s="273"/>
      <c r="C558" s="273"/>
      <c r="D558" s="166" t="str">
        <f ca="1">IF(ISERROR($S558),"",OFFSET('Smelter Reference List'!$C$4,$S558-4,0)&amp;"")</f>
        <v/>
      </c>
      <c r="E558" s="166" t="str">
        <f ca="1">IF(ISERROR($S558),"",OFFSET('Smelter Reference List'!$D$4,$S558-4,0)&amp;"")</f>
        <v/>
      </c>
      <c r="F558" s="166" t="str">
        <f ca="1">IF(ISERROR($S558),"",OFFSET('Smelter Reference List'!$E$4,$S558-4,0))</f>
        <v/>
      </c>
      <c r="G558" s="166" t="str">
        <f ca="1">IF(C558=$U$4,"Enter smelter details", IF(ISERROR($S558),"",OFFSET('Smelter Reference List'!$F$4,$S558-4,0)))</f>
        <v/>
      </c>
      <c r="H558" s="290" t="str">
        <f ca="1">IF(ISERROR($S558),"",OFFSET('Smelter Reference List'!$G$4,$S558-4,0))</f>
        <v/>
      </c>
      <c r="I558" s="291" t="str">
        <f ca="1">IF(ISERROR($S558),"",OFFSET('Smelter Reference List'!$H$4,$S558-4,0))</f>
        <v/>
      </c>
      <c r="J558" s="291" t="str">
        <f ca="1">IF(ISERROR($S558),"",OFFSET('Smelter Reference List'!$I$4,$S558-4,0))</f>
        <v/>
      </c>
      <c r="K558" s="288"/>
      <c r="L558" s="288"/>
      <c r="M558" s="288"/>
      <c r="N558" s="288"/>
      <c r="O558" s="288"/>
      <c r="P558" s="288"/>
      <c r="Q558" s="289"/>
      <c r="R558" s="274"/>
      <c r="S558" s="275" t="e">
        <f>IF(OR(C558="",C558=T$4),NA(),MATCH($B558&amp;$C558,'Smelter Reference List'!$J:$J,0))</f>
        <v>#N/A</v>
      </c>
      <c r="T558" s="276"/>
      <c r="U558" s="276"/>
      <c r="V558" s="276"/>
      <c r="W558" s="276"/>
    </row>
    <row r="559" spans="1:23" s="267" customFormat="1" ht="20.25">
      <c r="A559" s="265"/>
      <c r="B559" s="273"/>
      <c r="C559" s="273"/>
      <c r="D559" s="166" t="str">
        <f ca="1">IF(ISERROR($S559),"",OFFSET('Smelter Reference List'!$C$4,$S559-4,0)&amp;"")</f>
        <v/>
      </c>
      <c r="E559" s="166" t="str">
        <f ca="1">IF(ISERROR($S559),"",OFFSET('Smelter Reference List'!$D$4,$S559-4,0)&amp;"")</f>
        <v/>
      </c>
      <c r="F559" s="166" t="str">
        <f ca="1">IF(ISERROR($S559),"",OFFSET('Smelter Reference List'!$E$4,$S559-4,0))</f>
        <v/>
      </c>
      <c r="G559" s="166" t="str">
        <f ca="1">IF(C559=$U$4,"Enter smelter details", IF(ISERROR($S559),"",OFFSET('Smelter Reference List'!$F$4,$S559-4,0)))</f>
        <v/>
      </c>
      <c r="H559" s="290" t="str">
        <f ca="1">IF(ISERROR($S559),"",OFFSET('Smelter Reference List'!$G$4,$S559-4,0))</f>
        <v/>
      </c>
      <c r="I559" s="291" t="str">
        <f ca="1">IF(ISERROR($S559),"",OFFSET('Smelter Reference List'!$H$4,$S559-4,0))</f>
        <v/>
      </c>
      <c r="J559" s="291" t="str">
        <f ca="1">IF(ISERROR($S559),"",OFFSET('Smelter Reference List'!$I$4,$S559-4,0))</f>
        <v/>
      </c>
      <c r="K559" s="288"/>
      <c r="L559" s="288"/>
      <c r="M559" s="288"/>
      <c r="N559" s="288"/>
      <c r="O559" s="288"/>
      <c r="P559" s="288"/>
      <c r="Q559" s="289"/>
      <c r="R559" s="274"/>
      <c r="S559" s="275" t="e">
        <f>IF(OR(C559="",C559=T$4),NA(),MATCH($B559&amp;$C559,'Smelter Reference List'!$J:$J,0))</f>
        <v>#N/A</v>
      </c>
      <c r="T559" s="276"/>
      <c r="U559" s="276"/>
      <c r="V559" s="276"/>
      <c r="W559" s="276"/>
    </row>
    <row r="560" spans="1:23" s="267" customFormat="1" ht="20.25">
      <c r="A560" s="265"/>
      <c r="B560" s="273"/>
      <c r="C560" s="273"/>
      <c r="D560" s="166" t="str">
        <f ca="1">IF(ISERROR($S560),"",OFFSET('Smelter Reference List'!$C$4,$S560-4,0)&amp;"")</f>
        <v/>
      </c>
      <c r="E560" s="166" t="str">
        <f ca="1">IF(ISERROR($S560),"",OFFSET('Smelter Reference List'!$D$4,$S560-4,0)&amp;"")</f>
        <v/>
      </c>
      <c r="F560" s="166" t="str">
        <f ca="1">IF(ISERROR($S560),"",OFFSET('Smelter Reference List'!$E$4,$S560-4,0))</f>
        <v/>
      </c>
      <c r="G560" s="166" t="str">
        <f ca="1">IF(C560=$U$4,"Enter smelter details", IF(ISERROR($S560),"",OFFSET('Smelter Reference List'!$F$4,$S560-4,0)))</f>
        <v/>
      </c>
      <c r="H560" s="290" t="str">
        <f ca="1">IF(ISERROR($S560),"",OFFSET('Smelter Reference List'!$G$4,$S560-4,0))</f>
        <v/>
      </c>
      <c r="I560" s="291" t="str">
        <f ca="1">IF(ISERROR($S560),"",OFFSET('Smelter Reference List'!$H$4,$S560-4,0))</f>
        <v/>
      </c>
      <c r="J560" s="291" t="str">
        <f ca="1">IF(ISERROR($S560),"",OFFSET('Smelter Reference List'!$I$4,$S560-4,0))</f>
        <v/>
      </c>
      <c r="K560" s="288"/>
      <c r="L560" s="288"/>
      <c r="M560" s="288"/>
      <c r="N560" s="288"/>
      <c r="O560" s="288"/>
      <c r="P560" s="288"/>
      <c r="Q560" s="289"/>
      <c r="R560" s="274"/>
      <c r="S560" s="275" t="e">
        <f>IF(OR(C560="",C560=T$4),NA(),MATCH($B560&amp;$C560,'Smelter Reference List'!$J:$J,0))</f>
        <v>#N/A</v>
      </c>
      <c r="T560" s="276"/>
      <c r="U560" s="276"/>
      <c r="V560" s="276"/>
      <c r="W560" s="276"/>
    </row>
    <row r="561" spans="1:23" s="267" customFormat="1" ht="20.25">
      <c r="A561" s="265"/>
      <c r="B561" s="273"/>
      <c r="C561" s="273"/>
      <c r="D561" s="166" t="str">
        <f ca="1">IF(ISERROR($S561),"",OFFSET('Smelter Reference List'!$C$4,$S561-4,0)&amp;"")</f>
        <v/>
      </c>
      <c r="E561" s="166" t="str">
        <f ca="1">IF(ISERROR($S561),"",OFFSET('Smelter Reference List'!$D$4,$S561-4,0)&amp;"")</f>
        <v/>
      </c>
      <c r="F561" s="166" t="str">
        <f ca="1">IF(ISERROR($S561),"",OFFSET('Smelter Reference List'!$E$4,$S561-4,0))</f>
        <v/>
      </c>
      <c r="G561" s="166" t="str">
        <f ca="1">IF(C561=$U$4,"Enter smelter details", IF(ISERROR($S561),"",OFFSET('Smelter Reference List'!$F$4,$S561-4,0)))</f>
        <v/>
      </c>
      <c r="H561" s="290" t="str">
        <f ca="1">IF(ISERROR($S561),"",OFFSET('Smelter Reference List'!$G$4,$S561-4,0))</f>
        <v/>
      </c>
      <c r="I561" s="291" t="str">
        <f ca="1">IF(ISERROR($S561),"",OFFSET('Smelter Reference List'!$H$4,$S561-4,0))</f>
        <v/>
      </c>
      <c r="J561" s="291" t="str">
        <f ca="1">IF(ISERROR($S561),"",OFFSET('Smelter Reference List'!$I$4,$S561-4,0))</f>
        <v/>
      </c>
      <c r="K561" s="288"/>
      <c r="L561" s="288"/>
      <c r="M561" s="288"/>
      <c r="N561" s="288"/>
      <c r="O561" s="288"/>
      <c r="P561" s="288"/>
      <c r="Q561" s="289"/>
      <c r="R561" s="274"/>
      <c r="S561" s="275" t="e">
        <f>IF(OR(C561="",C561=T$4),NA(),MATCH($B561&amp;$C561,'Smelter Reference List'!$J:$J,0))</f>
        <v>#N/A</v>
      </c>
      <c r="T561" s="276"/>
      <c r="U561" s="276"/>
      <c r="V561" s="276"/>
      <c r="W561" s="276"/>
    </row>
    <row r="562" spans="1:23" s="267" customFormat="1" ht="20.25">
      <c r="A562" s="265"/>
      <c r="B562" s="273"/>
      <c r="C562" s="273"/>
      <c r="D562" s="166" t="str">
        <f ca="1">IF(ISERROR($S562),"",OFFSET('Smelter Reference List'!$C$4,$S562-4,0)&amp;"")</f>
        <v/>
      </c>
      <c r="E562" s="166" t="str">
        <f ca="1">IF(ISERROR($S562),"",OFFSET('Smelter Reference List'!$D$4,$S562-4,0)&amp;"")</f>
        <v/>
      </c>
      <c r="F562" s="166" t="str">
        <f ca="1">IF(ISERROR($S562),"",OFFSET('Smelter Reference List'!$E$4,$S562-4,0))</f>
        <v/>
      </c>
      <c r="G562" s="166" t="str">
        <f ca="1">IF(C562=$U$4,"Enter smelter details", IF(ISERROR($S562),"",OFFSET('Smelter Reference List'!$F$4,$S562-4,0)))</f>
        <v/>
      </c>
      <c r="H562" s="290" t="str">
        <f ca="1">IF(ISERROR($S562),"",OFFSET('Smelter Reference List'!$G$4,$S562-4,0))</f>
        <v/>
      </c>
      <c r="I562" s="291" t="str">
        <f ca="1">IF(ISERROR($S562),"",OFFSET('Smelter Reference List'!$H$4,$S562-4,0))</f>
        <v/>
      </c>
      <c r="J562" s="291" t="str">
        <f ca="1">IF(ISERROR($S562),"",OFFSET('Smelter Reference List'!$I$4,$S562-4,0))</f>
        <v/>
      </c>
      <c r="K562" s="288"/>
      <c r="L562" s="288"/>
      <c r="M562" s="288"/>
      <c r="N562" s="288"/>
      <c r="O562" s="288"/>
      <c r="P562" s="288"/>
      <c r="Q562" s="289"/>
      <c r="R562" s="274"/>
      <c r="S562" s="275" t="e">
        <f>IF(OR(C562="",C562=T$4),NA(),MATCH($B562&amp;$C562,'Smelter Reference List'!$J:$J,0))</f>
        <v>#N/A</v>
      </c>
      <c r="T562" s="276"/>
      <c r="U562" s="276"/>
      <c r="V562" s="276"/>
      <c r="W562" s="276"/>
    </row>
    <row r="563" spans="1:23" s="267" customFormat="1" ht="20.25">
      <c r="A563" s="265"/>
      <c r="B563" s="273"/>
      <c r="C563" s="273"/>
      <c r="D563" s="166" t="str">
        <f ca="1">IF(ISERROR($S563),"",OFFSET('Smelter Reference List'!$C$4,$S563-4,0)&amp;"")</f>
        <v/>
      </c>
      <c r="E563" s="166" t="str">
        <f ca="1">IF(ISERROR($S563),"",OFFSET('Smelter Reference List'!$D$4,$S563-4,0)&amp;"")</f>
        <v/>
      </c>
      <c r="F563" s="166" t="str">
        <f ca="1">IF(ISERROR($S563),"",OFFSET('Smelter Reference List'!$E$4,$S563-4,0))</f>
        <v/>
      </c>
      <c r="G563" s="166" t="str">
        <f ca="1">IF(C563=$U$4,"Enter smelter details", IF(ISERROR($S563),"",OFFSET('Smelter Reference List'!$F$4,$S563-4,0)))</f>
        <v/>
      </c>
      <c r="H563" s="290" t="str">
        <f ca="1">IF(ISERROR($S563),"",OFFSET('Smelter Reference List'!$G$4,$S563-4,0))</f>
        <v/>
      </c>
      <c r="I563" s="291" t="str">
        <f ca="1">IF(ISERROR($S563),"",OFFSET('Smelter Reference List'!$H$4,$S563-4,0))</f>
        <v/>
      </c>
      <c r="J563" s="291" t="str">
        <f ca="1">IF(ISERROR($S563),"",OFFSET('Smelter Reference List'!$I$4,$S563-4,0))</f>
        <v/>
      </c>
      <c r="K563" s="288"/>
      <c r="L563" s="288"/>
      <c r="M563" s="288"/>
      <c r="N563" s="288"/>
      <c r="O563" s="288"/>
      <c r="P563" s="288"/>
      <c r="Q563" s="289"/>
      <c r="R563" s="274"/>
      <c r="S563" s="275" t="e">
        <f>IF(OR(C563="",C563=T$4),NA(),MATCH($B563&amp;$C563,'Smelter Reference List'!$J:$J,0))</f>
        <v>#N/A</v>
      </c>
      <c r="T563" s="276"/>
      <c r="U563" s="276"/>
      <c r="V563" s="276"/>
      <c r="W563" s="276"/>
    </row>
    <row r="564" spans="1:23" s="267" customFormat="1" ht="20.25">
      <c r="A564" s="265"/>
      <c r="B564" s="273"/>
      <c r="C564" s="273"/>
      <c r="D564" s="166" t="str">
        <f ca="1">IF(ISERROR($S564),"",OFFSET('Smelter Reference List'!$C$4,$S564-4,0)&amp;"")</f>
        <v/>
      </c>
      <c r="E564" s="166" t="str">
        <f ca="1">IF(ISERROR($S564),"",OFFSET('Smelter Reference List'!$D$4,$S564-4,0)&amp;"")</f>
        <v/>
      </c>
      <c r="F564" s="166" t="str">
        <f ca="1">IF(ISERROR($S564),"",OFFSET('Smelter Reference List'!$E$4,$S564-4,0))</f>
        <v/>
      </c>
      <c r="G564" s="166" t="str">
        <f ca="1">IF(C564=$U$4,"Enter smelter details", IF(ISERROR($S564),"",OFFSET('Smelter Reference List'!$F$4,$S564-4,0)))</f>
        <v/>
      </c>
      <c r="H564" s="290" t="str">
        <f ca="1">IF(ISERROR($S564),"",OFFSET('Smelter Reference List'!$G$4,$S564-4,0))</f>
        <v/>
      </c>
      <c r="I564" s="291" t="str">
        <f ca="1">IF(ISERROR($S564),"",OFFSET('Smelter Reference List'!$H$4,$S564-4,0))</f>
        <v/>
      </c>
      <c r="J564" s="291" t="str">
        <f ca="1">IF(ISERROR($S564),"",OFFSET('Smelter Reference List'!$I$4,$S564-4,0))</f>
        <v/>
      </c>
      <c r="K564" s="288"/>
      <c r="L564" s="288"/>
      <c r="M564" s="288"/>
      <c r="N564" s="288"/>
      <c r="O564" s="288"/>
      <c r="P564" s="288"/>
      <c r="Q564" s="289"/>
      <c r="R564" s="274"/>
      <c r="S564" s="275" t="e">
        <f>IF(OR(C564="",C564=T$4),NA(),MATCH($B564&amp;$C564,'Smelter Reference List'!$J:$J,0))</f>
        <v>#N/A</v>
      </c>
      <c r="T564" s="276"/>
      <c r="U564" s="276"/>
      <c r="V564" s="276"/>
      <c r="W564" s="276"/>
    </row>
    <row r="565" spans="1:23" s="267" customFormat="1" ht="20.25">
      <c r="A565" s="265"/>
      <c r="B565" s="273"/>
      <c r="C565" s="273"/>
      <c r="D565" s="166" t="str">
        <f ca="1">IF(ISERROR($S565),"",OFFSET('Smelter Reference List'!$C$4,$S565-4,0)&amp;"")</f>
        <v/>
      </c>
      <c r="E565" s="166" t="str">
        <f ca="1">IF(ISERROR($S565),"",OFFSET('Smelter Reference List'!$D$4,$S565-4,0)&amp;"")</f>
        <v/>
      </c>
      <c r="F565" s="166" t="str">
        <f ca="1">IF(ISERROR($S565),"",OFFSET('Smelter Reference List'!$E$4,$S565-4,0))</f>
        <v/>
      </c>
      <c r="G565" s="166" t="str">
        <f ca="1">IF(C565=$U$4,"Enter smelter details", IF(ISERROR($S565),"",OFFSET('Smelter Reference List'!$F$4,$S565-4,0)))</f>
        <v/>
      </c>
      <c r="H565" s="290" t="str">
        <f ca="1">IF(ISERROR($S565),"",OFFSET('Smelter Reference List'!$G$4,$S565-4,0))</f>
        <v/>
      </c>
      <c r="I565" s="291" t="str">
        <f ca="1">IF(ISERROR($S565),"",OFFSET('Smelter Reference List'!$H$4,$S565-4,0))</f>
        <v/>
      </c>
      <c r="J565" s="291" t="str">
        <f ca="1">IF(ISERROR($S565),"",OFFSET('Smelter Reference List'!$I$4,$S565-4,0))</f>
        <v/>
      </c>
      <c r="K565" s="288"/>
      <c r="L565" s="288"/>
      <c r="M565" s="288"/>
      <c r="N565" s="288"/>
      <c r="O565" s="288"/>
      <c r="P565" s="288"/>
      <c r="Q565" s="289"/>
      <c r="R565" s="274"/>
      <c r="S565" s="275" t="e">
        <f>IF(OR(C565="",C565=T$4),NA(),MATCH($B565&amp;$C565,'Smelter Reference List'!$J:$J,0))</f>
        <v>#N/A</v>
      </c>
      <c r="T565" s="276"/>
      <c r="U565" s="276"/>
      <c r="V565" s="276"/>
      <c r="W565" s="276"/>
    </row>
    <row r="566" spans="1:23" s="267" customFormat="1" ht="20.25">
      <c r="A566" s="265"/>
      <c r="B566" s="273"/>
      <c r="C566" s="273"/>
      <c r="D566" s="166" t="str">
        <f ca="1">IF(ISERROR($S566),"",OFFSET('Smelter Reference List'!$C$4,$S566-4,0)&amp;"")</f>
        <v/>
      </c>
      <c r="E566" s="166" t="str">
        <f ca="1">IF(ISERROR($S566),"",OFFSET('Smelter Reference List'!$D$4,$S566-4,0)&amp;"")</f>
        <v/>
      </c>
      <c r="F566" s="166" t="str">
        <f ca="1">IF(ISERROR($S566),"",OFFSET('Smelter Reference List'!$E$4,$S566-4,0))</f>
        <v/>
      </c>
      <c r="G566" s="166" t="str">
        <f ca="1">IF(C566=$U$4,"Enter smelter details", IF(ISERROR($S566),"",OFFSET('Smelter Reference List'!$F$4,$S566-4,0)))</f>
        <v/>
      </c>
      <c r="H566" s="290" t="str">
        <f ca="1">IF(ISERROR($S566),"",OFFSET('Smelter Reference List'!$G$4,$S566-4,0))</f>
        <v/>
      </c>
      <c r="I566" s="291" t="str">
        <f ca="1">IF(ISERROR($S566),"",OFFSET('Smelter Reference List'!$H$4,$S566-4,0))</f>
        <v/>
      </c>
      <c r="J566" s="291" t="str">
        <f ca="1">IF(ISERROR($S566),"",OFFSET('Smelter Reference List'!$I$4,$S566-4,0))</f>
        <v/>
      </c>
      <c r="K566" s="288"/>
      <c r="L566" s="288"/>
      <c r="M566" s="288"/>
      <c r="N566" s="288"/>
      <c r="O566" s="288"/>
      <c r="P566" s="288"/>
      <c r="Q566" s="289"/>
      <c r="R566" s="274"/>
      <c r="S566" s="275" t="e">
        <f>IF(OR(C566="",C566=T$4),NA(),MATCH($B566&amp;$C566,'Smelter Reference List'!$J:$J,0))</f>
        <v>#N/A</v>
      </c>
      <c r="T566" s="276"/>
      <c r="U566" s="276"/>
      <c r="V566" s="276"/>
      <c r="W566" s="276"/>
    </row>
    <row r="567" spans="1:23" s="267" customFormat="1" ht="20.25">
      <c r="A567" s="265"/>
      <c r="B567" s="273"/>
      <c r="C567" s="273"/>
      <c r="D567" s="166" t="str">
        <f ca="1">IF(ISERROR($S567),"",OFFSET('Smelter Reference List'!$C$4,$S567-4,0)&amp;"")</f>
        <v/>
      </c>
      <c r="E567" s="166" t="str">
        <f ca="1">IF(ISERROR($S567),"",OFFSET('Smelter Reference List'!$D$4,$S567-4,0)&amp;"")</f>
        <v/>
      </c>
      <c r="F567" s="166" t="str">
        <f ca="1">IF(ISERROR($S567),"",OFFSET('Smelter Reference List'!$E$4,$S567-4,0))</f>
        <v/>
      </c>
      <c r="G567" s="166" t="str">
        <f ca="1">IF(C567=$U$4,"Enter smelter details", IF(ISERROR($S567),"",OFFSET('Smelter Reference List'!$F$4,$S567-4,0)))</f>
        <v/>
      </c>
      <c r="H567" s="290" t="str">
        <f ca="1">IF(ISERROR($S567),"",OFFSET('Smelter Reference List'!$G$4,$S567-4,0))</f>
        <v/>
      </c>
      <c r="I567" s="291" t="str">
        <f ca="1">IF(ISERROR($S567),"",OFFSET('Smelter Reference List'!$H$4,$S567-4,0))</f>
        <v/>
      </c>
      <c r="J567" s="291" t="str">
        <f ca="1">IF(ISERROR($S567),"",OFFSET('Smelter Reference List'!$I$4,$S567-4,0))</f>
        <v/>
      </c>
      <c r="K567" s="288"/>
      <c r="L567" s="288"/>
      <c r="M567" s="288"/>
      <c r="N567" s="288"/>
      <c r="O567" s="288"/>
      <c r="P567" s="288"/>
      <c r="Q567" s="289"/>
      <c r="R567" s="274"/>
      <c r="S567" s="275" t="e">
        <f>IF(OR(C567="",C567=T$4),NA(),MATCH($B567&amp;$C567,'Smelter Reference List'!$J:$J,0))</f>
        <v>#N/A</v>
      </c>
      <c r="T567" s="276"/>
      <c r="U567" s="276"/>
      <c r="V567" s="276"/>
      <c r="W567" s="276"/>
    </row>
    <row r="568" spans="1:23" s="267" customFormat="1" ht="20.25">
      <c r="A568" s="265"/>
      <c r="B568" s="273"/>
      <c r="C568" s="273"/>
      <c r="D568" s="166" t="str">
        <f ca="1">IF(ISERROR($S568),"",OFFSET('Smelter Reference List'!$C$4,$S568-4,0)&amp;"")</f>
        <v/>
      </c>
      <c r="E568" s="166" t="str">
        <f ca="1">IF(ISERROR($S568),"",OFFSET('Smelter Reference List'!$D$4,$S568-4,0)&amp;"")</f>
        <v/>
      </c>
      <c r="F568" s="166" t="str">
        <f ca="1">IF(ISERROR($S568),"",OFFSET('Smelter Reference List'!$E$4,$S568-4,0))</f>
        <v/>
      </c>
      <c r="G568" s="166" t="str">
        <f ca="1">IF(C568=$U$4,"Enter smelter details", IF(ISERROR($S568),"",OFFSET('Smelter Reference List'!$F$4,$S568-4,0)))</f>
        <v/>
      </c>
      <c r="H568" s="290" t="str">
        <f ca="1">IF(ISERROR($S568),"",OFFSET('Smelter Reference List'!$G$4,$S568-4,0))</f>
        <v/>
      </c>
      <c r="I568" s="291" t="str">
        <f ca="1">IF(ISERROR($S568),"",OFFSET('Smelter Reference List'!$H$4,$S568-4,0))</f>
        <v/>
      </c>
      <c r="J568" s="291" t="str">
        <f ca="1">IF(ISERROR($S568),"",OFFSET('Smelter Reference List'!$I$4,$S568-4,0))</f>
        <v/>
      </c>
      <c r="K568" s="288"/>
      <c r="L568" s="288"/>
      <c r="M568" s="288"/>
      <c r="N568" s="288"/>
      <c r="O568" s="288"/>
      <c r="P568" s="288"/>
      <c r="Q568" s="289"/>
      <c r="R568" s="274"/>
      <c r="S568" s="275" t="e">
        <f>IF(OR(C568="",C568=T$4),NA(),MATCH($B568&amp;$C568,'Smelter Reference List'!$J:$J,0))</f>
        <v>#N/A</v>
      </c>
      <c r="T568" s="276"/>
      <c r="U568" s="276"/>
      <c r="V568" s="276"/>
      <c r="W568" s="276"/>
    </row>
    <row r="569" spans="1:23" s="267" customFormat="1" ht="20.25">
      <c r="A569" s="265"/>
      <c r="B569" s="273"/>
      <c r="C569" s="273"/>
      <c r="D569" s="166" t="str">
        <f ca="1">IF(ISERROR($S569),"",OFFSET('Smelter Reference List'!$C$4,$S569-4,0)&amp;"")</f>
        <v/>
      </c>
      <c r="E569" s="166" t="str">
        <f ca="1">IF(ISERROR($S569),"",OFFSET('Smelter Reference List'!$D$4,$S569-4,0)&amp;"")</f>
        <v/>
      </c>
      <c r="F569" s="166" t="str">
        <f ca="1">IF(ISERROR($S569),"",OFFSET('Smelter Reference List'!$E$4,$S569-4,0))</f>
        <v/>
      </c>
      <c r="G569" s="166" t="str">
        <f ca="1">IF(C569=$U$4,"Enter smelter details", IF(ISERROR($S569),"",OFFSET('Smelter Reference List'!$F$4,$S569-4,0)))</f>
        <v/>
      </c>
      <c r="H569" s="290" t="str">
        <f ca="1">IF(ISERROR($S569),"",OFFSET('Smelter Reference List'!$G$4,$S569-4,0))</f>
        <v/>
      </c>
      <c r="I569" s="291" t="str">
        <f ca="1">IF(ISERROR($S569),"",OFFSET('Smelter Reference List'!$H$4,$S569-4,0))</f>
        <v/>
      </c>
      <c r="J569" s="291" t="str">
        <f ca="1">IF(ISERROR($S569),"",OFFSET('Smelter Reference List'!$I$4,$S569-4,0))</f>
        <v/>
      </c>
      <c r="K569" s="288"/>
      <c r="L569" s="288"/>
      <c r="M569" s="288"/>
      <c r="N569" s="288"/>
      <c r="O569" s="288"/>
      <c r="P569" s="288"/>
      <c r="Q569" s="289"/>
      <c r="R569" s="274"/>
      <c r="S569" s="275" t="e">
        <f>IF(OR(C569="",C569=T$4),NA(),MATCH($B569&amp;$C569,'Smelter Reference List'!$J:$J,0))</f>
        <v>#N/A</v>
      </c>
      <c r="T569" s="276"/>
      <c r="U569" s="276"/>
      <c r="V569" s="276"/>
      <c r="W569" s="276"/>
    </row>
    <row r="570" spans="1:23" s="267" customFormat="1" ht="20.25">
      <c r="A570" s="265"/>
      <c r="B570" s="273"/>
      <c r="C570" s="273"/>
      <c r="D570" s="166" t="str">
        <f ca="1">IF(ISERROR($S570),"",OFFSET('Smelter Reference List'!$C$4,$S570-4,0)&amp;"")</f>
        <v/>
      </c>
      <c r="E570" s="166" t="str">
        <f ca="1">IF(ISERROR($S570),"",OFFSET('Smelter Reference List'!$D$4,$S570-4,0)&amp;"")</f>
        <v/>
      </c>
      <c r="F570" s="166" t="str">
        <f ca="1">IF(ISERROR($S570),"",OFFSET('Smelter Reference List'!$E$4,$S570-4,0))</f>
        <v/>
      </c>
      <c r="G570" s="166" t="str">
        <f ca="1">IF(C570=$U$4,"Enter smelter details", IF(ISERROR($S570),"",OFFSET('Smelter Reference List'!$F$4,$S570-4,0)))</f>
        <v/>
      </c>
      <c r="H570" s="290" t="str">
        <f ca="1">IF(ISERROR($S570),"",OFFSET('Smelter Reference List'!$G$4,$S570-4,0))</f>
        <v/>
      </c>
      <c r="I570" s="291" t="str">
        <f ca="1">IF(ISERROR($S570),"",OFFSET('Smelter Reference List'!$H$4,$S570-4,0))</f>
        <v/>
      </c>
      <c r="J570" s="291" t="str">
        <f ca="1">IF(ISERROR($S570),"",OFFSET('Smelter Reference List'!$I$4,$S570-4,0))</f>
        <v/>
      </c>
      <c r="K570" s="288"/>
      <c r="L570" s="288"/>
      <c r="M570" s="288"/>
      <c r="N570" s="288"/>
      <c r="O570" s="288"/>
      <c r="P570" s="288"/>
      <c r="Q570" s="289"/>
      <c r="R570" s="274"/>
      <c r="S570" s="275" t="e">
        <f>IF(OR(C570="",C570=T$4),NA(),MATCH($B570&amp;$C570,'Smelter Reference List'!$J:$J,0))</f>
        <v>#N/A</v>
      </c>
      <c r="T570" s="276"/>
      <c r="U570" s="276"/>
      <c r="V570" s="276"/>
      <c r="W570" s="276"/>
    </row>
    <row r="571" spans="1:23" s="267" customFormat="1" ht="20.25">
      <c r="A571" s="265"/>
      <c r="B571" s="273"/>
      <c r="C571" s="273"/>
      <c r="D571" s="166" t="str">
        <f ca="1">IF(ISERROR($S571),"",OFFSET('Smelter Reference List'!$C$4,$S571-4,0)&amp;"")</f>
        <v/>
      </c>
      <c r="E571" s="166" t="str">
        <f ca="1">IF(ISERROR($S571),"",OFFSET('Smelter Reference List'!$D$4,$S571-4,0)&amp;"")</f>
        <v/>
      </c>
      <c r="F571" s="166" t="str">
        <f ca="1">IF(ISERROR($S571),"",OFFSET('Smelter Reference List'!$E$4,$S571-4,0))</f>
        <v/>
      </c>
      <c r="G571" s="166" t="str">
        <f ca="1">IF(C571=$U$4,"Enter smelter details", IF(ISERROR($S571),"",OFFSET('Smelter Reference List'!$F$4,$S571-4,0)))</f>
        <v/>
      </c>
      <c r="H571" s="290" t="str">
        <f ca="1">IF(ISERROR($S571),"",OFFSET('Smelter Reference List'!$G$4,$S571-4,0))</f>
        <v/>
      </c>
      <c r="I571" s="291" t="str">
        <f ca="1">IF(ISERROR($S571),"",OFFSET('Smelter Reference List'!$H$4,$S571-4,0))</f>
        <v/>
      </c>
      <c r="J571" s="291" t="str">
        <f ca="1">IF(ISERROR($S571),"",OFFSET('Smelter Reference List'!$I$4,$S571-4,0))</f>
        <v/>
      </c>
      <c r="K571" s="288"/>
      <c r="L571" s="288"/>
      <c r="M571" s="288"/>
      <c r="N571" s="288"/>
      <c r="O571" s="288"/>
      <c r="P571" s="288"/>
      <c r="Q571" s="289"/>
      <c r="R571" s="274"/>
      <c r="S571" s="275" t="e">
        <f>IF(OR(C571="",C571=T$4),NA(),MATCH($B571&amp;$C571,'Smelter Reference List'!$J:$J,0))</f>
        <v>#N/A</v>
      </c>
      <c r="T571" s="276"/>
      <c r="U571" s="276"/>
      <c r="V571" s="276"/>
      <c r="W571" s="276"/>
    </row>
    <row r="572" spans="1:23" s="267" customFormat="1" ht="20.25">
      <c r="A572" s="265"/>
      <c r="B572" s="273"/>
      <c r="C572" s="273"/>
      <c r="D572" s="166" t="str">
        <f ca="1">IF(ISERROR($S572),"",OFFSET('Smelter Reference List'!$C$4,$S572-4,0)&amp;"")</f>
        <v/>
      </c>
      <c r="E572" s="166" t="str">
        <f ca="1">IF(ISERROR($S572),"",OFFSET('Smelter Reference List'!$D$4,$S572-4,0)&amp;"")</f>
        <v/>
      </c>
      <c r="F572" s="166" t="str">
        <f ca="1">IF(ISERROR($S572),"",OFFSET('Smelter Reference List'!$E$4,$S572-4,0))</f>
        <v/>
      </c>
      <c r="G572" s="166" t="str">
        <f ca="1">IF(C572=$U$4,"Enter smelter details", IF(ISERROR($S572),"",OFFSET('Smelter Reference List'!$F$4,$S572-4,0)))</f>
        <v/>
      </c>
      <c r="H572" s="290" t="str">
        <f ca="1">IF(ISERROR($S572),"",OFFSET('Smelter Reference List'!$G$4,$S572-4,0))</f>
        <v/>
      </c>
      <c r="I572" s="291" t="str">
        <f ca="1">IF(ISERROR($S572),"",OFFSET('Smelter Reference List'!$H$4,$S572-4,0))</f>
        <v/>
      </c>
      <c r="J572" s="291" t="str">
        <f ca="1">IF(ISERROR($S572),"",OFFSET('Smelter Reference List'!$I$4,$S572-4,0))</f>
        <v/>
      </c>
      <c r="K572" s="288"/>
      <c r="L572" s="288"/>
      <c r="M572" s="288"/>
      <c r="N572" s="288"/>
      <c r="O572" s="288"/>
      <c r="P572" s="288"/>
      <c r="Q572" s="289"/>
      <c r="R572" s="274"/>
      <c r="S572" s="275" t="e">
        <f>IF(OR(C572="",C572=T$4),NA(),MATCH($B572&amp;$C572,'Smelter Reference List'!$J:$J,0))</f>
        <v>#N/A</v>
      </c>
      <c r="T572" s="276"/>
      <c r="U572" s="276"/>
      <c r="V572" s="276"/>
      <c r="W572" s="276"/>
    </row>
    <row r="573" spans="1:23" s="267" customFormat="1" ht="20.25">
      <c r="A573" s="265"/>
      <c r="B573" s="273"/>
      <c r="C573" s="273"/>
      <c r="D573" s="166" t="str">
        <f ca="1">IF(ISERROR($S573),"",OFFSET('Smelter Reference List'!$C$4,$S573-4,0)&amp;"")</f>
        <v/>
      </c>
      <c r="E573" s="166" t="str">
        <f ca="1">IF(ISERROR($S573),"",OFFSET('Smelter Reference List'!$D$4,$S573-4,0)&amp;"")</f>
        <v/>
      </c>
      <c r="F573" s="166" t="str">
        <f ca="1">IF(ISERROR($S573),"",OFFSET('Smelter Reference List'!$E$4,$S573-4,0))</f>
        <v/>
      </c>
      <c r="G573" s="166" t="str">
        <f ca="1">IF(C573=$U$4,"Enter smelter details", IF(ISERROR($S573),"",OFFSET('Smelter Reference List'!$F$4,$S573-4,0)))</f>
        <v/>
      </c>
      <c r="H573" s="290" t="str">
        <f ca="1">IF(ISERROR($S573),"",OFFSET('Smelter Reference List'!$G$4,$S573-4,0))</f>
        <v/>
      </c>
      <c r="I573" s="291" t="str">
        <f ca="1">IF(ISERROR($S573),"",OFFSET('Smelter Reference List'!$H$4,$S573-4,0))</f>
        <v/>
      </c>
      <c r="J573" s="291" t="str">
        <f ca="1">IF(ISERROR($S573),"",OFFSET('Smelter Reference List'!$I$4,$S573-4,0))</f>
        <v/>
      </c>
      <c r="K573" s="288"/>
      <c r="L573" s="288"/>
      <c r="M573" s="288"/>
      <c r="N573" s="288"/>
      <c r="O573" s="288"/>
      <c r="P573" s="288"/>
      <c r="Q573" s="289"/>
      <c r="R573" s="274"/>
      <c r="S573" s="275" t="e">
        <f>IF(OR(C573="",C573=T$4),NA(),MATCH($B573&amp;$C573,'Smelter Reference List'!$J:$J,0))</f>
        <v>#N/A</v>
      </c>
      <c r="T573" s="276"/>
      <c r="U573" s="276"/>
      <c r="V573" s="276"/>
      <c r="W573" s="276"/>
    </row>
    <row r="574" spans="1:23" s="267" customFormat="1" ht="20.25">
      <c r="A574" s="265"/>
      <c r="B574" s="273"/>
      <c r="C574" s="273"/>
      <c r="D574" s="166" t="str">
        <f ca="1">IF(ISERROR($S574),"",OFFSET('Smelter Reference List'!$C$4,$S574-4,0)&amp;"")</f>
        <v/>
      </c>
      <c r="E574" s="166" t="str">
        <f ca="1">IF(ISERROR($S574),"",OFFSET('Smelter Reference List'!$D$4,$S574-4,0)&amp;"")</f>
        <v/>
      </c>
      <c r="F574" s="166" t="str">
        <f ca="1">IF(ISERROR($S574),"",OFFSET('Smelter Reference List'!$E$4,$S574-4,0))</f>
        <v/>
      </c>
      <c r="G574" s="166" t="str">
        <f ca="1">IF(C574=$U$4,"Enter smelter details", IF(ISERROR($S574),"",OFFSET('Smelter Reference List'!$F$4,$S574-4,0)))</f>
        <v/>
      </c>
      <c r="H574" s="290" t="str">
        <f ca="1">IF(ISERROR($S574),"",OFFSET('Smelter Reference List'!$G$4,$S574-4,0))</f>
        <v/>
      </c>
      <c r="I574" s="291" t="str">
        <f ca="1">IF(ISERROR($S574),"",OFFSET('Smelter Reference List'!$H$4,$S574-4,0))</f>
        <v/>
      </c>
      <c r="J574" s="291" t="str">
        <f ca="1">IF(ISERROR($S574),"",OFFSET('Smelter Reference List'!$I$4,$S574-4,0))</f>
        <v/>
      </c>
      <c r="K574" s="288"/>
      <c r="L574" s="288"/>
      <c r="M574" s="288"/>
      <c r="N574" s="288"/>
      <c r="O574" s="288"/>
      <c r="P574" s="288"/>
      <c r="Q574" s="289"/>
      <c r="R574" s="274"/>
      <c r="S574" s="275" t="e">
        <f>IF(OR(C574="",C574=T$4),NA(),MATCH($B574&amp;$C574,'Smelter Reference List'!$J:$J,0))</f>
        <v>#N/A</v>
      </c>
      <c r="T574" s="276"/>
      <c r="U574" s="276"/>
      <c r="V574" s="276"/>
      <c r="W574" s="276"/>
    </row>
    <row r="575" spans="1:23" s="267" customFormat="1" ht="20.25">
      <c r="A575" s="265"/>
      <c r="B575" s="273"/>
      <c r="C575" s="273"/>
      <c r="D575" s="166" t="str">
        <f ca="1">IF(ISERROR($S575),"",OFFSET('Smelter Reference List'!$C$4,$S575-4,0)&amp;"")</f>
        <v/>
      </c>
      <c r="E575" s="166" t="str">
        <f ca="1">IF(ISERROR($S575),"",OFFSET('Smelter Reference List'!$D$4,$S575-4,0)&amp;"")</f>
        <v/>
      </c>
      <c r="F575" s="166" t="str">
        <f ca="1">IF(ISERROR($S575),"",OFFSET('Smelter Reference List'!$E$4,$S575-4,0))</f>
        <v/>
      </c>
      <c r="G575" s="166" t="str">
        <f ca="1">IF(C575=$U$4,"Enter smelter details", IF(ISERROR($S575),"",OFFSET('Smelter Reference List'!$F$4,$S575-4,0)))</f>
        <v/>
      </c>
      <c r="H575" s="290" t="str">
        <f ca="1">IF(ISERROR($S575),"",OFFSET('Smelter Reference List'!$G$4,$S575-4,0))</f>
        <v/>
      </c>
      <c r="I575" s="291" t="str">
        <f ca="1">IF(ISERROR($S575),"",OFFSET('Smelter Reference List'!$H$4,$S575-4,0))</f>
        <v/>
      </c>
      <c r="J575" s="291" t="str">
        <f ca="1">IF(ISERROR($S575),"",OFFSET('Smelter Reference List'!$I$4,$S575-4,0))</f>
        <v/>
      </c>
      <c r="K575" s="288"/>
      <c r="L575" s="288"/>
      <c r="M575" s="288"/>
      <c r="N575" s="288"/>
      <c r="O575" s="288"/>
      <c r="P575" s="288"/>
      <c r="Q575" s="289"/>
      <c r="R575" s="274"/>
      <c r="S575" s="275" t="e">
        <f>IF(OR(C575="",C575=T$4),NA(),MATCH($B575&amp;$C575,'Smelter Reference List'!$J:$J,0))</f>
        <v>#N/A</v>
      </c>
      <c r="T575" s="276"/>
      <c r="U575" s="276"/>
      <c r="V575" s="276"/>
      <c r="W575" s="276"/>
    </row>
    <row r="576" spans="1:23" s="267" customFormat="1" ht="20.25">
      <c r="A576" s="265"/>
      <c r="B576" s="273"/>
      <c r="C576" s="273"/>
      <c r="D576" s="166" t="str">
        <f ca="1">IF(ISERROR($S576),"",OFFSET('Smelter Reference List'!$C$4,$S576-4,0)&amp;"")</f>
        <v/>
      </c>
      <c r="E576" s="166" t="str">
        <f ca="1">IF(ISERROR($S576),"",OFFSET('Smelter Reference List'!$D$4,$S576-4,0)&amp;"")</f>
        <v/>
      </c>
      <c r="F576" s="166" t="str">
        <f ca="1">IF(ISERROR($S576),"",OFFSET('Smelter Reference List'!$E$4,$S576-4,0))</f>
        <v/>
      </c>
      <c r="G576" s="166" t="str">
        <f ca="1">IF(C576=$U$4,"Enter smelter details", IF(ISERROR($S576),"",OFFSET('Smelter Reference List'!$F$4,$S576-4,0)))</f>
        <v/>
      </c>
      <c r="H576" s="290" t="str">
        <f ca="1">IF(ISERROR($S576),"",OFFSET('Smelter Reference List'!$G$4,$S576-4,0))</f>
        <v/>
      </c>
      <c r="I576" s="291" t="str">
        <f ca="1">IF(ISERROR($S576),"",OFFSET('Smelter Reference List'!$H$4,$S576-4,0))</f>
        <v/>
      </c>
      <c r="J576" s="291" t="str">
        <f ca="1">IF(ISERROR($S576),"",OFFSET('Smelter Reference List'!$I$4,$S576-4,0))</f>
        <v/>
      </c>
      <c r="K576" s="288"/>
      <c r="L576" s="288"/>
      <c r="M576" s="288"/>
      <c r="N576" s="288"/>
      <c r="O576" s="288"/>
      <c r="P576" s="288"/>
      <c r="Q576" s="289"/>
      <c r="R576" s="274"/>
      <c r="S576" s="275" t="e">
        <f>IF(OR(C576="",C576=T$4),NA(),MATCH($B576&amp;$C576,'Smelter Reference List'!$J:$J,0))</f>
        <v>#N/A</v>
      </c>
      <c r="T576" s="276"/>
      <c r="U576" s="276"/>
      <c r="V576" s="276"/>
      <c r="W576" s="276"/>
    </row>
    <row r="577" spans="1:23" s="267" customFormat="1" ht="20.25">
      <c r="A577" s="265"/>
      <c r="B577" s="273"/>
      <c r="C577" s="273"/>
      <c r="D577" s="166" t="str">
        <f ca="1">IF(ISERROR($S577),"",OFFSET('Smelter Reference List'!$C$4,$S577-4,0)&amp;"")</f>
        <v/>
      </c>
      <c r="E577" s="166" t="str">
        <f ca="1">IF(ISERROR($S577),"",OFFSET('Smelter Reference List'!$D$4,$S577-4,0)&amp;"")</f>
        <v/>
      </c>
      <c r="F577" s="166" t="str">
        <f ca="1">IF(ISERROR($S577),"",OFFSET('Smelter Reference List'!$E$4,$S577-4,0))</f>
        <v/>
      </c>
      <c r="G577" s="166" t="str">
        <f ca="1">IF(C577=$U$4,"Enter smelter details", IF(ISERROR($S577),"",OFFSET('Smelter Reference List'!$F$4,$S577-4,0)))</f>
        <v/>
      </c>
      <c r="H577" s="290" t="str">
        <f ca="1">IF(ISERROR($S577),"",OFFSET('Smelter Reference List'!$G$4,$S577-4,0))</f>
        <v/>
      </c>
      <c r="I577" s="291" t="str">
        <f ca="1">IF(ISERROR($S577),"",OFFSET('Smelter Reference List'!$H$4,$S577-4,0))</f>
        <v/>
      </c>
      <c r="J577" s="291" t="str">
        <f ca="1">IF(ISERROR($S577),"",OFFSET('Smelter Reference List'!$I$4,$S577-4,0))</f>
        <v/>
      </c>
      <c r="K577" s="288"/>
      <c r="L577" s="288"/>
      <c r="M577" s="288"/>
      <c r="N577" s="288"/>
      <c r="O577" s="288"/>
      <c r="P577" s="288"/>
      <c r="Q577" s="289"/>
      <c r="R577" s="274"/>
      <c r="S577" s="275" t="e">
        <f>IF(OR(C577="",C577=T$4),NA(),MATCH($B577&amp;$C577,'Smelter Reference List'!$J:$J,0))</f>
        <v>#N/A</v>
      </c>
      <c r="T577" s="276"/>
      <c r="U577" s="276"/>
      <c r="V577" s="276"/>
      <c r="W577" s="276"/>
    </row>
    <row r="578" spans="1:23" s="267" customFormat="1" ht="20.25">
      <c r="A578" s="265"/>
      <c r="B578" s="273"/>
      <c r="C578" s="273"/>
      <c r="D578" s="166" t="str">
        <f ca="1">IF(ISERROR($S578),"",OFFSET('Smelter Reference List'!$C$4,$S578-4,0)&amp;"")</f>
        <v/>
      </c>
      <c r="E578" s="166" t="str">
        <f ca="1">IF(ISERROR($S578),"",OFFSET('Smelter Reference List'!$D$4,$S578-4,0)&amp;"")</f>
        <v/>
      </c>
      <c r="F578" s="166" t="str">
        <f ca="1">IF(ISERROR($S578),"",OFFSET('Smelter Reference List'!$E$4,$S578-4,0))</f>
        <v/>
      </c>
      <c r="G578" s="166" t="str">
        <f ca="1">IF(C578=$U$4,"Enter smelter details", IF(ISERROR($S578),"",OFFSET('Smelter Reference List'!$F$4,$S578-4,0)))</f>
        <v/>
      </c>
      <c r="H578" s="290" t="str">
        <f ca="1">IF(ISERROR($S578),"",OFFSET('Smelter Reference List'!$G$4,$S578-4,0))</f>
        <v/>
      </c>
      <c r="I578" s="291" t="str">
        <f ca="1">IF(ISERROR($S578),"",OFFSET('Smelter Reference List'!$H$4,$S578-4,0))</f>
        <v/>
      </c>
      <c r="J578" s="291" t="str">
        <f ca="1">IF(ISERROR($S578),"",OFFSET('Smelter Reference List'!$I$4,$S578-4,0))</f>
        <v/>
      </c>
      <c r="K578" s="288"/>
      <c r="L578" s="288"/>
      <c r="M578" s="288"/>
      <c r="N578" s="288"/>
      <c r="O578" s="288"/>
      <c r="P578" s="288"/>
      <c r="Q578" s="289"/>
      <c r="R578" s="274"/>
      <c r="S578" s="275" t="e">
        <f>IF(OR(C578="",C578=T$4),NA(),MATCH($B578&amp;$C578,'Smelter Reference List'!$J:$J,0))</f>
        <v>#N/A</v>
      </c>
      <c r="T578" s="276"/>
      <c r="U578" s="276"/>
      <c r="V578" s="276"/>
      <c r="W578" s="276"/>
    </row>
    <row r="579" spans="1:23" s="267" customFormat="1" ht="20.25">
      <c r="A579" s="265"/>
      <c r="B579" s="273"/>
      <c r="C579" s="273"/>
      <c r="D579" s="166" t="str">
        <f ca="1">IF(ISERROR($S579),"",OFFSET('Smelter Reference List'!$C$4,$S579-4,0)&amp;"")</f>
        <v/>
      </c>
      <c r="E579" s="166" t="str">
        <f ca="1">IF(ISERROR($S579),"",OFFSET('Smelter Reference List'!$D$4,$S579-4,0)&amp;"")</f>
        <v/>
      </c>
      <c r="F579" s="166" t="str">
        <f ca="1">IF(ISERROR($S579),"",OFFSET('Smelter Reference List'!$E$4,$S579-4,0))</f>
        <v/>
      </c>
      <c r="G579" s="166" t="str">
        <f ca="1">IF(C579=$U$4,"Enter smelter details", IF(ISERROR($S579),"",OFFSET('Smelter Reference List'!$F$4,$S579-4,0)))</f>
        <v/>
      </c>
      <c r="H579" s="290" t="str">
        <f ca="1">IF(ISERROR($S579),"",OFFSET('Smelter Reference List'!$G$4,$S579-4,0))</f>
        <v/>
      </c>
      <c r="I579" s="291" t="str">
        <f ca="1">IF(ISERROR($S579),"",OFFSET('Smelter Reference List'!$H$4,$S579-4,0))</f>
        <v/>
      </c>
      <c r="J579" s="291" t="str">
        <f ca="1">IF(ISERROR($S579),"",OFFSET('Smelter Reference List'!$I$4,$S579-4,0))</f>
        <v/>
      </c>
      <c r="K579" s="288"/>
      <c r="L579" s="288"/>
      <c r="M579" s="288"/>
      <c r="N579" s="288"/>
      <c r="O579" s="288"/>
      <c r="P579" s="288"/>
      <c r="Q579" s="289"/>
      <c r="R579" s="274"/>
      <c r="S579" s="275" t="e">
        <f>IF(OR(C579="",C579=T$4),NA(),MATCH($B579&amp;$C579,'Smelter Reference List'!$J:$J,0))</f>
        <v>#N/A</v>
      </c>
      <c r="T579" s="276"/>
      <c r="U579" s="276"/>
      <c r="V579" s="276"/>
      <c r="W579" s="276"/>
    </row>
    <row r="580" spans="1:23" s="267" customFormat="1" ht="20.25">
      <c r="A580" s="265"/>
      <c r="B580" s="273"/>
      <c r="C580" s="273"/>
      <c r="D580" s="166" t="str">
        <f ca="1">IF(ISERROR($S580),"",OFFSET('Smelter Reference List'!$C$4,$S580-4,0)&amp;"")</f>
        <v/>
      </c>
      <c r="E580" s="166" t="str">
        <f ca="1">IF(ISERROR($S580),"",OFFSET('Smelter Reference List'!$D$4,$S580-4,0)&amp;"")</f>
        <v/>
      </c>
      <c r="F580" s="166" t="str">
        <f ca="1">IF(ISERROR($S580),"",OFFSET('Smelter Reference List'!$E$4,$S580-4,0))</f>
        <v/>
      </c>
      <c r="G580" s="166" t="str">
        <f ca="1">IF(C580=$U$4,"Enter smelter details", IF(ISERROR($S580),"",OFFSET('Smelter Reference List'!$F$4,$S580-4,0)))</f>
        <v/>
      </c>
      <c r="H580" s="290" t="str">
        <f ca="1">IF(ISERROR($S580),"",OFFSET('Smelter Reference List'!$G$4,$S580-4,0))</f>
        <v/>
      </c>
      <c r="I580" s="291" t="str">
        <f ca="1">IF(ISERROR($S580),"",OFFSET('Smelter Reference List'!$H$4,$S580-4,0))</f>
        <v/>
      </c>
      <c r="J580" s="291" t="str">
        <f ca="1">IF(ISERROR($S580),"",OFFSET('Smelter Reference List'!$I$4,$S580-4,0))</f>
        <v/>
      </c>
      <c r="K580" s="288"/>
      <c r="L580" s="288"/>
      <c r="M580" s="288"/>
      <c r="N580" s="288"/>
      <c r="O580" s="288"/>
      <c r="P580" s="288"/>
      <c r="Q580" s="289"/>
      <c r="R580" s="274"/>
      <c r="S580" s="275" t="e">
        <f>IF(OR(C580="",C580=T$4),NA(),MATCH($B580&amp;$C580,'Smelter Reference List'!$J:$J,0))</f>
        <v>#N/A</v>
      </c>
      <c r="T580" s="276"/>
      <c r="U580" s="276"/>
      <c r="V580" s="276"/>
      <c r="W580" s="276"/>
    </row>
    <row r="581" spans="1:23" s="267" customFormat="1" ht="20.25">
      <c r="A581" s="265"/>
      <c r="B581" s="273"/>
      <c r="C581" s="273"/>
      <c r="D581" s="166" t="str">
        <f ca="1">IF(ISERROR($S581),"",OFFSET('Smelter Reference List'!$C$4,$S581-4,0)&amp;"")</f>
        <v/>
      </c>
      <c r="E581" s="166" t="str">
        <f ca="1">IF(ISERROR($S581),"",OFFSET('Smelter Reference List'!$D$4,$S581-4,0)&amp;"")</f>
        <v/>
      </c>
      <c r="F581" s="166" t="str">
        <f ca="1">IF(ISERROR($S581),"",OFFSET('Smelter Reference List'!$E$4,$S581-4,0))</f>
        <v/>
      </c>
      <c r="G581" s="166" t="str">
        <f ca="1">IF(C581=$U$4,"Enter smelter details", IF(ISERROR($S581),"",OFFSET('Smelter Reference List'!$F$4,$S581-4,0)))</f>
        <v/>
      </c>
      <c r="H581" s="290" t="str">
        <f ca="1">IF(ISERROR($S581),"",OFFSET('Smelter Reference List'!$G$4,$S581-4,0))</f>
        <v/>
      </c>
      <c r="I581" s="291" t="str">
        <f ca="1">IF(ISERROR($S581),"",OFFSET('Smelter Reference List'!$H$4,$S581-4,0))</f>
        <v/>
      </c>
      <c r="J581" s="291" t="str">
        <f ca="1">IF(ISERROR($S581),"",OFFSET('Smelter Reference List'!$I$4,$S581-4,0))</f>
        <v/>
      </c>
      <c r="K581" s="288"/>
      <c r="L581" s="288"/>
      <c r="M581" s="288"/>
      <c r="N581" s="288"/>
      <c r="O581" s="288"/>
      <c r="P581" s="288"/>
      <c r="Q581" s="289"/>
      <c r="R581" s="274"/>
      <c r="S581" s="275" t="e">
        <f>IF(OR(C581="",C581=T$4),NA(),MATCH($B581&amp;$C581,'Smelter Reference List'!$J:$J,0))</f>
        <v>#N/A</v>
      </c>
      <c r="T581" s="276"/>
      <c r="U581" s="276"/>
      <c r="V581" s="276"/>
      <c r="W581" s="276"/>
    </row>
    <row r="582" spans="1:23" s="267" customFormat="1" ht="20.25">
      <c r="A582" s="265"/>
      <c r="B582" s="273"/>
      <c r="C582" s="273"/>
      <c r="D582" s="166" t="str">
        <f ca="1">IF(ISERROR($S582),"",OFFSET('Smelter Reference List'!$C$4,$S582-4,0)&amp;"")</f>
        <v/>
      </c>
      <c r="E582" s="166" t="str">
        <f ca="1">IF(ISERROR($S582),"",OFFSET('Smelter Reference List'!$D$4,$S582-4,0)&amp;"")</f>
        <v/>
      </c>
      <c r="F582" s="166" t="str">
        <f ca="1">IF(ISERROR($S582),"",OFFSET('Smelter Reference List'!$E$4,$S582-4,0))</f>
        <v/>
      </c>
      <c r="G582" s="166" t="str">
        <f ca="1">IF(C582=$U$4,"Enter smelter details", IF(ISERROR($S582),"",OFFSET('Smelter Reference List'!$F$4,$S582-4,0)))</f>
        <v/>
      </c>
      <c r="H582" s="290" t="str">
        <f ca="1">IF(ISERROR($S582),"",OFFSET('Smelter Reference List'!$G$4,$S582-4,0))</f>
        <v/>
      </c>
      <c r="I582" s="291" t="str">
        <f ca="1">IF(ISERROR($S582),"",OFFSET('Smelter Reference List'!$H$4,$S582-4,0))</f>
        <v/>
      </c>
      <c r="J582" s="291" t="str">
        <f ca="1">IF(ISERROR($S582),"",OFFSET('Smelter Reference List'!$I$4,$S582-4,0))</f>
        <v/>
      </c>
      <c r="K582" s="288"/>
      <c r="L582" s="288"/>
      <c r="M582" s="288"/>
      <c r="N582" s="288"/>
      <c r="O582" s="288"/>
      <c r="P582" s="288"/>
      <c r="Q582" s="289"/>
      <c r="R582" s="274"/>
      <c r="S582" s="275" t="e">
        <f>IF(OR(C582="",C582=T$4),NA(),MATCH($B582&amp;$C582,'Smelter Reference List'!$J:$J,0))</f>
        <v>#N/A</v>
      </c>
      <c r="T582" s="276"/>
      <c r="U582" s="276"/>
      <c r="V582" s="276"/>
      <c r="W582" s="276"/>
    </row>
    <row r="583" spans="1:23" s="267" customFormat="1" ht="20.25">
      <c r="A583" s="265"/>
      <c r="B583" s="273"/>
      <c r="C583" s="273"/>
      <c r="D583" s="166" t="str">
        <f ca="1">IF(ISERROR($S583),"",OFFSET('Smelter Reference List'!$C$4,$S583-4,0)&amp;"")</f>
        <v/>
      </c>
      <c r="E583" s="166" t="str">
        <f ca="1">IF(ISERROR($S583),"",OFFSET('Smelter Reference List'!$D$4,$S583-4,0)&amp;"")</f>
        <v/>
      </c>
      <c r="F583" s="166" t="str">
        <f ca="1">IF(ISERROR($S583),"",OFFSET('Smelter Reference List'!$E$4,$S583-4,0))</f>
        <v/>
      </c>
      <c r="G583" s="166" t="str">
        <f ca="1">IF(C583=$U$4,"Enter smelter details", IF(ISERROR($S583),"",OFFSET('Smelter Reference List'!$F$4,$S583-4,0)))</f>
        <v/>
      </c>
      <c r="H583" s="290" t="str">
        <f ca="1">IF(ISERROR($S583),"",OFFSET('Smelter Reference List'!$G$4,$S583-4,0))</f>
        <v/>
      </c>
      <c r="I583" s="291" t="str">
        <f ca="1">IF(ISERROR($S583),"",OFFSET('Smelter Reference List'!$H$4,$S583-4,0))</f>
        <v/>
      </c>
      <c r="J583" s="291" t="str">
        <f ca="1">IF(ISERROR($S583),"",OFFSET('Smelter Reference List'!$I$4,$S583-4,0))</f>
        <v/>
      </c>
      <c r="K583" s="288"/>
      <c r="L583" s="288"/>
      <c r="M583" s="288"/>
      <c r="N583" s="288"/>
      <c r="O583" s="288"/>
      <c r="P583" s="288"/>
      <c r="Q583" s="289"/>
      <c r="R583" s="274"/>
      <c r="S583" s="275" t="e">
        <f>IF(OR(C583="",C583=T$4),NA(),MATCH($B583&amp;$C583,'Smelter Reference List'!$J:$J,0))</f>
        <v>#N/A</v>
      </c>
      <c r="T583" s="276"/>
      <c r="U583" s="276"/>
      <c r="V583" s="276"/>
      <c r="W583" s="276"/>
    </row>
    <row r="584" spans="1:23" s="267" customFormat="1" ht="20.25">
      <c r="A584" s="265"/>
      <c r="B584" s="273"/>
      <c r="C584" s="273"/>
      <c r="D584" s="166" t="str">
        <f ca="1">IF(ISERROR($S584),"",OFFSET('Smelter Reference List'!$C$4,$S584-4,0)&amp;"")</f>
        <v/>
      </c>
      <c r="E584" s="166" t="str">
        <f ca="1">IF(ISERROR($S584),"",OFFSET('Smelter Reference List'!$D$4,$S584-4,0)&amp;"")</f>
        <v/>
      </c>
      <c r="F584" s="166" t="str">
        <f ca="1">IF(ISERROR($S584),"",OFFSET('Smelter Reference List'!$E$4,$S584-4,0))</f>
        <v/>
      </c>
      <c r="G584" s="166" t="str">
        <f ca="1">IF(C584=$U$4,"Enter smelter details", IF(ISERROR($S584),"",OFFSET('Smelter Reference List'!$F$4,$S584-4,0)))</f>
        <v/>
      </c>
      <c r="H584" s="290" t="str">
        <f ca="1">IF(ISERROR($S584),"",OFFSET('Smelter Reference List'!$G$4,$S584-4,0))</f>
        <v/>
      </c>
      <c r="I584" s="291" t="str">
        <f ca="1">IF(ISERROR($S584),"",OFFSET('Smelter Reference List'!$H$4,$S584-4,0))</f>
        <v/>
      </c>
      <c r="J584" s="291" t="str">
        <f ca="1">IF(ISERROR($S584),"",OFFSET('Smelter Reference List'!$I$4,$S584-4,0))</f>
        <v/>
      </c>
      <c r="K584" s="288"/>
      <c r="L584" s="288"/>
      <c r="M584" s="288"/>
      <c r="N584" s="288"/>
      <c r="O584" s="288"/>
      <c r="P584" s="288"/>
      <c r="Q584" s="289"/>
      <c r="R584" s="274"/>
      <c r="S584" s="275" t="e">
        <f>IF(OR(C584="",C584=T$4),NA(),MATCH($B584&amp;$C584,'Smelter Reference List'!$J:$J,0))</f>
        <v>#N/A</v>
      </c>
      <c r="T584" s="276"/>
      <c r="U584" s="276"/>
      <c r="V584" s="276"/>
      <c r="W584" s="276"/>
    </row>
    <row r="585" spans="1:23" s="267" customFormat="1" ht="20.25">
      <c r="A585" s="265"/>
      <c r="B585" s="273"/>
      <c r="C585" s="273"/>
      <c r="D585" s="166" t="str">
        <f ca="1">IF(ISERROR($S585),"",OFFSET('Smelter Reference List'!$C$4,$S585-4,0)&amp;"")</f>
        <v/>
      </c>
      <c r="E585" s="166" t="str">
        <f ca="1">IF(ISERROR($S585),"",OFFSET('Smelter Reference List'!$D$4,$S585-4,0)&amp;"")</f>
        <v/>
      </c>
      <c r="F585" s="166" t="str">
        <f ca="1">IF(ISERROR($S585),"",OFFSET('Smelter Reference List'!$E$4,$S585-4,0))</f>
        <v/>
      </c>
      <c r="G585" s="166" t="str">
        <f ca="1">IF(C585=$U$4,"Enter smelter details", IF(ISERROR($S585),"",OFFSET('Smelter Reference List'!$F$4,$S585-4,0)))</f>
        <v/>
      </c>
      <c r="H585" s="290" t="str">
        <f ca="1">IF(ISERROR($S585),"",OFFSET('Smelter Reference List'!$G$4,$S585-4,0))</f>
        <v/>
      </c>
      <c r="I585" s="291" t="str">
        <f ca="1">IF(ISERROR($S585),"",OFFSET('Smelter Reference List'!$H$4,$S585-4,0))</f>
        <v/>
      </c>
      <c r="J585" s="291" t="str">
        <f ca="1">IF(ISERROR($S585),"",OFFSET('Smelter Reference List'!$I$4,$S585-4,0))</f>
        <v/>
      </c>
      <c r="K585" s="288"/>
      <c r="L585" s="288"/>
      <c r="M585" s="288"/>
      <c r="N585" s="288"/>
      <c r="O585" s="288"/>
      <c r="P585" s="288"/>
      <c r="Q585" s="289"/>
      <c r="R585" s="274"/>
      <c r="S585" s="275" t="e">
        <f>IF(OR(C585="",C585=T$4),NA(),MATCH($B585&amp;$C585,'Smelter Reference List'!$J:$J,0))</f>
        <v>#N/A</v>
      </c>
      <c r="T585" s="276"/>
      <c r="U585" s="276"/>
      <c r="V585" s="276"/>
      <c r="W585" s="276"/>
    </row>
    <row r="586" spans="1:23" s="267" customFormat="1" ht="20.25">
      <c r="A586" s="265"/>
      <c r="B586" s="273"/>
      <c r="C586" s="273"/>
      <c r="D586" s="166" t="str">
        <f ca="1">IF(ISERROR($S586),"",OFFSET('Smelter Reference List'!$C$4,$S586-4,0)&amp;"")</f>
        <v/>
      </c>
      <c r="E586" s="166" t="str">
        <f ca="1">IF(ISERROR($S586),"",OFFSET('Smelter Reference List'!$D$4,$S586-4,0)&amp;"")</f>
        <v/>
      </c>
      <c r="F586" s="166" t="str">
        <f ca="1">IF(ISERROR($S586),"",OFFSET('Smelter Reference List'!$E$4,$S586-4,0))</f>
        <v/>
      </c>
      <c r="G586" s="166" t="str">
        <f ca="1">IF(C586=$U$4,"Enter smelter details", IF(ISERROR($S586),"",OFFSET('Smelter Reference List'!$F$4,$S586-4,0)))</f>
        <v/>
      </c>
      <c r="H586" s="290" t="str">
        <f ca="1">IF(ISERROR($S586),"",OFFSET('Smelter Reference List'!$G$4,$S586-4,0))</f>
        <v/>
      </c>
      <c r="I586" s="291" t="str">
        <f ca="1">IF(ISERROR($S586),"",OFFSET('Smelter Reference List'!$H$4,$S586-4,0))</f>
        <v/>
      </c>
      <c r="J586" s="291" t="str">
        <f ca="1">IF(ISERROR($S586),"",OFFSET('Smelter Reference List'!$I$4,$S586-4,0))</f>
        <v/>
      </c>
      <c r="K586" s="288"/>
      <c r="L586" s="288"/>
      <c r="M586" s="288"/>
      <c r="N586" s="288"/>
      <c r="O586" s="288"/>
      <c r="P586" s="288"/>
      <c r="Q586" s="289"/>
      <c r="R586" s="274"/>
      <c r="S586" s="275" t="e">
        <f>IF(OR(C586="",C586=T$4),NA(),MATCH($B586&amp;$C586,'Smelter Reference List'!$J:$J,0))</f>
        <v>#N/A</v>
      </c>
      <c r="T586" s="276"/>
      <c r="U586" s="276"/>
      <c r="V586" s="276"/>
      <c r="W586" s="276"/>
    </row>
    <row r="587" spans="1:23" s="267" customFormat="1" ht="20.25">
      <c r="A587" s="265"/>
      <c r="B587" s="273"/>
      <c r="C587" s="273"/>
      <c r="D587" s="166" t="str">
        <f ca="1">IF(ISERROR($S587),"",OFFSET('Smelter Reference List'!$C$4,$S587-4,0)&amp;"")</f>
        <v/>
      </c>
      <c r="E587" s="166" t="str">
        <f ca="1">IF(ISERROR($S587),"",OFFSET('Smelter Reference List'!$D$4,$S587-4,0)&amp;"")</f>
        <v/>
      </c>
      <c r="F587" s="166" t="str">
        <f ca="1">IF(ISERROR($S587),"",OFFSET('Smelter Reference List'!$E$4,$S587-4,0))</f>
        <v/>
      </c>
      <c r="G587" s="166" t="str">
        <f ca="1">IF(C587=$U$4,"Enter smelter details", IF(ISERROR($S587),"",OFFSET('Smelter Reference List'!$F$4,$S587-4,0)))</f>
        <v/>
      </c>
      <c r="H587" s="290" t="str">
        <f ca="1">IF(ISERROR($S587),"",OFFSET('Smelter Reference List'!$G$4,$S587-4,0))</f>
        <v/>
      </c>
      <c r="I587" s="291" t="str">
        <f ca="1">IF(ISERROR($S587),"",OFFSET('Smelter Reference List'!$H$4,$S587-4,0))</f>
        <v/>
      </c>
      <c r="J587" s="291" t="str">
        <f ca="1">IF(ISERROR($S587),"",OFFSET('Smelter Reference List'!$I$4,$S587-4,0))</f>
        <v/>
      </c>
      <c r="K587" s="288"/>
      <c r="L587" s="288"/>
      <c r="M587" s="288"/>
      <c r="N587" s="288"/>
      <c r="O587" s="288"/>
      <c r="P587" s="288"/>
      <c r="Q587" s="289"/>
      <c r="R587" s="274"/>
      <c r="S587" s="275" t="e">
        <f>IF(OR(C587="",C587=T$4),NA(),MATCH($B587&amp;$C587,'Smelter Reference List'!$J:$J,0))</f>
        <v>#N/A</v>
      </c>
      <c r="T587" s="276"/>
      <c r="U587" s="276"/>
      <c r="V587" s="276"/>
      <c r="W587" s="276"/>
    </row>
    <row r="588" spans="1:23" s="267" customFormat="1" ht="20.25">
      <c r="A588" s="265"/>
      <c r="B588" s="273"/>
      <c r="C588" s="273"/>
      <c r="D588" s="166" t="str">
        <f ca="1">IF(ISERROR($S588),"",OFFSET('Smelter Reference List'!$C$4,$S588-4,0)&amp;"")</f>
        <v/>
      </c>
      <c r="E588" s="166" t="str">
        <f ca="1">IF(ISERROR($S588),"",OFFSET('Smelter Reference List'!$D$4,$S588-4,0)&amp;"")</f>
        <v/>
      </c>
      <c r="F588" s="166" t="str">
        <f ca="1">IF(ISERROR($S588),"",OFFSET('Smelter Reference List'!$E$4,$S588-4,0))</f>
        <v/>
      </c>
      <c r="G588" s="166" t="str">
        <f ca="1">IF(C588=$U$4,"Enter smelter details", IF(ISERROR($S588),"",OFFSET('Smelter Reference List'!$F$4,$S588-4,0)))</f>
        <v/>
      </c>
      <c r="H588" s="290" t="str">
        <f ca="1">IF(ISERROR($S588),"",OFFSET('Smelter Reference List'!$G$4,$S588-4,0))</f>
        <v/>
      </c>
      <c r="I588" s="291" t="str">
        <f ca="1">IF(ISERROR($S588),"",OFFSET('Smelter Reference List'!$H$4,$S588-4,0))</f>
        <v/>
      </c>
      <c r="J588" s="291" t="str">
        <f ca="1">IF(ISERROR($S588),"",OFFSET('Smelter Reference List'!$I$4,$S588-4,0))</f>
        <v/>
      </c>
      <c r="K588" s="288"/>
      <c r="L588" s="288"/>
      <c r="M588" s="288"/>
      <c r="N588" s="288"/>
      <c r="O588" s="288"/>
      <c r="P588" s="288"/>
      <c r="Q588" s="289"/>
      <c r="R588" s="274"/>
      <c r="S588" s="275" t="e">
        <f>IF(OR(C588="",C588=T$4),NA(),MATCH($B588&amp;$C588,'Smelter Reference List'!$J:$J,0))</f>
        <v>#N/A</v>
      </c>
      <c r="T588" s="276"/>
      <c r="U588" s="276"/>
      <c r="V588" s="276"/>
      <c r="W588" s="276"/>
    </row>
    <row r="589" spans="1:23" s="267" customFormat="1" ht="20.25">
      <c r="A589" s="265"/>
      <c r="B589" s="273"/>
      <c r="C589" s="273"/>
      <c r="D589" s="166" t="str">
        <f ca="1">IF(ISERROR($S589),"",OFFSET('Smelter Reference List'!$C$4,$S589-4,0)&amp;"")</f>
        <v/>
      </c>
      <c r="E589" s="166" t="str">
        <f ca="1">IF(ISERROR($S589),"",OFFSET('Smelter Reference List'!$D$4,$S589-4,0)&amp;"")</f>
        <v/>
      </c>
      <c r="F589" s="166" t="str">
        <f ca="1">IF(ISERROR($S589),"",OFFSET('Smelter Reference List'!$E$4,$S589-4,0))</f>
        <v/>
      </c>
      <c r="G589" s="166" t="str">
        <f ca="1">IF(C589=$U$4,"Enter smelter details", IF(ISERROR($S589),"",OFFSET('Smelter Reference List'!$F$4,$S589-4,0)))</f>
        <v/>
      </c>
      <c r="H589" s="290" t="str">
        <f ca="1">IF(ISERROR($S589),"",OFFSET('Smelter Reference List'!$G$4,$S589-4,0))</f>
        <v/>
      </c>
      <c r="I589" s="291" t="str">
        <f ca="1">IF(ISERROR($S589),"",OFFSET('Smelter Reference List'!$H$4,$S589-4,0))</f>
        <v/>
      </c>
      <c r="J589" s="291" t="str">
        <f ca="1">IF(ISERROR($S589),"",OFFSET('Smelter Reference List'!$I$4,$S589-4,0))</f>
        <v/>
      </c>
      <c r="K589" s="288"/>
      <c r="L589" s="288"/>
      <c r="M589" s="288"/>
      <c r="N589" s="288"/>
      <c r="O589" s="288"/>
      <c r="P589" s="288"/>
      <c r="Q589" s="289"/>
      <c r="R589" s="274"/>
      <c r="S589" s="275" t="e">
        <f>IF(OR(C589="",C589=T$4),NA(),MATCH($B589&amp;$C589,'Smelter Reference List'!$J:$J,0))</f>
        <v>#N/A</v>
      </c>
      <c r="T589" s="276"/>
      <c r="U589" s="276"/>
      <c r="V589" s="276"/>
      <c r="W589" s="276"/>
    </row>
    <row r="590" spans="1:23" s="267" customFormat="1" ht="20.25">
      <c r="A590" s="265"/>
      <c r="B590" s="273"/>
      <c r="C590" s="273"/>
      <c r="D590" s="166" t="str">
        <f ca="1">IF(ISERROR($S590),"",OFFSET('Smelter Reference List'!$C$4,$S590-4,0)&amp;"")</f>
        <v/>
      </c>
      <c r="E590" s="166" t="str">
        <f ca="1">IF(ISERROR($S590),"",OFFSET('Smelter Reference List'!$D$4,$S590-4,0)&amp;"")</f>
        <v/>
      </c>
      <c r="F590" s="166" t="str">
        <f ca="1">IF(ISERROR($S590),"",OFFSET('Smelter Reference List'!$E$4,$S590-4,0))</f>
        <v/>
      </c>
      <c r="G590" s="166" t="str">
        <f ca="1">IF(C590=$U$4,"Enter smelter details", IF(ISERROR($S590),"",OFFSET('Smelter Reference List'!$F$4,$S590-4,0)))</f>
        <v/>
      </c>
      <c r="H590" s="290" t="str">
        <f ca="1">IF(ISERROR($S590),"",OFFSET('Smelter Reference List'!$G$4,$S590-4,0))</f>
        <v/>
      </c>
      <c r="I590" s="291" t="str">
        <f ca="1">IF(ISERROR($S590),"",OFFSET('Smelter Reference List'!$H$4,$S590-4,0))</f>
        <v/>
      </c>
      <c r="J590" s="291" t="str">
        <f ca="1">IF(ISERROR($S590),"",OFFSET('Smelter Reference List'!$I$4,$S590-4,0))</f>
        <v/>
      </c>
      <c r="K590" s="288"/>
      <c r="L590" s="288"/>
      <c r="M590" s="288"/>
      <c r="N590" s="288"/>
      <c r="O590" s="288"/>
      <c r="P590" s="288"/>
      <c r="Q590" s="289"/>
      <c r="R590" s="274"/>
      <c r="S590" s="275" t="e">
        <f>IF(OR(C590="",C590=T$4),NA(),MATCH($B590&amp;$C590,'Smelter Reference List'!$J:$J,0))</f>
        <v>#N/A</v>
      </c>
      <c r="T590" s="276"/>
      <c r="U590" s="276"/>
      <c r="V590" s="276"/>
      <c r="W590" s="276"/>
    </row>
    <row r="591" spans="1:23" s="267" customFormat="1" ht="20.25">
      <c r="A591" s="265"/>
      <c r="B591" s="273"/>
      <c r="C591" s="273"/>
      <c r="D591" s="166" t="str">
        <f ca="1">IF(ISERROR($S591),"",OFFSET('Smelter Reference List'!$C$4,$S591-4,0)&amp;"")</f>
        <v/>
      </c>
      <c r="E591" s="166" t="str">
        <f ca="1">IF(ISERROR($S591),"",OFFSET('Smelter Reference List'!$D$4,$S591-4,0)&amp;"")</f>
        <v/>
      </c>
      <c r="F591" s="166" t="str">
        <f ca="1">IF(ISERROR($S591),"",OFFSET('Smelter Reference List'!$E$4,$S591-4,0))</f>
        <v/>
      </c>
      <c r="G591" s="166" t="str">
        <f ca="1">IF(C591=$U$4,"Enter smelter details", IF(ISERROR($S591),"",OFFSET('Smelter Reference List'!$F$4,$S591-4,0)))</f>
        <v/>
      </c>
      <c r="H591" s="290" t="str">
        <f ca="1">IF(ISERROR($S591),"",OFFSET('Smelter Reference List'!$G$4,$S591-4,0))</f>
        <v/>
      </c>
      <c r="I591" s="291" t="str">
        <f ca="1">IF(ISERROR($S591),"",OFFSET('Smelter Reference List'!$H$4,$S591-4,0))</f>
        <v/>
      </c>
      <c r="J591" s="291" t="str">
        <f ca="1">IF(ISERROR($S591),"",OFFSET('Smelter Reference List'!$I$4,$S591-4,0))</f>
        <v/>
      </c>
      <c r="K591" s="288"/>
      <c r="L591" s="288"/>
      <c r="M591" s="288"/>
      <c r="N591" s="288"/>
      <c r="O591" s="288"/>
      <c r="P591" s="288"/>
      <c r="Q591" s="289"/>
      <c r="R591" s="274"/>
      <c r="S591" s="275" t="e">
        <f>IF(OR(C591="",C591=T$4),NA(),MATCH($B591&amp;$C591,'Smelter Reference List'!$J:$J,0))</f>
        <v>#N/A</v>
      </c>
      <c r="T591" s="276"/>
      <c r="U591" s="276"/>
      <c r="V591" s="276"/>
      <c r="W591" s="276"/>
    </row>
    <row r="592" spans="1:23" s="267" customFormat="1" ht="20.25">
      <c r="A592" s="265"/>
      <c r="B592" s="273"/>
      <c r="C592" s="273"/>
      <c r="D592" s="166" t="str">
        <f ca="1">IF(ISERROR($S592),"",OFFSET('Smelter Reference List'!$C$4,$S592-4,0)&amp;"")</f>
        <v/>
      </c>
      <c r="E592" s="166" t="str">
        <f ca="1">IF(ISERROR($S592),"",OFFSET('Smelter Reference List'!$D$4,$S592-4,0)&amp;"")</f>
        <v/>
      </c>
      <c r="F592" s="166" t="str">
        <f ca="1">IF(ISERROR($S592),"",OFFSET('Smelter Reference List'!$E$4,$S592-4,0))</f>
        <v/>
      </c>
      <c r="G592" s="166" t="str">
        <f ca="1">IF(C592=$U$4,"Enter smelter details", IF(ISERROR($S592),"",OFFSET('Smelter Reference List'!$F$4,$S592-4,0)))</f>
        <v/>
      </c>
      <c r="H592" s="290" t="str">
        <f ca="1">IF(ISERROR($S592),"",OFFSET('Smelter Reference List'!$G$4,$S592-4,0))</f>
        <v/>
      </c>
      <c r="I592" s="291" t="str">
        <f ca="1">IF(ISERROR($S592),"",OFFSET('Smelter Reference List'!$H$4,$S592-4,0))</f>
        <v/>
      </c>
      <c r="J592" s="291" t="str">
        <f ca="1">IF(ISERROR($S592),"",OFFSET('Smelter Reference List'!$I$4,$S592-4,0))</f>
        <v/>
      </c>
      <c r="K592" s="288"/>
      <c r="L592" s="288"/>
      <c r="M592" s="288"/>
      <c r="N592" s="288"/>
      <c r="O592" s="288"/>
      <c r="P592" s="288"/>
      <c r="Q592" s="289"/>
      <c r="R592" s="274"/>
      <c r="S592" s="275" t="e">
        <f>IF(OR(C592="",C592=T$4),NA(),MATCH($B592&amp;$C592,'Smelter Reference List'!$J:$J,0))</f>
        <v>#N/A</v>
      </c>
      <c r="T592" s="276"/>
      <c r="U592" s="276"/>
      <c r="V592" s="276"/>
      <c r="W592" s="276"/>
    </row>
    <row r="593" spans="1:23" s="267" customFormat="1" ht="20.25">
      <c r="A593" s="265"/>
      <c r="B593" s="273"/>
      <c r="C593" s="273"/>
      <c r="D593" s="166" t="str">
        <f ca="1">IF(ISERROR($S593),"",OFFSET('Smelter Reference List'!$C$4,$S593-4,0)&amp;"")</f>
        <v/>
      </c>
      <c r="E593" s="166" t="str">
        <f ca="1">IF(ISERROR($S593),"",OFFSET('Smelter Reference List'!$D$4,$S593-4,0)&amp;"")</f>
        <v/>
      </c>
      <c r="F593" s="166" t="str">
        <f ca="1">IF(ISERROR($S593),"",OFFSET('Smelter Reference List'!$E$4,$S593-4,0))</f>
        <v/>
      </c>
      <c r="G593" s="166" t="str">
        <f ca="1">IF(C593=$U$4,"Enter smelter details", IF(ISERROR($S593),"",OFFSET('Smelter Reference List'!$F$4,$S593-4,0)))</f>
        <v/>
      </c>
      <c r="H593" s="290" t="str">
        <f ca="1">IF(ISERROR($S593),"",OFFSET('Smelter Reference List'!$G$4,$S593-4,0))</f>
        <v/>
      </c>
      <c r="I593" s="291" t="str">
        <f ca="1">IF(ISERROR($S593),"",OFFSET('Smelter Reference List'!$H$4,$S593-4,0))</f>
        <v/>
      </c>
      <c r="J593" s="291" t="str">
        <f ca="1">IF(ISERROR($S593),"",OFFSET('Smelter Reference List'!$I$4,$S593-4,0))</f>
        <v/>
      </c>
      <c r="K593" s="288"/>
      <c r="L593" s="288"/>
      <c r="M593" s="288"/>
      <c r="N593" s="288"/>
      <c r="O593" s="288"/>
      <c r="P593" s="288"/>
      <c r="Q593" s="289"/>
      <c r="R593" s="274"/>
      <c r="S593" s="275" t="e">
        <f>IF(OR(C593="",C593=T$4),NA(),MATCH($B593&amp;$C593,'Smelter Reference List'!$J:$J,0))</f>
        <v>#N/A</v>
      </c>
      <c r="T593" s="276"/>
      <c r="U593" s="276"/>
      <c r="V593" s="276"/>
      <c r="W593" s="276"/>
    </row>
    <row r="594" spans="1:23" s="267" customFormat="1" ht="20.25">
      <c r="A594" s="265"/>
      <c r="B594" s="273"/>
      <c r="C594" s="273"/>
      <c r="D594" s="166" t="str">
        <f ca="1">IF(ISERROR($S594),"",OFFSET('Smelter Reference List'!$C$4,$S594-4,0)&amp;"")</f>
        <v/>
      </c>
      <c r="E594" s="166" t="str">
        <f ca="1">IF(ISERROR($S594),"",OFFSET('Smelter Reference List'!$D$4,$S594-4,0)&amp;"")</f>
        <v/>
      </c>
      <c r="F594" s="166" t="str">
        <f ca="1">IF(ISERROR($S594),"",OFFSET('Smelter Reference List'!$E$4,$S594-4,0))</f>
        <v/>
      </c>
      <c r="G594" s="166" t="str">
        <f ca="1">IF(C594=$U$4,"Enter smelter details", IF(ISERROR($S594),"",OFFSET('Smelter Reference List'!$F$4,$S594-4,0)))</f>
        <v/>
      </c>
      <c r="H594" s="290" t="str">
        <f ca="1">IF(ISERROR($S594),"",OFFSET('Smelter Reference List'!$G$4,$S594-4,0))</f>
        <v/>
      </c>
      <c r="I594" s="291" t="str">
        <f ca="1">IF(ISERROR($S594),"",OFFSET('Smelter Reference List'!$H$4,$S594-4,0))</f>
        <v/>
      </c>
      <c r="J594" s="291" t="str">
        <f ca="1">IF(ISERROR($S594),"",OFFSET('Smelter Reference List'!$I$4,$S594-4,0))</f>
        <v/>
      </c>
      <c r="K594" s="288"/>
      <c r="L594" s="288"/>
      <c r="M594" s="288"/>
      <c r="N594" s="288"/>
      <c r="O594" s="288"/>
      <c r="P594" s="288"/>
      <c r="Q594" s="289"/>
      <c r="R594" s="274"/>
      <c r="S594" s="275" t="e">
        <f>IF(OR(C594="",C594=T$4),NA(),MATCH($B594&amp;$C594,'Smelter Reference List'!$J:$J,0))</f>
        <v>#N/A</v>
      </c>
      <c r="T594" s="276"/>
      <c r="U594" s="276"/>
      <c r="V594" s="276"/>
      <c r="W594" s="276"/>
    </row>
    <row r="595" spans="1:23" s="267" customFormat="1" ht="20.25">
      <c r="A595" s="265"/>
      <c r="B595" s="273"/>
      <c r="C595" s="273"/>
      <c r="D595" s="166" t="str">
        <f ca="1">IF(ISERROR($S595),"",OFFSET('Smelter Reference List'!$C$4,$S595-4,0)&amp;"")</f>
        <v/>
      </c>
      <c r="E595" s="166" t="str">
        <f ca="1">IF(ISERROR($S595),"",OFFSET('Smelter Reference List'!$D$4,$S595-4,0)&amp;"")</f>
        <v/>
      </c>
      <c r="F595" s="166" t="str">
        <f ca="1">IF(ISERROR($S595),"",OFFSET('Smelter Reference List'!$E$4,$S595-4,0))</f>
        <v/>
      </c>
      <c r="G595" s="166" t="str">
        <f ca="1">IF(C595=$U$4,"Enter smelter details", IF(ISERROR($S595),"",OFFSET('Smelter Reference List'!$F$4,$S595-4,0)))</f>
        <v/>
      </c>
      <c r="H595" s="290" t="str">
        <f ca="1">IF(ISERROR($S595),"",OFFSET('Smelter Reference List'!$G$4,$S595-4,0))</f>
        <v/>
      </c>
      <c r="I595" s="291" t="str">
        <f ca="1">IF(ISERROR($S595),"",OFFSET('Smelter Reference List'!$H$4,$S595-4,0))</f>
        <v/>
      </c>
      <c r="J595" s="291" t="str">
        <f ca="1">IF(ISERROR($S595),"",OFFSET('Smelter Reference List'!$I$4,$S595-4,0))</f>
        <v/>
      </c>
      <c r="K595" s="288"/>
      <c r="L595" s="288"/>
      <c r="M595" s="288"/>
      <c r="N595" s="288"/>
      <c r="O595" s="288"/>
      <c r="P595" s="288"/>
      <c r="Q595" s="289"/>
      <c r="R595" s="274"/>
      <c r="S595" s="275" t="e">
        <f>IF(OR(C595="",C595=T$4),NA(),MATCH($B595&amp;$C595,'Smelter Reference List'!$J:$J,0))</f>
        <v>#N/A</v>
      </c>
      <c r="T595" s="276"/>
      <c r="U595" s="276"/>
      <c r="V595" s="276"/>
      <c r="W595" s="276"/>
    </row>
    <row r="596" spans="1:23" s="267" customFormat="1" ht="20.25">
      <c r="A596" s="265"/>
      <c r="B596" s="273"/>
      <c r="C596" s="273"/>
      <c r="D596" s="166" t="str">
        <f ca="1">IF(ISERROR($S596),"",OFFSET('Smelter Reference List'!$C$4,$S596-4,0)&amp;"")</f>
        <v/>
      </c>
      <c r="E596" s="166" t="str">
        <f ca="1">IF(ISERROR($S596),"",OFFSET('Smelter Reference List'!$D$4,$S596-4,0)&amp;"")</f>
        <v/>
      </c>
      <c r="F596" s="166" t="str">
        <f ca="1">IF(ISERROR($S596),"",OFFSET('Smelter Reference List'!$E$4,$S596-4,0))</f>
        <v/>
      </c>
      <c r="G596" s="166" t="str">
        <f ca="1">IF(C596=$U$4,"Enter smelter details", IF(ISERROR($S596),"",OFFSET('Smelter Reference List'!$F$4,$S596-4,0)))</f>
        <v/>
      </c>
      <c r="H596" s="290" t="str">
        <f ca="1">IF(ISERROR($S596),"",OFFSET('Smelter Reference List'!$G$4,$S596-4,0))</f>
        <v/>
      </c>
      <c r="I596" s="291" t="str">
        <f ca="1">IF(ISERROR($S596),"",OFFSET('Smelter Reference List'!$H$4,$S596-4,0))</f>
        <v/>
      </c>
      <c r="J596" s="291" t="str">
        <f ca="1">IF(ISERROR($S596),"",OFFSET('Smelter Reference List'!$I$4,$S596-4,0))</f>
        <v/>
      </c>
      <c r="K596" s="288"/>
      <c r="L596" s="288"/>
      <c r="M596" s="288"/>
      <c r="N596" s="288"/>
      <c r="O596" s="288"/>
      <c r="P596" s="288"/>
      <c r="Q596" s="289"/>
      <c r="R596" s="274"/>
      <c r="S596" s="275" t="e">
        <f>IF(OR(C596="",C596=T$4),NA(),MATCH($B596&amp;$C596,'Smelter Reference List'!$J:$J,0))</f>
        <v>#N/A</v>
      </c>
      <c r="T596" s="276"/>
      <c r="U596" s="276"/>
      <c r="V596" s="276"/>
      <c r="W596" s="276"/>
    </row>
    <row r="597" spans="1:23" s="267" customFormat="1" ht="20.25">
      <c r="A597" s="265"/>
      <c r="B597" s="273"/>
      <c r="C597" s="273"/>
      <c r="D597" s="166" t="str">
        <f ca="1">IF(ISERROR($S597),"",OFFSET('Smelter Reference List'!$C$4,$S597-4,0)&amp;"")</f>
        <v/>
      </c>
      <c r="E597" s="166" t="str">
        <f ca="1">IF(ISERROR($S597),"",OFFSET('Smelter Reference List'!$D$4,$S597-4,0)&amp;"")</f>
        <v/>
      </c>
      <c r="F597" s="166" t="str">
        <f ca="1">IF(ISERROR($S597),"",OFFSET('Smelter Reference List'!$E$4,$S597-4,0))</f>
        <v/>
      </c>
      <c r="G597" s="166" t="str">
        <f ca="1">IF(C597=$U$4,"Enter smelter details", IF(ISERROR($S597),"",OFFSET('Smelter Reference List'!$F$4,$S597-4,0)))</f>
        <v/>
      </c>
      <c r="H597" s="290" t="str">
        <f ca="1">IF(ISERROR($S597),"",OFFSET('Smelter Reference List'!$G$4,$S597-4,0))</f>
        <v/>
      </c>
      <c r="I597" s="291" t="str">
        <f ca="1">IF(ISERROR($S597),"",OFFSET('Smelter Reference List'!$H$4,$S597-4,0))</f>
        <v/>
      </c>
      <c r="J597" s="291" t="str">
        <f ca="1">IF(ISERROR($S597),"",OFFSET('Smelter Reference List'!$I$4,$S597-4,0))</f>
        <v/>
      </c>
      <c r="K597" s="288"/>
      <c r="L597" s="288"/>
      <c r="M597" s="288"/>
      <c r="N597" s="288"/>
      <c r="O597" s="288"/>
      <c r="P597" s="288"/>
      <c r="Q597" s="289"/>
      <c r="R597" s="274"/>
      <c r="S597" s="275" t="e">
        <f>IF(OR(C597="",C597=T$4),NA(),MATCH($B597&amp;$C597,'Smelter Reference List'!$J:$J,0))</f>
        <v>#N/A</v>
      </c>
      <c r="T597" s="276"/>
      <c r="U597" s="276"/>
      <c r="V597" s="276"/>
      <c r="W597" s="276"/>
    </row>
    <row r="598" spans="1:23" s="267" customFormat="1" ht="20.25">
      <c r="A598" s="265"/>
      <c r="B598" s="273"/>
      <c r="C598" s="273"/>
      <c r="D598" s="166" t="str">
        <f ca="1">IF(ISERROR($S598),"",OFFSET('Smelter Reference List'!$C$4,$S598-4,0)&amp;"")</f>
        <v/>
      </c>
      <c r="E598" s="166" t="str">
        <f ca="1">IF(ISERROR($S598),"",OFFSET('Smelter Reference List'!$D$4,$S598-4,0)&amp;"")</f>
        <v/>
      </c>
      <c r="F598" s="166" t="str">
        <f ca="1">IF(ISERROR($S598),"",OFFSET('Smelter Reference List'!$E$4,$S598-4,0))</f>
        <v/>
      </c>
      <c r="G598" s="166" t="str">
        <f ca="1">IF(C598=$U$4,"Enter smelter details", IF(ISERROR($S598),"",OFFSET('Smelter Reference List'!$F$4,$S598-4,0)))</f>
        <v/>
      </c>
      <c r="H598" s="290" t="str">
        <f ca="1">IF(ISERROR($S598),"",OFFSET('Smelter Reference List'!$G$4,$S598-4,0))</f>
        <v/>
      </c>
      <c r="I598" s="291" t="str">
        <f ca="1">IF(ISERROR($S598),"",OFFSET('Smelter Reference List'!$H$4,$S598-4,0))</f>
        <v/>
      </c>
      <c r="J598" s="291" t="str">
        <f ca="1">IF(ISERROR($S598),"",OFFSET('Smelter Reference List'!$I$4,$S598-4,0))</f>
        <v/>
      </c>
      <c r="K598" s="288"/>
      <c r="L598" s="288"/>
      <c r="M598" s="288"/>
      <c r="N598" s="288"/>
      <c r="O598" s="288"/>
      <c r="P598" s="288"/>
      <c r="Q598" s="289"/>
      <c r="R598" s="274"/>
      <c r="S598" s="275" t="e">
        <f>IF(OR(C598="",C598=T$4),NA(),MATCH($B598&amp;$C598,'Smelter Reference List'!$J:$J,0))</f>
        <v>#N/A</v>
      </c>
      <c r="T598" s="276"/>
      <c r="U598" s="276"/>
      <c r="V598" s="276"/>
      <c r="W598" s="276"/>
    </row>
    <row r="599" spans="1:23" s="267" customFormat="1" ht="20.25">
      <c r="A599" s="265"/>
      <c r="B599" s="273"/>
      <c r="C599" s="273"/>
      <c r="D599" s="166" t="str">
        <f ca="1">IF(ISERROR($S599),"",OFFSET('Smelter Reference List'!$C$4,$S599-4,0)&amp;"")</f>
        <v/>
      </c>
      <c r="E599" s="166" t="str">
        <f ca="1">IF(ISERROR($S599),"",OFFSET('Smelter Reference List'!$D$4,$S599-4,0)&amp;"")</f>
        <v/>
      </c>
      <c r="F599" s="166" t="str">
        <f ca="1">IF(ISERROR($S599),"",OFFSET('Smelter Reference List'!$E$4,$S599-4,0))</f>
        <v/>
      </c>
      <c r="G599" s="166" t="str">
        <f ca="1">IF(C599=$U$4,"Enter smelter details", IF(ISERROR($S599),"",OFFSET('Smelter Reference List'!$F$4,$S599-4,0)))</f>
        <v/>
      </c>
      <c r="H599" s="290" t="str">
        <f ca="1">IF(ISERROR($S599),"",OFFSET('Smelter Reference List'!$G$4,$S599-4,0))</f>
        <v/>
      </c>
      <c r="I599" s="291" t="str">
        <f ca="1">IF(ISERROR($S599),"",OFFSET('Smelter Reference List'!$H$4,$S599-4,0))</f>
        <v/>
      </c>
      <c r="J599" s="291" t="str">
        <f ca="1">IF(ISERROR($S599),"",OFFSET('Smelter Reference List'!$I$4,$S599-4,0))</f>
        <v/>
      </c>
      <c r="K599" s="288"/>
      <c r="L599" s="288"/>
      <c r="M599" s="288"/>
      <c r="N599" s="288"/>
      <c r="O599" s="288"/>
      <c r="P599" s="288"/>
      <c r="Q599" s="289"/>
      <c r="R599" s="274"/>
      <c r="S599" s="275" t="e">
        <f>IF(OR(C599="",C599=T$4),NA(),MATCH($B599&amp;$C599,'Smelter Reference List'!$J:$J,0))</f>
        <v>#N/A</v>
      </c>
      <c r="T599" s="276"/>
      <c r="U599" s="276"/>
      <c r="V599" s="276"/>
      <c r="W599" s="276"/>
    </row>
    <row r="600" spans="1:23" s="267" customFormat="1" ht="20.25">
      <c r="A600" s="265"/>
      <c r="B600" s="273"/>
      <c r="C600" s="273"/>
      <c r="D600" s="166" t="str">
        <f ca="1">IF(ISERROR($S600),"",OFFSET('Smelter Reference List'!$C$4,$S600-4,0)&amp;"")</f>
        <v/>
      </c>
      <c r="E600" s="166" t="str">
        <f ca="1">IF(ISERROR($S600),"",OFFSET('Smelter Reference List'!$D$4,$S600-4,0)&amp;"")</f>
        <v/>
      </c>
      <c r="F600" s="166" t="str">
        <f ca="1">IF(ISERROR($S600),"",OFFSET('Smelter Reference List'!$E$4,$S600-4,0))</f>
        <v/>
      </c>
      <c r="G600" s="166" t="str">
        <f ca="1">IF(C600=$U$4,"Enter smelter details", IF(ISERROR($S600),"",OFFSET('Smelter Reference List'!$F$4,$S600-4,0)))</f>
        <v/>
      </c>
      <c r="H600" s="290" t="str">
        <f ca="1">IF(ISERROR($S600),"",OFFSET('Smelter Reference List'!$G$4,$S600-4,0))</f>
        <v/>
      </c>
      <c r="I600" s="291" t="str">
        <f ca="1">IF(ISERROR($S600),"",OFFSET('Smelter Reference List'!$H$4,$S600-4,0))</f>
        <v/>
      </c>
      <c r="J600" s="291" t="str">
        <f ca="1">IF(ISERROR($S600),"",OFFSET('Smelter Reference List'!$I$4,$S600-4,0))</f>
        <v/>
      </c>
      <c r="K600" s="288"/>
      <c r="L600" s="288"/>
      <c r="M600" s="288"/>
      <c r="N600" s="288"/>
      <c r="O600" s="288"/>
      <c r="P600" s="288"/>
      <c r="Q600" s="289"/>
      <c r="R600" s="274"/>
      <c r="S600" s="275" t="e">
        <f>IF(OR(C600="",C600=T$4),NA(),MATCH($B600&amp;$C600,'Smelter Reference List'!$J:$J,0))</f>
        <v>#N/A</v>
      </c>
      <c r="T600" s="276"/>
      <c r="U600" s="276"/>
      <c r="V600" s="276"/>
      <c r="W600" s="276"/>
    </row>
    <row r="601" spans="1:23" s="267" customFormat="1" ht="20.25">
      <c r="A601" s="265"/>
      <c r="B601" s="273"/>
      <c r="C601" s="273"/>
      <c r="D601" s="166" t="str">
        <f ca="1">IF(ISERROR($S601),"",OFFSET('Smelter Reference List'!$C$4,$S601-4,0)&amp;"")</f>
        <v/>
      </c>
      <c r="E601" s="166" t="str">
        <f ca="1">IF(ISERROR($S601),"",OFFSET('Smelter Reference List'!$D$4,$S601-4,0)&amp;"")</f>
        <v/>
      </c>
      <c r="F601" s="166" t="str">
        <f ca="1">IF(ISERROR($S601),"",OFFSET('Smelter Reference List'!$E$4,$S601-4,0))</f>
        <v/>
      </c>
      <c r="G601" s="166" t="str">
        <f ca="1">IF(C601=$U$4,"Enter smelter details", IF(ISERROR($S601),"",OFFSET('Smelter Reference List'!$F$4,$S601-4,0)))</f>
        <v/>
      </c>
      <c r="H601" s="290" t="str">
        <f ca="1">IF(ISERROR($S601),"",OFFSET('Smelter Reference List'!$G$4,$S601-4,0))</f>
        <v/>
      </c>
      <c r="I601" s="291" t="str">
        <f ca="1">IF(ISERROR($S601),"",OFFSET('Smelter Reference List'!$H$4,$S601-4,0))</f>
        <v/>
      </c>
      <c r="J601" s="291" t="str">
        <f ca="1">IF(ISERROR($S601),"",OFFSET('Smelter Reference List'!$I$4,$S601-4,0))</f>
        <v/>
      </c>
      <c r="K601" s="288"/>
      <c r="L601" s="288"/>
      <c r="M601" s="288"/>
      <c r="N601" s="288"/>
      <c r="O601" s="288"/>
      <c r="P601" s="288"/>
      <c r="Q601" s="289"/>
      <c r="R601" s="274"/>
      <c r="S601" s="275" t="e">
        <f>IF(OR(C601="",C601=T$4),NA(),MATCH($B601&amp;$C601,'Smelter Reference List'!$J:$J,0))</f>
        <v>#N/A</v>
      </c>
      <c r="T601" s="276"/>
      <c r="U601" s="276"/>
      <c r="V601" s="276"/>
      <c r="W601" s="276"/>
    </row>
    <row r="602" spans="1:23" s="267" customFormat="1" ht="20.25">
      <c r="A602" s="265"/>
      <c r="B602" s="273"/>
      <c r="C602" s="273"/>
      <c r="D602" s="166" t="str">
        <f ca="1">IF(ISERROR($S602),"",OFFSET('Smelter Reference List'!$C$4,$S602-4,0)&amp;"")</f>
        <v/>
      </c>
      <c r="E602" s="166" t="str">
        <f ca="1">IF(ISERROR($S602),"",OFFSET('Smelter Reference List'!$D$4,$S602-4,0)&amp;"")</f>
        <v/>
      </c>
      <c r="F602" s="166" t="str">
        <f ca="1">IF(ISERROR($S602),"",OFFSET('Smelter Reference List'!$E$4,$S602-4,0))</f>
        <v/>
      </c>
      <c r="G602" s="166" t="str">
        <f ca="1">IF(C602=$U$4,"Enter smelter details", IF(ISERROR($S602),"",OFFSET('Smelter Reference List'!$F$4,$S602-4,0)))</f>
        <v/>
      </c>
      <c r="H602" s="290" t="str">
        <f ca="1">IF(ISERROR($S602),"",OFFSET('Smelter Reference List'!$G$4,$S602-4,0))</f>
        <v/>
      </c>
      <c r="I602" s="291" t="str">
        <f ca="1">IF(ISERROR($S602),"",OFFSET('Smelter Reference List'!$H$4,$S602-4,0))</f>
        <v/>
      </c>
      <c r="J602" s="291" t="str">
        <f ca="1">IF(ISERROR($S602),"",OFFSET('Smelter Reference List'!$I$4,$S602-4,0))</f>
        <v/>
      </c>
      <c r="K602" s="288"/>
      <c r="L602" s="288"/>
      <c r="M602" s="288"/>
      <c r="N602" s="288"/>
      <c r="O602" s="288"/>
      <c r="P602" s="288"/>
      <c r="Q602" s="289"/>
      <c r="R602" s="274"/>
      <c r="S602" s="275" t="e">
        <f>IF(OR(C602="",C602=T$4),NA(),MATCH($B602&amp;$C602,'Smelter Reference List'!$J:$J,0))</f>
        <v>#N/A</v>
      </c>
      <c r="T602" s="276"/>
      <c r="U602" s="276"/>
      <c r="V602" s="276"/>
      <c r="W602" s="276"/>
    </row>
    <row r="603" spans="1:23" s="267" customFormat="1" ht="20.25">
      <c r="A603" s="265"/>
      <c r="B603" s="273"/>
      <c r="C603" s="273"/>
      <c r="D603" s="166" t="str">
        <f ca="1">IF(ISERROR($S603),"",OFFSET('Smelter Reference List'!$C$4,$S603-4,0)&amp;"")</f>
        <v/>
      </c>
      <c r="E603" s="166" t="str">
        <f ca="1">IF(ISERROR($S603),"",OFFSET('Smelter Reference List'!$D$4,$S603-4,0)&amp;"")</f>
        <v/>
      </c>
      <c r="F603" s="166" t="str">
        <f ca="1">IF(ISERROR($S603),"",OFFSET('Smelter Reference List'!$E$4,$S603-4,0))</f>
        <v/>
      </c>
      <c r="G603" s="166" t="str">
        <f ca="1">IF(C603=$U$4,"Enter smelter details", IF(ISERROR($S603),"",OFFSET('Smelter Reference List'!$F$4,$S603-4,0)))</f>
        <v/>
      </c>
      <c r="H603" s="290" t="str">
        <f ca="1">IF(ISERROR($S603),"",OFFSET('Smelter Reference List'!$G$4,$S603-4,0))</f>
        <v/>
      </c>
      <c r="I603" s="291" t="str">
        <f ca="1">IF(ISERROR($S603),"",OFFSET('Smelter Reference List'!$H$4,$S603-4,0))</f>
        <v/>
      </c>
      <c r="J603" s="291" t="str">
        <f ca="1">IF(ISERROR($S603),"",OFFSET('Smelter Reference List'!$I$4,$S603-4,0))</f>
        <v/>
      </c>
      <c r="K603" s="288"/>
      <c r="L603" s="288"/>
      <c r="M603" s="288"/>
      <c r="N603" s="288"/>
      <c r="O603" s="288"/>
      <c r="P603" s="288"/>
      <c r="Q603" s="289"/>
      <c r="R603" s="274"/>
      <c r="S603" s="275" t="e">
        <f>IF(OR(C603="",C603=T$4),NA(),MATCH($B603&amp;$C603,'Smelter Reference List'!$J:$J,0))</f>
        <v>#N/A</v>
      </c>
      <c r="T603" s="276"/>
      <c r="U603" s="276"/>
      <c r="V603" s="276"/>
      <c r="W603" s="276"/>
    </row>
    <row r="604" spans="1:23" s="267" customFormat="1" ht="20.25">
      <c r="A604" s="265"/>
      <c r="B604" s="273"/>
      <c r="C604" s="273"/>
      <c r="D604" s="166" t="str">
        <f ca="1">IF(ISERROR($S604),"",OFFSET('Smelter Reference List'!$C$4,$S604-4,0)&amp;"")</f>
        <v/>
      </c>
      <c r="E604" s="166" t="str">
        <f ca="1">IF(ISERROR($S604),"",OFFSET('Smelter Reference List'!$D$4,$S604-4,0)&amp;"")</f>
        <v/>
      </c>
      <c r="F604" s="166" t="str">
        <f ca="1">IF(ISERROR($S604),"",OFFSET('Smelter Reference List'!$E$4,$S604-4,0))</f>
        <v/>
      </c>
      <c r="G604" s="166" t="str">
        <f ca="1">IF(C604=$U$4,"Enter smelter details", IF(ISERROR($S604),"",OFFSET('Smelter Reference List'!$F$4,$S604-4,0)))</f>
        <v/>
      </c>
      <c r="H604" s="290" t="str">
        <f ca="1">IF(ISERROR($S604),"",OFFSET('Smelter Reference List'!$G$4,$S604-4,0))</f>
        <v/>
      </c>
      <c r="I604" s="291" t="str">
        <f ca="1">IF(ISERROR($S604),"",OFFSET('Smelter Reference List'!$H$4,$S604-4,0))</f>
        <v/>
      </c>
      <c r="J604" s="291" t="str">
        <f ca="1">IF(ISERROR($S604),"",OFFSET('Smelter Reference List'!$I$4,$S604-4,0))</f>
        <v/>
      </c>
      <c r="K604" s="288"/>
      <c r="L604" s="288"/>
      <c r="M604" s="288"/>
      <c r="N604" s="288"/>
      <c r="O604" s="288"/>
      <c r="P604" s="288"/>
      <c r="Q604" s="289"/>
      <c r="R604" s="274"/>
      <c r="S604" s="275" t="e">
        <f>IF(OR(C604="",C604=T$4),NA(),MATCH($B604&amp;$C604,'Smelter Reference List'!$J:$J,0))</f>
        <v>#N/A</v>
      </c>
      <c r="T604" s="276"/>
      <c r="U604" s="276"/>
      <c r="V604" s="276"/>
      <c r="W604" s="276"/>
    </row>
    <row r="605" spans="1:23" s="267" customFormat="1" ht="20.25">
      <c r="A605" s="265"/>
      <c r="B605" s="273"/>
      <c r="C605" s="273"/>
      <c r="D605" s="166" t="str">
        <f ca="1">IF(ISERROR($S605),"",OFFSET('Smelter Reference List'!$C$4,$S605-4,0)&amp;"")</f>
        <v/>
      </c>
      <c r="E605" s="166" t="str">
        <f ca="1">IF(ISERROR($S605),"",OFFSET('Smelter Reference List'!$D$4,$S605-4,0)&amp;"")</f>
        <v/>
      </c>
      <c r="F605" s="166" t="str">
        <f ca="1">IF(ISERROR($S605),"",OFFSET('Smelter Reference List'!$E$4,$S605-4,0))</f>
        <v/>
      </c>
      <c r="G605" s="166" t="str">
        <f ca="1">IF(C605=$U$4,"Enter smelter details", IF(ISERROR($S605),"",OFFSET('Smelter Reference List'!$F$4,$S605-4,0)))</f>
        <v/>
      </c>
      <c r="H605" s="290" t="str">
        <f ca="1">IF(ISERROR($S605),"",OFFSET('Smelter Reference List'!$G$4,$S605-4,0))</f>
        <v/>
      </c>
      <c r="I605" s="291" t="str">
        <f ca="1">IF(ISERROR($S605),"",OFFSET('Smelter Reference List'!$H$4,$S605-4,0))</f>
        <v/>
      </c>
      <c r="J605" s="291" t="str">
        <f ca="1">IF(ISERROR($S605),"",OFFSET('Smelter Reference List'!$I$4,$S605-4,0))</f>
        <v/>
      </c>
      <c r="K605" s="288"/>
      <c r="L605" s="288"/>
      <c r="M605" s="288"/>
      <c r="N605" s="288"/>
      <c r="O605" s="288"/>
      <c r="P605" s="288"/>
      <c r="Q605" s="289"/>
      <c r="R605" s="274"/>
      <c r="S605" s="275" t="e">
        <f>IF(OR(C605="",C605=T$4),NA(),MATCH($B605&amp;$C605,'Smelter Reference List'!$J:$J,0))</f>
        <v>#N/A</v>
      </c>
      <c r="T605" s="276"/>
      <c r="U605" s="276"/>
      <c r="V605" s="276"/>
      <c r="W605" s="276"/>
    </row>
    <row r="606" spans="1:23" s="267" customFormat="1" ht="20.25">
      <c r="A606" s="265"/>
      <c r="B606" s="273"/>
      <c r="C606" s="273"/>
      <c r="D606" s="166" t="str">
        <f ca="1">IF(ISERROR($S606),"",OFFSET('Smelter Reference List'!$C$4,$S606-4,0)&amp;"")</f>
        <v/>
      </c>
      <c r="E606" s="166" t="str">
        <f ca="1">IF(ISERROR($S606),"",OFFSET('Smelter Reference List'!$D$4,$S606-4,0)&amp;"")</f>
        <v/>
      </c>
      <c r="F606" s="166" t="str">
        <f ca="1">IF(ISERROR($S606),"",OFFSET('Smelter Reference List'!$E$4,$S606-4,0))</f>
        <v/>
      </c>
      <c r="G606" s="166" t="str">
        <f ca="1">IF(C606=$U$4,"Enter smelter details", IF(ISERROR($S606),"",OFFSET('Smelter Reference List'!$F$4,$S606-4,0)))</f>
        <v/>
      </c>
      <c r="H606" s="290" t="str">
        <f ca="1">IF(ISERROR($S606),"",OFFSET('Smelter Reference List'!$G$4,$S606-4,0))</f>
        <v/>
      </c>
      <c r="I606" s="291" t="str">
        <f ca="1">IF(ISERROR($S606),"",OFFSET('Smelter Reference List'!$H$4,$S606-4,0))</f>
        <v/>
      </c>
      <c r="J606" s="291" t="str">
        <f ca="1">IF(ISERROR($S606),"",OFFSET('Smelter Reference List'!$I$4,$S606-4,0))</f>
        <v/>
      </c>
      <c r="K606" s="288"/>
      <c r="L606" s="288"/>
      <c r="M606" s="288"/>
      <c r="N606" s="288"/>
      <c r="O606" s="288"/>
      <c r="P606" s="288"/>
      <c r="Q606" s="289"/>
      <c r="R606" s="274"/>
      <c r="S606" s="275" t="e">
        <f>IF(OR(C606="",C606=T$4),NA(),MATCH($B606&amp;$C606,'Smelter Reference List'!$J:$J,0))</f>
        <v>#N/A</v>
      </c>
      <c r="T606" s="276"/>
      <c r="U606" s="276"/>
      <c r="V606" s="276"/>
      <c r="W606" s="276"/>
    </row>
    <row r="607" spans="1:23" s="267" customFormat="1" ht="20.25">
      <c r="A607" s="265"/>
      <c r="B607" s="273"/>
      <c r="C607" s="273"/>
      <c r="D607" s="166" t="str">
        <f ca="1">IF(ISERROR($S607),"",OFFSET('Smelter Reference List'!$C$4,$S607-4,0)&amp;"")</f>
        <v/>
      </c>
      <c r="E607" s="166" t="str">
        <f ca="1">IF(ISERROR($S607),"",OFFSET('Smelter Reference List'!$D$4,$S607-4,0)&amp;"")</f>
        <v/>
      </c>
      <c r="F607" s="166" t="str">
        <f ca="1">IF(ISERROR($S607),"",OFFSET('Smelter Reference List'!$E$4,$S607-4,0))</f>
        <v/>
      </c>
      <c r="G607" s="166" t="str">
        <f ca="1">IF(C607=$U$4,"Enter smelter details", IF(ISERROR($S607),"",OFFSET('Smelter Reference List'!$F$4,$S607-4,0)))</f>
        <v/>
      </c>
      <c r="H607" s="290" t="str">
        <f ca="1">IF(ISERROR($S607),"",OFFSET('Smelter Reference List'!$G$4,$S607-4,0))</f>
        <v/>
      </c>
      <c r="I607" s="291" t="str">
        <f ca="1">IF(ISERROR($S607),"",OFFSET('Smelter Reference List'!$H$4,$S607-4,0))</f>
        <v/>
      </c>
      <c r="J607" s="291" t="str">
        <f ca="1">IF(ISERROR($S607),"",OFFSET('Smelter Reference List'!$I$4,$S607-4,0))</f>
        <v/>
      </c>
      <c r="K607" s="288"/>
      <c r="L607" s="288"/>
      <c r="M607" s="288"/>
      <c r="N607" s="288"/>
      <c r="O607" s="288"/>
      <c r="P607" s="288"/>
      <c r="Q607" s="289"/>
      <c r="R607" s="274"/>
      <c r="S607" s="275" t="e">
        <f>IF(OR(C607="",C607=T$4),NA(),MATCH($B607&amp;$C607,'Smelter Reference List'!$J:$J,0))</f>
        <v>#N/A</v>
      </c>
      <c r="T607" s="276"/>
      <c r="U607" s="276"/>
      <c r="V607" s="276"/>
      <c r="W607" s="276"/>
    </row>
    <row r="608" spans="1:23" s="267" customFormat="1" ht="20.25">
      <c r="A608" s="265"/>
      <c r="B608" s="273"/>
      <c r="C608" s="273"/>
      <c r="D608" s="166" t="str">
        <f ca="1">IF(ISERROR($S608),"",OFFSET('Smelter Reference List'!$C$4,$S608-4,0)&amp;"")</f>
        <v/>
      </c>
      <c r="E608" s="166" t="str">
        <f ca="1">IF(ISERROR($S608),"",OFFSET('Smelter Reference List'!$D$4,$S608-4,0)&amp;"")</f>
        <v/>
      </c>
      <c r="F608" s="166" t="str">
        <f ca="1">IF(ISERROR($S608),"",OFFSET('Smelter Reference List'!$E$4,$S608-4,0))</f>
        <v/>
      </c>
      <c r="G608" s="166" t="str">
        <f ca="1">IF(C608=$U$4,"Enter smelter details", IF(ISERROR($S608),"",OFFSET('Smelter Reference List'!$F$4,$S608-4,0)))</f>
        <v/>
      </c>
      <c r="H608" s="290" t="str">
        <f ca="1">IF(ISERROR($S608),"",OFFSET('Smelter Reference List'!$G$4,$S608-4,0))</f>
        <v/>
      </c>
      <c r="I608" s="291" t="str">
        <f ca="1">IF(ISERROR($S608),"",OFFSET('Smelter Reference List'!$H$4,$S608-4,0))</f>
        <v/>
      </c>
      <c r="J608" s="291" t="str">
        <f ca="1">IF(ISERROR($S608),"",OFFSET('Smelter Reference List'!$I$4,$S608-4,0))</f>
        <v/>
      </c>
      <c r="K608" s="288"/>
      <c r="L608" s="288"/>
      <c r="M608" s="288"/>
      <c r="N608" s="288"/>
      <c r="O608" s="288"/>
      <c r="P608" s="288"/>
      <c r="Q608" s="289"/>
      <c r="R608" s="274"/>
      <c r="S608" s="275" t="e">
        <f>IF(OR(C608="",C608=T$4),NA(),MATCH($B608&amp;$C608,'Smelter Reference List'!$J:$J,0))</f>
        <v>#N/A</v>
      </c>
      <c r="T608" s="276"/>
      <c r="U608" s="276"/>
      <c r="V608" s="276"/>
      <c r="W608" s="276"/>
    </row>
    <row r="609" spans="1:23" s="267" customFormat="1" ht="20.25">
      <c r="A609" s="265"/>
      <c r="B609" s="273"/>
      <c r="C609" s="273"/>
      <c r="D609" s="166" t="str">
        <f ca="1">IF(ISERROR($S609),"",OFFSET('Smelter Reference List'!$C$4,$S609-4,0)&amp;"")</f>
        <v/>
      </c>
      <c r="E609" s="166" t="str">
        <f ca="1">IF(ISERROR($S609),"",OFFSET('Smelter Reference List'!$D$4,$S609-4,0)&amp;"")</f>
        <v/>
      </c>
      <c r="F609" s="166" t="str">
        <f ca="1">IF(ISERROR($S609),"",OFFSET('Smelter Reference List'!$E$4,$S609-4,0))</f>
        <v/>
      </c>
      <c r="G609" s="166" t="str">
        <f ca="1">IF(C609=$U$4,"Enter smelter details", IF(ISERROR($S609),"",OFFSET('Smelter Reference List'!$F$4,$S609-4,0)))</f>
        <v/>
      </c>
      <c r="H609" s="290" t="str">
        <f ca="1">IF(ISERROR($S609),"",OFFSET('Smelter Reference List'!$G$4,$S609-4,0))</f>
        <v/>
      </c>
      <c r="I609" s="291" t="str">
        <f ca="1">IF(ISERROR($S609),"",OFFSET('Smelter Reference List'!$H$4,$S609-4,0))</f>
        <v/>
      </c>
      <c r="J609" s="291" t="str">
        <f ca="1">IF(ISERROR($S609),"",OFFSET('Smelter Reference List'!$I$4,$S609-4,0))</f>
        <v/>
      </c>
      <c r="K609" s="288"/>
      <c r="L609" s="288"/>
      <c r="M609" s="288"/>
      <c r="N609" s="288"/>
      <c r="O609" s="288"/>
      <c r="P609" s="288"/>
      <c r="Q609" s="289"/>
      <c r="R609" s="274"/>
      <c r="S609" s="275" t="e">
        <f>IF(OR(C609="",C609=T$4),NA(),MATCH($B609&amp;$C609,'Smelter Reference List'!$J:$J,0))</f>
        <v>#N/A</v>
      </c>
      <c r="T609" s="276"/>
      <c r="U609" s="276"/>
      <c r="V609" s="276"/>
      <c r="W609" s="276"/>
    </row>
    <row r="610" spans="1:23" s="267" customFormat="1" ht="20.25">
      <c r="A610" s="265"/>
      <c r="B610" s="273"/>
      <c r="C610" s="273"/>
      <c r="D610" s="166" t="str">
        <f ca="1">IF(ISERROR($S610),"",OFFSET('Smelter Reference List'!$C$4,$S610-4,0)&amp;"")</f>
        <v/>
      </c>
      <c r="E610" s="166" t="str">
        <f ca="1">IF(ISERROR($S610),"",OFFSET('Smelter Reference List'!$D$4,$S610-4,0)&amp;"")</f>
        <v/>
      </c>
      <c r="F610" s="166" t="str">
        <f ca="1">IF(ISERROR($S610),"",OFFSET('Smelter Reference List'!$E$4,$S610-4,0))</f>
        <v/>
      </c>
      <c r="G610" s="166" t="str">
        <f ca="1">IF(C610=$U$4,"Enter smelter details", IF(ISERROR($S610),"",OFFSET('Smelter Reference List'!$F$4,$S610-4,0)))</f>
        <v/>
      </c>
      <c r="H610" s="290" t="str">
        <f ca="1">IF(ISERROR($S610),"",OFFSET('Smelter Reference List'!$G$4,$S610-4,0))</f>
        <v/>
      </c>
      <c r="I610" s="291" t="str">
        <f ca="1">IF(ISERROR($S610),"",OFFSET('Smelter Reference List'!$H$4,$S610-4,0))</f>
        <v/>
      </c>
      <c r="J610" s="291" t="str">
        <f ca="1">IF(ISERROR($S610),"",OFFSET('Smelter Reference List'!$I$4,$S610-4,0))</f>
        <v/>
      </c>
      <c r="K610" s="288"/>
      <c r="L610" s="288"/>
      <c r="M610" s="288"/>
      <c r="N610" s="288"/>
      <c r="O610" s="288"/>
      <c r="P610" s="288"/>
      <c r="Q610" s="289"/>
      <c r="R610" s="274"/>
      <c r="S610" s="275" t="e">
        <f>IF(OR(C610="",C610=T$4),NA(),MATCH($B610&amp;$C610,'Smelter Reference List'!$J:$J,0))</f>
        <v>#N/A</v>
      </c>
      <c r="T610" s="276"/>
      <c r="U610" s="276"/>
      <c r="V610" s="276"/>
      <c r="W610" s="276"/>
    </row>
    <row r="611" spans="1:23" s="267" customFormat="1" ht="20.25">
      <c r="A611" s="265"/>
      <c r="B611" s="273"/>
      <c r="C611" s="273"/>
      <c r="D611" s="166" t="str">
        <f ca="1">IF(ISERROR($S611),"",OFFSET('Smelter Reference List'!$C$4,$S611-4,0)&amp;"")</f>
        <v/>
      </c>
      <c r="E611" s="166" t="str">
        <f ca="1">IF(ISERROR($S611),"",OFFSET('Smelter Reference List'!$D$4,$S611-4,0)&amp;"")</f>
        <v/>
      </c>
      <c r="F611" s="166" t="str">
        <f ca="1">IF(ISERROR($S611),"",OFFSET('Smelter Reference List'!$E$4,$S611-4,0))</f>
        <v/>
      </c>
      <c r="G611" s="166" t="str">
        <f ca="1">IF(C611=$U$4,"Enter smelter details", IF(ISERROR($S611),"",OFFSET('Smelter Reference List'!$F$4,$S611-4,0)))</f>
        <v/>
      </c>
      <c r="H611" s="290" t="str">
        <f ca="1">IF(ISERROR($S611),"",OFFSET('Smelter Reference List'!$G$4,$S611-4,0))</f>
        <v/>
      </c>
      <c r="I611" s="291" t="str">
        <f ca="1">IF(ISERROR($S611),"",OFFSET('Smelter Reference List'!$H$4,$S611-4,0))</f>
        <v/>
      </c>
      <c r="J611" s="291" t="str">
        <f ca="1">IF(ISERROR($S611),"",OFFSET('Smelter Reference List'!$I$4,$S611-4,0))</f>
        <v/>
      </c>
      <c r="K611" s="288"/>
      <c r="L611" s="288"/>
      <c r="M611" s="288"/>
      <c r="N611" s="288"/>
      <c r="O611" s="288"/>
      <c r="P611" s="288"/>
      <c r="Q611" s="289"/>
      <c r="R611" s="274"/>
      <c r="S611" s="275" t="e">
        <f>IF(OR(C611="",C611=T$4),NA(),MATCH($B611&amp;$C611,'Smelter Reference List'!$J:$J,0))</f>
        <v>#N/A</v>
      </c>
      <c r="T611" s="276"/>
      <c r="U611" s="276"/>
      <c r="V611" s="276"/>
      <c r="W611" s="276"/>
    </row>
    <row r="612" spans="1:23" s="267" customFormat="1" ht="20.25">
      <c r="A612" s="265"/>
      <c r="B612" s="273"/>
      <c r="C612" s="273"/>
      <c r="D612" s="166" t="str">
        <f ca="1">IF(ISERROR($S612),"",OFFSET('Smelter Reference List'!$C$4,$S612-4,0)&amp;"")</f>
        <v/>
      </c>
      <c r="E612" s="166" t="str">
        <f ca="1">IF(ISERROR($S612),"",OFFSET('Smelter Reference List'!$D$4,$S612-4,0)&amp;"")</f>
        <v/>
      </c>
      <c r="F612" s="166" t="str">
        <f ca="1">IF(ISERROR($S612),"",OFFSET('Smelter Reference List'!$E$4,$S612-4,0))</f>
        <v/>
      </c>
      <c r="G612" s="166" t="str">
        <f ca="1">IF(C612=$U$4,"Enter smelter details", IF(ISERROR($S612),"",OFFSET('Smelter Reference List'!$F$4,$S612-4,0)))</f>
        <v/>
      </c>
      <c r="H612" s="290" t="str">
        <f ca="1">IF(ISERROR($S612),"",OFFSET('Smelter Reference List'!$G$4,$S612-4,0))</f>
        <v/>
      </c>
      <c r="I612" s="291" t="str">
        <f ca="1">IF(ISERROR($S612),"",OFFSET('Smelter Reference List'!$H$4,$S612-4,0))</f>
        <v/>
      </c>
      <c r="J612" s="291" t="str">
        <f ca="1">IF(ISERROR($S612),"",OFFSET('Smelter Reference List'!$I$4,$S612-4,0))</f>
        <v/>
      </c>
      <c r="K612" s="288"/>
      <c r="L612" s="288"/>
      <c r="M612" s="288"/>
      <c r="N612" s="288"/>
      <c r="O612" s="288"/>
      <c r="P612" s="288"/>
      <c r="Q612" s="289"/>
      <c r="R612" s="274"/>
      <c r="S612" s="275" t="e">
        <f>IF(OR(C612="",C612=T$4),NA(),MATCH($B612&amp;$C612,'Smelter Reference List'!$J:$J,0))</f>
        <v>#N/A</v>
      </c>
      <c r="T612" s="276"/>
      <c r="U612" s="276"/>
      <c r="V612" s="276"/>
      <c r="W612" s="276"/>
    </row>
    <row r="613" spans="1:23" s="267" customFormat="1" ht="20.25">
      <c r="A613" s="265"/>
      <c r="B613" s="273"/>
      <c r="C613" s="273"/>
      <c r="D613" s="166" t="str">
        <f ca="1">IF(ISERROR($S613),"",OFFSET('Smelter Reference List'!$C$4,$S613-4,0)&amp;"")</f>
        <v/>
      </c>
      <c r="E613" s="166" t="str">
        <f ca="1">IF(ISERROR($S613),"",OFFSET('Smelter Reference List'!$D$4,$S613-4,0)&amp;"")</f>
        <v/>
      </c>
      <c r="F613" s="166" t="str">
        <f ca="1">IF(ISERROR($S613),"",OFFSET('Smelter Reference List'!$E$4,$S613-4,0))</f>
        <v/>
      </c>
      <c r="G613" s="166" t="str">
        <f ca="1">IF(C613=$U$4,"Enter smelter details", IF(ISERROR($S613),"",OFFSET('Smelter Reference List'!$F$4,$S613-4,0)))</f>
        <v/>
      </c>
      <c r="H613" s="290" t="str">
        <f ca="1">IF(ISERROR($S613),"",OFFSET('Smelter Reference List'!$G$4,$S613-4,0))</f>
        <v/>
      </c>
      <c r="I613" s="291" t="str">
        <f ca="1">IF(ISERROR($S613),"",OFFSET('Smelter Reference List'!$H$4,$S613-4,0))</f>
        <v/>
      </c>
      <c r="J613" s="291" t="str">
        <f ca="1">IF(ISERROR($S613),"",OFFSET('Smelter Reference List'!$I$4,$S613-4,0))</f>
        <v/>
      </c>
      <c r="K613" s="288"/>
      <c r="L613" s="288"/>
      <c r="M613" s="288"/>
      <c r="N613" s="288"/>
      <c r="O613" s="288"/>
      <c r="P613" s="288"/>
      <c r="Q613" s="289"/>
      <c r="R613" s="274"/>
      <c r="S613" s="275" t="e">
        <f>IF(OR(C613="",C613=T$4),NA(),MATCH($B613&amp;$C613,'Smelter Reference List'!$J:$J,0))</f>
        <v>#N/A</v>
      </c>
      <c r="T613" s="276"/>
      <c r="U613" s="276"/>
      <c r="V613" s="276"/>
      <c r="W613" s="276"/>
    </row>
    <row r="614" spans="1:23" s="267" customFormat="1" ht="20.25">
      <c r="A614" s="265"/>
      <c r="B614" s="273"/>
      <c r="C614" s="273"/>
      <c r="D614" s="166" t="str">
        <f ca="1">IF(ISERROR($S614),"",OFFSET('Smelter Reference List'!$C$4,$S614-4,0)&amp;"")</f>
        <v/>
      </c>
      <c r="E614" s="166" t="str">
        <f ca="1">IF(ISERROR($S614),"",OFFSET('Smelter Reference List'!$D$4,$S614-4,0)&amp;"")</f>
        <v/>
      </c>
      <c r="F614" s="166" t="str">
        <f ca="1">IF(ISERROR($S614),"",OFFSET('Smelter Reference List'!$E$4,$S614-4,0))</f>
        <v/>
      </c>
      <c r="G614" s="166" t="str">
        <f ca="1">IF(C614=$U$4,"Enter smelter details", IF(ISERROR($S614),"",OFFSET('Smelter Reference List'!$F$4,$S614-4,0)))</f>
        <v/>
      </c>
      <c r="H614" s="290" t="str">
        <f ca="1">IF(ISERROR($S614),"",OFFSET('Smelter Reference List'!$G$4,$S614-4,0))</f>
        <v/>
      </c>
      <c r="I614" s="291" t="str">
        <f ca="1">IF(ISERROR($S614),"",OFFSET('Smelter Reference List'!$H$4,$S614-4,0))</f>
        <v/>
      </c>
      <c r="J614" s="291" t="str">
        <f ca="1">IF(ISERROR($S614),"",OFFSET('Smelter Reference List'!$I$4,$S614-4,0))</f>
        <v/>
      </c>
      <c r="K614" s="288"/>
      <c r="L614" s="288"/>
      <c r="M614" s="288"/>
      <c r="N614" s="288"/>
      <c r="O614" s="288"/>
      <c r="P614" s="288"/>
      <c r="Q614" s="289"/>
      <c r="R614" s="274"/>
      <c r="S614" s="275" t="e">
        <f>IF(OR(C614="",C614=T$4),NA(),MATCH($B614&amp;$C614,'Smelter Reference List'!$J:$J,0))</f>
        <v>#N/A</v>
      </c>
      <c r="T614" s="276"/>
      <c r="U614" s="276"/>
      <c r="V614" s="276"/>
      <c r="W614" s="276"/>
    </row>
    <row r="615" spans="1:23" s="267" customFormat="1" ht="20.25">
      <c r="A615" s="265"/>
      <c r="B615" s="273"/>
      <c r="C615" s="273"/>
      <c r="D615" s="166" t="str">
        <f ca="1">IF(ISERROR($S615),"",OFFSET('Smelter Reference List'!$C$4,$S615-4,0)&amp;"")</f>
        <v/>
      </c>
      <c r="E615" s="166" t="str">
        <f ca="1">IF(ISERROR($S615),"",OFFSET('Smelter Reference List'!$D$4,$S615-4,0)&amp;"")</f>
        <v/>
      </c>
      <c r="F615" s="166" t="str">
        <f ca="1">IF(ISERROR($S615),"",OFFSET('Smelter Reference List'!$E$4,$S615-4,0))</f>
        <v/>
      </c>
      <c r="G615" s="166" t="str">
        <f ca="1">IF(C615=$U$4,"Enter smelter details", IF(ISERROR($S615),"",OFFSET('Smelter Reference List'!$F$4,$S615-4,0)))</f>
        <v/>
      </c>
      <c r="H615" s="290" t="str">
        <f ca="1">IF(ISERROR($S615),"",OFFSET('Smelter Reference List'!$G$4,$S615-4,0))</f>
        <v/>
      </c>
      <c r="I615" s="291" t="str">
        <f ca="1">IF(ISERROR($S615),"",OFFSET('Smelter Reference List'!$H$4,$S615-4,0))</f>
        <v/>
      </c>
      <c r="J615" s="291" t="str">
        <f ca="1">IF(ISERROR($S615),"",OFFSET('Smelter Reference List'!$I$4,$S615-4,0))</f>
        <v/>
      </c>
      <c r="K615" s="288"/>
      <c r="L615" s="288"/>
      <c r="M615" s="288"/>
      <c r="N615" s="288"/>
      <c r="O615" s="288"/>
      <c r="P615" s="288"/>
      <c r="Q615" s="289"/>
      <c r="R615" s="274"/>
      <c r="S615" s="275" t="e">
        <f>IF(OR(C615="",C615=T$4),NA(),MATCH($B615&amp;$C615,'Smelter Reference List'!$J:$J,0))</f>
        <v>#N/A</v>
      </c>
      <c r="T615" s="276"/>
      <c r="U615" s="276"/>
      <c r="V615" s="276"/>
      <c r="W615" s="276"/>
    </row>
    <row r="616" spans="1:23" s="267" customFormat="1" ht="20.25">
      <c r="A616" s="265"/>
      <c r="B616" s="273"/>
      <c r="C616" s="273"/>
      <c r="D616" s="166" t="str">
        <f ca="1">IF(ISERROR($S616),"",OFFSET('Smelter Reference List'!$C$4,$S616-4,0)&amp;"")</f>
        <v/>
      </c>
      <c r="E616" s="166" t="str">
        <f ca="1">IF(ISERROR($S616),"",OFFSET('Smelter Reference List'!$D$4,$S616-4,0)&amp;"")</f>
        <v/>
      </c>
      <c r="F616" s="166" t="str">
        <f ca="1">IF(ISERROR($S616),"",OFFSET('Smelter Reference List'!$E$4,$S616-4,0))</f>
        <v/>
      </c>
      <c r="G616" s="166" t="str">
        <f ca="1">IF(C616=$U$4,"Enter smelter details", IF(ISERROR($S616),"",OFFSET('Smelter Reference List'!$F$4,$S616-4,0)))</f>
        <v/>
      </c>
      <c r="H616" s="290" t="str">
        <f ca="1">IF(ISERROR($S616),"",OFFSET('Smelter Reference List'!$G$4,$S616-4,0))</f>
        <v/>
      </c>
      <c r="I616" s="291" t="str">
        <f ca="1">IF(ISERROR($S616),"",OFFSET('Smelter Reference List'!$H$4,$S616-4,0))</f>
        <v/>
      </c>
      <c r="J616" s="291" t="str">
        <f ca="1">IF(ISERROR($S616),"",OFFSET('Smelter Reference List'!$I$4,$S616-4,0))</f>
        <v/>
      </c>
      <c r="K616" s="288"/>
      <c r="L616" s="288"/>
      <c r="M616" s="288"/>
      <c r="N616" s="288"/>
      <c r="O616" s="288"/>
      <c r="P616" s="288"/>
      <c r="Q616" s="289"/>
      <c r="R616" s="274"/>
      <c r="S616" s="275" t="e">
        <f>IF(OR(C616="",C616=T$4),NA(),MATCH($B616&amp;$C616,'Smelter Reference List'!$J:$J,0))</f>
        <v>#N/A</v>
      </c>
      <c r="T616" s="276"/>
      <c r="U616" s="276"/>
      <c r="V616" s="276"/>
      <c r="W616" s="276"/>
    </row>
    <row r="617" spans="1:23" s="267" customFormat="1" ht="20.25">
      <c r="A617" s="265"/>
      <c r="B617" s="273"/>
      <c r="C617" s="273"/>
      <c r="D617" s="166" t="str">
        <f ca="1">IF(ISERROR($S617),"",OFFSET('Smelter Reference List'!$C$4,$S617-4,0)&amp;"")</f>
        <v/>
      </c>
      <c r="E617" s="166" t="str">
        <f ca="1">IF(ISERROR($S617),"",OFFSET('Smelter Reference List'!$D$4,$S617-4,0)&amp;"")</f>
        <v/>
      </c>
      <c r="F617" s="166" t="str">
        <f ca="1">IF(ISERROR($S617),"",OFFSET('Smelter Reference List'!$E$4,$S617-4,0))</f>
        <v/>
      </c>
      <c r="G617" s="166" t="str">
        <f ca="1">IF(C617=$U$4,"Enter smelter details", IF(ISERROR($S617),"",OFFSET('Smelter Reference List'!$F$4,$S617-4,0)))</f>
        <v/>
      </c>
      <c r="H617" s="290" t="str">
        <f ca="1">IF(ISERROR($S617),"",OFFSET('Smelter Reference List'!$G$4,$S617-4,0))</f>
        <v/>
      </c>
      <c r="I617" s="291" t="str">
        <f ca="1">IF(ISERROR($S617),"",OFFSET('Smelter Reference List'!$H$4,$S617-4,0))</f>
        <v/>
      </c>
      <c r="J617" s="291" t="str">
        <f ca="1">IF(ISERROR($S617),"",OFFSET('Smelter Reference List'!$I$4,$S617-4,0))</f>
        <v/>
      </c>
      <c r="K617" s="288"/>
      <c r="L617" s="288"/>
      <c r="M617" s="288"/>
      <c r="N617" s="288"/>
      <c r="O617" s="288"/>
      <c r="P617" s="288"/>
      <c r="Q617" s="289"/>
      <c r="R617" s="274"/>
      <c r="S617" s="275" t="e">
        <f>IF(OR(C617="",C617=T$4),NA(),MATCH($B617&amp;$C617,'Smelter Reference List'!$J:$J,0))</f>
        <v>#N/A</v>
      </c>
      <c r="T617" s="276"/>
      <c r="U617" s="276"/>
      <c r="V617" s="276"/>
      <c r="W617" s="276"/>
    </row>
    <row r="618" spans="1:23" s="267" customFormat="1" ht="20.25">
      <c r="A618" s="265"/>
      <c r="B618" s="273"/>
      <c r="C618" s="273"/>
      <c r="D618" s="166" t="str">
        <f ca="1">IF(ISERROR($S618),"",OFFSET('Smelter Reference List'!$C$4,$S618-4,0)&amp;"")</f>
        <v/>
      </c>
      <c r="E618" s="166" t="str">
        <f ca="1">IF(ISERROR($S618),"",OFFSET('Smelter Reference List'!$D$4,$S618-4,0)&amp;"")</f>
        <v/>
      </c>
      <c r="F618" s="166" t="str">
        <f ca="1">IF(ISERROR($S618),"",OFFSET('Smelter Reference List'!$E$4,$S618-4,0))</f>
        <v/>
      </c>
      <c r="G618" s="166" t="str">
        <f ca="1">IF(C618=$U$4,"Enter smelter details", IF(ISERROR($S618),"",OFFSET('Smelter Reference List'!$F$4,$S618-4,0)))</f>
        <v/>
      </c>
      <c r="H618" s="290" t="str">
        <f ca="1">IF(ISERROR($S618),"",OFFSET('Smelter Reference List'!$G$4,$S618-4,0))</f>
        <v/>
      </c>
      <c r="I618" s="291" t="str">
        <f ca="1">IF(ISERROR($S618),"",OFFSET('Smelter Reference List'!$H$4,$S618-4,0))</f>
        <v/>
      </c>
      <c r="J618" s="291" t="str">
        <f ca="1">IF(ISERROR($S618),"",OFFSET('Smelter Reference List'!$I$4,$S618-4,0))</f>
        <v/>
      </c>
      <c r="K618" s="288"/>
      <c r="L618" s="288"/>
      <c r="M618" s="288"/>
      <c r="N618" s="288"/>
      <c r="O618" s="288"/>
      <c r="P618" s="288"/>
      <c r="Q618" s="289"/>
      <c r="R618" s="274"/>
      <c r="S618" s="275" t="e">
        <f>IF(OR(C618="",C618=T$4),NA(),MATCH($B618&amp;$C618,'Smelter Reference List'!$J:$J,0))</f>
        <v>#N/A</v>
      </c>
      <c r="T618" s="276"/>
      <c r="U618" s="276"/>
      <c r="V618" s="276"/>
      <c r="W618" s="276"/>
    </row>
    <row r="619" spans="1:23" s="267" customFormat="1" ht="20.25">
      <c r="A619" s="265"/>
      <c r="B619" s="273"/>
      <c r="C619" s="273"/>
      <c r="D619" s="166" t="str">
        <f ca="1">IF(ISERROR($S619),"",OFFSET('Smelter Reference List'!$C$4,$S619-4,0)&amp;"")</f>
        <v/>
      </c>
      <c r="E619" s="166" t="str">
        <f ca="1">IF(ISERROR($S619),"",OFFSET('Smelter Reference List'!$D$4,$S619-4,0)&amp;"")</f>
        <v/>
      </c>
      <c r="F619" s="166" t="str">
        <f ca="1">IF(ISERROR($S619),"",OFFSET('Smelter Reference List'!$E$4,$S619-4,0))</f>
        <v/>
      </c>
      <c r="G619" s="166" t="str">
        <f ca="1">IF(C619=$U$4,"Enter smelter details", IF(ISERROR($S619),"",OFFSET('Smelter Reference List'!$F$4,$S619-4,0)))</f>
        <v/>
      </c>
      <c r="H619" s="290" t="str">
        <f ca="1">IF(ISERROR($S619),"",OFFSET('Smelter Reference List'!$G$4,$S619-4,0))</f>
        <v/>
      </c>
      <c r="I619" s="291" t="str">
        <f ca="1">IF(ISERROR($S619),"",OFFSET('Smelter Reference List'!$H$4,$S619-4,0))</f>
        <v/>
      </c>
      <c r="J619" s="291" t="str">
        <f ca="1">IF(ISERROR($S619),"",OFFSET('Smelter Reference List'!$I$4,$S619-4,0))</f>
        <v/>
      </c>
      <c r="K619" s="288"/>
      <c r="L619" s="288"/>
      <c r="M619" s="288"/>
      <c r="N619" s="288"/>
      <c r="O619" s="288"/>
      <c r="P619" s="288"/>
      <c r="Q619" s="289"/>
      <c r="R619" s="274"/>
      <c r="S619" s="275" t="e">
        <f>IF(OR(C619="",C619=T$4),NA(),MATCH($B619&amp;$C619,'Smelter Reference List'!$J:$J,0))</f>
        <v>#N/A</v>
      </c>
      <c r="T619" s="276"/>
      <c r="U619" s="276"/>
      <c r="V619" s="276"/>
      <c r="W619" s="276"/>
    </row>
    <row r="620" spans="1:23" s="267" customFormat="1" ht="20.25">
      <c r="A620" s="265"/>
      <c r="B620" s="273"/>
      <c r="C620" s="273"/>
      <c r="D620" s="166" t="str">
        <f ca="1">IF(ISERROR($S620),"",OFFSET('Smelter Reference List'!$C$4,$S620-4,0)&amp;"")</f>
        <v/>
      </c>
      <c r="E620" s="166" t="str">
        <f ca="1">IF(ISERROR($S620),"",OFFSET('Smelter Reference List'!$D$4,$S620-4,0)&amp;"")</f>
        <v/>
      </c>
      <c r="F620" s="166" t="str">
        <f ca="1">IF(ISERROR($S620),"",OFFSET('Smelter Reference List'!$E$4,$S620-4,0))</f>
        <v/>
      </c>
      <c r="G620" s="166" t="str">
        <f ca="1">IF(C620=$U$4,"Enter smelter details", IF(ISERROR($S620),"",OFFSET('Smelter Reference List'!$F$4,$S620-4,0)))</f>
        <v/>
      </c>
      <c r="H620" s="290" t="str">
        <f ca="1">IF(ISERROR($S620),"",OFFSET('Smelter Reference List'!$G$4,$S620-4,0))</f>
        <v/>
      </c>
      <c r="I620" s="291" t="str">
        <f ca="1">IF(ISERROR($S620),"",OFFSET('Smelter Reference List'!$H$4,$S620-4,0))</f>
        <v/>
      </c>
      <c r="J620" s="291" t="str">
        <f ca="1">IF(ISERROR($S620),"",OFFSET('Smelter Reference List'!$I$4,$S620-4,0))</f>
        <v/>
      </c>
      <c r="K620" s="288"/>
      <c r="L620" s="288"/>
      <c r="M620" s="288"/>
      <c r="N620" s="288"/>
      <c r="O620" s="288"/>
      <c r="P620" s="288"/>
      <c r="Q620" s="289"/>
      <c r="R620" s="274"/>
      <c r="S620" s="275" t="e">
        <f>IF(OR(C620="",C620=T$4),NA(),MATCH($B620&amp;$C620,'Smelter Reference List'!$J:$J,0))</f>
        <v>#N/A</v>
      </c>
      <c r="T620" s="276"/>
      <c r="U620" s="276"/>
      <c r="V620" s="276"/>
      <c r="W620" s="276"/>
    </row>
    <row r="621" spans="1:23" s="267" customFormat="1" ht="20.25">
      <c r="A621" s="265"/>
      <c r="B621" s="273"/>
      <c r="C621" s="273"/>
      <c r="D621" s="166" t="str">
        <f ca="1">IF(ISERROR($S621),"",OFFSET('Smelter Reference List'!$C$4,$S621-4,0)&amp;"")</f>
        <v/>
      </c>
      <c r="E621" s="166" t="str">
        <f ca="1">IF(ISERROR($S621),"",OFFSET('Smelter Reference List'!$D$4,$S621-4,0)&amp;"")</f>
        <v/>
      </c>
      <c r="F621" s="166" t="str">
        <f ca="1">IF(ISERROR($S621),"",OFFSET('Smelter Reference List'!$E$4,$S621-4,0))</f>
        <v/>
      </c>
      <c r="G621" s="166" t="str">
        <f ca="1">IF(C621=$U$4,"Enter smelter details", IF(ISERROR($S621),"",OFFSET('Smelter Reference List'!$F$4,$S621-4,0)))</f>
        <v/>
      </c>
      <c r="H621" s="290" t="str">
        <f ca="1">IF(ISERROR($S621),"",OFFSET('Smelter Reference List'!$G$4,$S621-4,0))</f>
        <v/>
      </c>
      <c r="I621" s="291" t="str">
        <f ca="1">IF(ISERROR($S621),"",OFFSET('Smelter Reference List'!$H$4,$S621-4,0))</f>
        <v/>
      </c>
      <c r="J621" s="291" t="str">
        <f ca="1">IF(ISERROR($S621),"",OFFSET('Smelter Reference List'!$I$4,$S621-4,0))</f>
        <v/>
      </c>
      <c r="K621" s="288"/>
      <c r="L621" s="288"/>
      <c r="M621" s="288"/>
      <c r="N621" s="288"/>
      <c r="O621" s="288"/>
      <c r="P621" s="288"/>
      <c r="Q621" s="289"/>
      <c r="R621" s="274"/>
      <c r="S621" s="275" t="e">
        <f>IF(OR(C621="",C621=T$4),NA(),MATCH($B621&amp;$C621,'Smelter Reference List'!$J:$J,0))</f>
        <v>#N/A</v>
      </c>
      <c r="T621" s="276"/>
      <c r="U621" s="276"/>
      <c r="V621" s="276"/>
      <c r="W621" s="276"/>
    </row>
    <row r="622" spans="1:23" s="267" customFormat="1" ht="20.25">
      <c r="A622" s="265"/>
      <c r="B622" s="273"/>
      <c r="C622" s="273"/>
      <c r="D622" s="166" t="str">
        <f ca="1">IF(ISERROR($S622),"",OFFSET('Smelter Reference List'!$C$4,$S622-4,0)&amp;"")</f>
        <v/>
      </c>
      <c r="E622" s="166" t="str">
        <f ca="1">IF(ISERROR($S622),"",OFFSET('Smelter Reference List'!$D$4,$S622-4,0)&amp;"")</f>
        <v/>
      </c>
      <c r="F622" s="166" t="str">
        <f ca="1">IF(ISERROR($S622),"",OFFSET('Smelter Reference List'!$E$4,$S622-4,0))</f>
        <v/>
      </c>
      <c r="G622" s="166" t="str">
        <f ca="1">IF(C622=$U$4,"Enter smelter details", IF(ISERROR($S622),"",OFFSET('Smelter Reference List'!$F$4,$S622-4,0)))</f>
        <v/>
      </c>
      <c r="H622" s="290" t="str">
        <f ca="1">IF(ISERROR($S622),"",OFFSET('Smelter Reference List'!$G$4,$S622-4,0))</f>
        <v/>
      </c>
      <c r="I622" s="291" t="str">
        <f ca="1">IF(ISERROR($S622),"",OFFSET('Smelter Reference List'!$H$4,$S622-4,0))</f>
        <v/>
      </c>
      <c r="J622" s="291" t="str">
        <f ca="1">IF(ISERROR($S622),"",OFFSET('Smelter Reference List'!$I$4,$S622-4,0))</f>
        <v/>
      </c>
      <c r="K622" s="288"/>
      <c r="L622" s="288"/>
      <c r="M622" s="288"/>
      <c r="N622" s="288"/>
      <c r="O622" s="288"/>
      <c r="P622" s="288"/>
      <c r="Q622" s="289"/>
      <c r="R622" s="274"/>
      <c r="S622" s="275" t="e">
        <f>IF(OR(C622="",C622=T$4),NA(),MATCH($B622&amp;$C622,'Smelter Reference List'!$J:$J,0))</f>
        <v>#N/A</v>
      </c>
      <c r="T622" s="276"/>
      <c r="U622" s="276"/>
      <c r="V622" s="276"/>
      <c r="W622" s="276"/>
    </row>
    <row r="623" spans="1:23" s="267" customFormat="1" ht="20.25">
      <c r="A623" s="265"/>
      <c r="B623" s="273"/>
      <c r="C623" s="273"/>
      <c r="D623" s="166" t="str">
        <f ca="1">IF(ISERROR($S623),"",OFFSET('Smelter Reference List'!$C$4,$S623-4,0)&amp;"")</f>
        <v/>
      </c>
      <c r="E623" s="166" t="str">
        <f ca="1">IF(ISERROR($S623),"",OFFSET('Smelter Reference List'!$D$4,$S623-4,0)&amp;"")</f>
        <v/>
      </c>
      <c r="F623" s="166" t="str">
        <f ca="1">IF(ISERROR($S623),"",OFFSET('Smelter Reference List'!$E$4,$S623-4,0))</f>
        <v/>
      </c>
      <c r="G623" s="166" t="str">
        <f ca="1">IF(C623=$U$4,"Enter smelter details", IF(ISERROR($S623),"",OFFSET('Smelter Reference List'!$F$4,$S623-4,0)))</f>
        <v/>
      </c>
      <c r="H623" s="290" t="str">
        <f ca="1">IF(ISERROR($S623),"",OFFSET('Smelter Reference List'!$G$4,$S623-4,0))</f>
        <v/>
      </c>
      <c r="I623" s="291" t="str">
        <f ca="1">IF(ISERROR($S623),"",OFFSET('Smelter Reference List'!$H$4,$S623-4,0))</f>
        <v/>
      </c>
      <c r="J623" s="291" t="str">
        <f ca="1">IF(ISERROR($S623),"",OFFSET('Smelter Reference List'!$I$4,$S623-4,0))</f>
        <v/>
      </c>
      <c r="K623" s="288"/>
      <c r="L623" s="288"/>
      <c r="M623" s="288"/>
      <c r="N623" s="288"/>
      <c r="O623" s="288"/>
      <c r="P623" s="288"/>
      <c r="Q623" s="289"/>
      <c r="R623" s="274"/>
      <c r="S623" s="275" t="e">
        <f>IF(OR(C623="",C623=T$4),NA(),MATCH($B623&amp;$C623,'Smelter Reference List'!$J:$J,0))</f>
        <v>#N/A</v>
      </c>
      <c r="T623" s="276"/>
      <c r="U623" s="276"/>
      <c r="V623" s="276"/>
      <c r="W623" s="276"/>
    </row>
    <row r="624" spans="1:23" s="267" customFormat="1" ht="20.25">
      <c r="A624" s="265"/>
      <c r="B624" s="273"/>
      <c r="C624" s="273"/>
      <c r="D624" s="166" t="str">
        <f ca="1">IF(ISERROR($S624),"",OFFSET('Smelter Reference List'!$C$4,$S624-4,0)&amp;"")</f>
        <v/>
      </c>
      <c r="E624" s="166" t="str">
        <f ca="1">IF(ISERROR($S624),"",OFFSET('Smelter Reference List'!$D$4,$S624-4,0)&amp;"")</f>
        <v/>
      </c>
      <c r="F624" s="166" t="str">
        <f ca="1">IF(ISERROR($S624),"",OFFSET('Smelter Reference List'!$E$4,$S624-4,0))</f>
        <v/>
      </c>
      <c r="G624" s="166" t="str">
        <f ca="1">IF(C624=$U$4,"Enter smelter details", IF(ISERROR($S624),"",OFFSET('Smelter Reference List'!$F$4,$S624-4,0)))</f>
        <v/>
      </c>
      <c r="H624" s="290" t="str">
        <f ca="1">IF(ISERROR($S624),"",OFFSET('Smelter Reference List'!$G$4,$S624-4,0))</f>
        <v/>
      </c>
      <c r="I624" s="291" t="str">
        <f ca="1">IF(ISERROR($S624),"",OFFSET('Smelter Reference List'!$H$4,$S624-4,0))</f>
        <v/>
      </c>
      <c r="J624" s="291" t="str">
        <f ca="1">IF(ISERROR($S624),"",OFFSET('Smelter Reference List'!$I$4,$S624-4,0))</f>
        <v/>
      </c>
      <c r="K624" s="288"/>
      <c r="L624" s="288"/>
      <c r="M624" s="288"/>
      <c r="N624" s="288"/>
      <c r="O624" s="288"/>
      <c r="P624" s="288"/>
      <c r="Q624" s="289"/>
      <c r="R624" s="274"/>
      <c r="S624" s="275" t="e">
        <f>IF(OR(C624="",C624=T$4),NA(),MATCH($B624&amp;$C624,'Smelter Reference List'!$J:$J,0))</f>
        <v>#N/A</v>
      </c>
      <c r="T624" s="276"/>
      <c r="U624" s="276"/>
      <c r="V624" s="276"/>
      <c r="W624" s="276"/>
    </row>
    <row r="625" spans="1:23" s="267" customFormat="1" ht="20.25">
      <c r="A625" s="265"/>
      <c r="B625" s="273"/>
      <c r="C625" s="273"/>
      <c r="D625" s="166" t="str">
        <f ca="1">IF(ISERROR($S625),"",OFFSET('Smelter Reference List'!$C$4,$S625-4,0)&amp;"")</f>
        <v/>
      </c>
      <c r="E625" s="166" t="str">
        <f ca="1">IF(ISERROR($S625),"",OFFSET('Smelter Reference List'!$D$4,$S625-4,0)&amp;"")</f>
        <v/>
      </c>
      <c r="F625" s="166" t="str">
        <f ca="1">IF(ISERROR($S625),"",OFFSET('Smelter Reference List'!$E$4,$S625-4,0))</f>
        <v/>
      </c>
      <c r="G625" s="166" t="str">
        <f ca="1">IF(C625=$U$4,"Enter smelter details", IF(ISERROR($S625),"",OFFSET('Smelter Reference List'!$F$4,$S625-4,0)))</f>
        <v/>
      </c>
      <c r="H625" s="290" t="str">
        <f ca="1">IF(ISERROR($S625),"",OFFSET('Smelter Reference List'!$G$4,$S625-4,0))</f>
        <v/>
      </c>
      <c r="I625" s="291" t="str">
        <f ca="1">IF(ISERROR($S625),"",OFFSET('Smelter Reference List'!$H$4,$S625-4,0))</f>
        <v/>
      </c>
      <c r="J625" s="291" t="str">
        <f ca="1">IF(ISERROR($S625),"",OFFSET('Smelter Reference List'!$I$4,$S625-4,0))</f>
        <v/>
      </c>
      <c r="K625" s="288"/>
      <c r="L625" s="288"/>
      <c r="M625" s="288"/>
      <c r="N625" s="288"/>
      <c r="O625" s="288"/>
      <c r="P625" s="288"/>
      <c r="Q625" s="289"/>
      <c r="R625" s="274"/>
      <c r="S625" s="275" t="e">
        <f>IF(OR(C625="",C625=T$4),NA(),MATCH($B625&amp;$C625,'Smelter Reference List'!$J:$J,0))</f>
        <v>#N/A</v>
      </c>
      <c r="T625" s="276"/>
      <c r="U625" s="276"/>
      <c r="V625" s="276"/>
      <c r="W625" s="276"/>
    </row>
    <row r="626" spans="1:23" s="267" customFormat="1" ht="20.25">
      <c r="A626" s="265"/>
      <c r="B626" s="273"/>
      <c r="C626" s="273"/>
      <c r="D626" s="166" t="str">
        <f ca="1">IF(ISERROR($S626),"",OFFSET('Smelter Reference List'!$C$4,$S626-4,0)&amp;"")</f>
        <v/>
      </c>
      <c r="E626" s="166" t="str">
        <f ca="1">IF(ISERROR($S626),"",OFFSET('Smelter Reference List'!$D$4,$S626-4,0)&amp;"")</f>
        <v/>
      </c>
      <c r="F626" s="166" t="str">
        <f ca="1">IF(ISERROR($S626),"",OFFSET('Smelter Reference List'!$E$4,$S626-4,0))</f>
        <v/>
      </c>
      <c r="G626" s="166" t="str">
        <f ca="1">IF(C626=$U$4,"Enter smelter details", IF(ISERROR($S626),"",OFFSET('Smelter Reference List'!$F$4,$S626-4,0)))</f>
        <v/>
      </c>
      <c r="H626" s="290" t="str">
        <f ca="1">IF(ISERROR($S626),"",OFFSET('Smelter Reference List'!$G$4,$S626-4,0))</f>
        <v/>
      </c>
      <c r="I626" s="291" t="str">
        <f ca="1">IF(ISERROR($S626),"",OFFSET('Smelter Reference List'!$H$4,$S626-4,0))</f>
        <v/>
      </c>
      <c r="J626" s="291" t="str">
        <f ca="1">IF(ISERROR($S626),"",OFFSET('Smelter Reference List'!$I$4,$S626-4,0))</f>
        <v/>
      </c>
      <c r="K626" s="288"/>
      <c r="L626" s="288"/>
      <c r="M626" s="288"/>
      <c r="N626" s="288"/>
      <c r="O626" s="288"/>
      <c r="P626" s="288"/>
      <c r="Q626" s="289"/>
      <c r="R626" s="274"/>
      <c r="S626" s="275" t="e">
        <f>IF(OR(C626="",C626=T$4),NA(),MATCH($B626&amp;$C626,'Smelter Reference List'!$J:$J,0))</f>
        <v>#N/A</v>
      </c>
      <c r="T626" s="276"/>
      <c r="U626" s="276"/>
      <c r="V626" s="276"/>
      <c r="W626" s="276"/>
    </row>
    <row r="627" spans="1:23" s="267" customFormat="1" ht="20.25">
      <c r="A627" s="265"/>
      <c r="B627" s="273"/>
      <c r="C627" s="273"/>
      <c r="D627" s="166" t="str">
        <f ca="1">IF(ISERROR($S627),"",OFFSET('Smelter Reference List'!$C$4,$S627-4,0)&amp;"")</f>
        <v/>
      </c>
      <c r="E627" s="166" t="str">
        <f ca="1">IF(ISERROR($S627),"",OFFSET('Smelter Reference List'!$D$4,$S627-4,0)&amp;"")</f>
        <v/>
      </c>
      <c r="F627" s="166" t="str">
        <f ca="1">IF(ISERROR($S627),"",OFFSET('Smelter Reference List'!$E$4,$S627-4,0))</f>
        <v/>
      </c>
      <c r="G627" s="166" t="str">
        <f ca="1">IF(C627=$U$4,"Enter smelter details", IF(ISERROR($S627),"",OFFSET('Smelter Reference List'!$F$4,$S627-4,0)))</f>
        <v/>
      </c>
      <c r="H627" s="290" t="str">
        <f ca="1">IF(ISERROR($S627),"",OFFSET('Smelter Reference List'!$G$4,$S627-4,0))</f>
        <v/>
      </c>
      <c r="I627" s="291" t="str">
        <f ca="1">IF(ISERROR($S627),"",OFFSET('Smelter Reference List'!$H$4,$S627-4,0))</f>
        <v/>
      </c>
      <c r="J627" s="291" t="str">
        <f ca="1">IF(ISERROR($S627),"",OFFSET('Smelter Reference List'!$I$4,$S627-4,0))</f>
        <v/>
      </c>
      <c r="K627" s="288"/>
      <c r="L627" s="288"/>
      <c r="M627" s="288"/>
      <c r="N627" s="288"/>
      <c r="O627" s="288"/>
      <c r="P627" s="288"/>
      <c r="Q627" s="289"/>
      <c r="R627" s="274"/>
      <c r="S627" s="275" t="e">
        <f>IF(OR(C627="",C627=T$4),NA(),MATCH($B627&amp;$C627,'Smelter Reference List'!$J:$J,0))</f>
        <v>#N/A</v>
      </c>
      <c r="T627" s="276"/>
      <c r="U627" s="276"/>
      <c r="V627" s="276"/>
      <c r="W627" s="276"/>
    </row>
    <row r="628" spans="1:23" s="267" customFormat="1" ht="20.25">
      <c r="A628" s="265"/>
      <c r="B628" s="273"/>
      <c r="C628" s="273"/>
      <c r="D628" s="166" t="str">
        <f ca="1">IF(ISERROR($S628),"",OFFSET('Smelter Reference List'!$C$4,$S628-4,0)&amp;"")</f>
        <v/>
      </c>
      <c r="E628" s="166" t="str">
        <f ca="1">IF(ISERROR($S628),"",OFFSET('Smelter Reference List'!$D$4,$S628-4,0)&amp;"")</f>
        <v/>
      </c>
      <c r="F628" s="166" t="str">
        <f ca="1">IF(ISERROR($S628),"",OFFSET('Smelter Reference List'!$E$4,$S628-4,0))</f>
        <v/>
      </c>
      <c r="G628" s="166" t="str">
        <f ca="1">IF(C628=$U$4,"Enter smelter details", IF(ISERROR($S628),"",OFFSET('Smelter Reference List'!$F$4,$S628-4,0)))</f>
        <v/>
      </c>
      <c r="H628" s="290" t="str">
        <f ca="1">IF(ISERROR($S628),"",OFFSET('Smelter Reference List'!$G$4,$S628-4,0))</f>
        <v/>
      </c>
      <c r="I628" s="291" t="str">
        <f ca="1">IF(ISERROR($S628),"",OFFSET('Smelter Reference List'!$H$4,$S628-4,0))</f>
        <v/>
      </c>
      <c r="J628" s="291" t="str">
        <f ca="1">IF(ISERROR($S628),"",OFFSET('Smelter Reference List'!$I$4,$S628-4,0))</f>
        <v/>
      </c>
      <c r="K628" s="288"/>
      <c r="L628" s="288"/>
      <c r="M628" s="288"/>
      <c r="N628" s="288"/>
      <c r="O628" s="288"/>
      <c r="P628" s="288"/>
      <c r="Q628" s="289"/>
      <c r="R628" s="274"/>
      <c r="S628" s="275" t="e">
        <f>IF(OR(C628="",C628=T$4),NA(),MATCH($B628&amp;$C628,'Smelter Reference List'!$J:$J,0))</f>
        <v>#N/A</v>
      </c>
      <c r="T628" s="276"/>
      <c r="U628" s="276"/>
      <c r="V628" s="276"/>
      <c r="W628" s="276"/>
    </row>
    <row r="629" spans="1:23" s="267" customFormat="1" ht="20.25">
      <c r="A629" s="265"/>
      <c r="B629" s="273"/>
      <c r="C629" s="273"/>
      <c r="D629" s="166" t="str">
        <f ca="1">IF(ISERROR($S629),"",OFFSET('Smelter Reference List'!$C$4,$S629-4,0)&amp;"")</f>
        <v/>
      </c>
      <c r="E629" s="166" t="str">
        <f ca="1">IF(ISERROR($S629),"",OFFSET('Smelter Reference List'!$D$4,$S629-4,0)&amp;"")</f>
        <v/>
      </c>
      <c r="F629" s="166" t="str">
        <f ca="1">IF(ISERROR($S629),"",OFFSET('Smelter Reference List'!$E$4,$S629-4,0))</f>
        <v/>
      </c>
      <c r="G629" s="166" t="str">
        <f ca="1">IF(C629=$U$4,"Enter smelter details", IF(ISERROR($S629),"",OFFSET('Smelter Reference List'!$F$4,$S629-4,0)))</f>
        <v/>
      </c>
      <c r="H629" s="290" t="str">
        <f ca="1">IF(ISERROR($S629),"",OFFSET('Smelter Reference List'!$G$4,$S629-4,0))</f>
        <v/>
      </c>
      <c r="I629" s="291" t="str">
        <f ca="1">IF(ISERROR($S629),"",OFFSET('Smelter Reference List'!$H$4,$S629-4,0))</f>
        <v/>
      </c>
      <c r="J629" s="291" t="str">
        <f ca="1">IF(ISERROR($S629),"",OFFSET('Smelter Reference List'!$I$4,$S629-4,0))</f>
        <v/>
      </c>
      <c r="K629" s="288"/>
      <c r="L629" s="288"/>
      <c r="M629" s="288"/>
      <c r="N629" s="288"/>
      <c r="O629" s="288"/>
      <c r="P629" s="288"/>
      <c r="Q629" s="289"/>
      <c r="R629" s="274"/>
      <c r="S629" s="275" t="e">
        <f>IF(OR(C629="",C629=T$4),NA(),MATCH($B629&amp;$C629,'Smelter Reference List'!$J:$J,0))</f>
        <v>#N/A</v>
      </c>
      <c r="T629" s="276"/>
      <c r="U629" s="276"/>
      <c r="V629" s="276"/>
      <c r="W629" s="276"/>
    </row>
    <row r="630" spans="1:23" s="267" customFormat="1" ht="20.25">
      <c r="A630" s="265"/>
      <c r="B630" s="273"/>
      <c r="C630" s="273"/>
      <c r="D630" s="166" t="str">
        <f ca="1">IF(ISERROR($S630),"",OFFSET('Smelter Reference List'!$C$4,$S630-4,0)&amp;"")</f>
        <v/>
      </c>
      <c r="E630" s="166" t="str">
        <f ca="1">IF(ISERROR($S630),"",OFFSET('Smelter Reference List'!$D$4,$S630-4,0)&amp;"")</f>
        <v/>
      </c>
      <c r="F630" s="166" t="str">
        <f ca="1">IF(ISERROR($S630),"",OFFSET('Smelter Reference List'!$E$4,$S630-4,0))</f>
        <v/>
      </c>
      <c r="G630" s="166" t="str">
        <f ca="1">IF(C630=$U$4,"Enter smelter details", IF(ISERROR($S630),"",OFFSET('Smelter Reference List'!$F$4,$S630-4,0)))</f>
        <v/>
      </c>
      <c r="H630" s="290" t="str">
        <f ca="1">IF(ISERROR($S630),"",OFFSET('Smelter Reference List'!$G$4,$S630-4,0))</f>
        <v/>
      </c>
      <c r="I630" s="291" t="str">
        <f ca="1">IF(ISERROR($S630),"",OFFSET('Smelter Reference List'!$H$4,$S630-4,0))</f>
        <v/>
      </c>
      <c r="J630" s="291" t="str">
        <f ca="1">IF(ISERROR($S630),"",OFFSET('Smelter Reference List'!$I$4,$S630-4,0))</f>
        <v/>
      </c>
      <c r="K630" s="288"/>
      <c r="L630" s="288"/>
      <c r="M630" s="288"/>
      <c r="N630" s="288"/>
      <c r="O630" s="288"/>
      <c r="P630" s="288"/>
      <c r="Q630" s="289"/>
      <c r="R630" s="274"/>
      <c r="S630" s="275" t="e">
        <f>IF(OR(C630="",C630=T$4),NA(),MATCH($B630&amp;$C630,'Smelter Reference List'!$J:$J,0))</f>
        <v>#N/A</v>
      </c>
      <c r="T630" s="276"/>
      <c r="U630" s="276"/>
      <c r="V630" s="276"/>
      <c r="W630" s="276"/>
    </row>
    <row r="631" spans="1:23" s="267" customFormat="1" ht="20.25">
      <c r="A631" s="265"/>
      <c r="B631" s="273"/>
      <c r="C631" s="273"/>
      <c r="D631" s="166" t="str">
        <f ca="1">IF(ISERROR($S631),"",OFFSET('Smelter Reference List'!$C$4,$S631-4,0)&amp;"")</f>
        <v/>
      </c>
      <c r="E631" s="166" t="str">
        <f ca="1">IF(ISERROR($S631),"",OFFSET('Smelter Reference List'!$D$4,$S631-4,0)&amp;"")</f>
        <v/>
      </c>
      <c r="F631" s="166" t="str">
        <f ca="1">IF(ISERROR($S631),"",OFFSET('Smelter Reference List'!$E$4,$S631-4,0))</f>
        <v/>
      </c>
      <c r="G631" s="166" t="str">
        <f ca="1">IF(C631=$U$4,"Enter smelter details", IF(ISERROR($S631),"",OFFSET('Smelter Reference List'!$F$4,$S631-4,0)))</f>
        <v/>
      </c>
      <c r="H631" s="290" t="str">
        <f ca="1">IF(ISERROR($S631),"",OFFSET('Smelter Reference List'!$G$4,$S631-4,0))</f>
        <v/>
      </c>
      <c r="I631" s="291" t="str">
        <f ca="1">IF(ISERROR($S631),"",OFFSET('Smelter Reference List'!$H$4,$S631-4,0))</f>
        <v/>
      </c>
      <c r="J631" s="291" t="str">
        <f ca="1">IF(ISERROR($S631),"",OFFSET('Smelter Reference List'!$I$4,$S631-4,0))</f>
        <v/>
      </c>
      <c r="K631" s="288"/>
      <c r="L631" s="288"/>
      <c r="M631" s="288"/>
      <c r="N631" s="288"/>
      <c r="O631" s="288"/>
      <c r="P631" s="288"/>
      <c r="Q631" s="289"/>
      <c r="R631" s="274"/>
      <c r="S631" s="275" t="e">
        <f>IF(OR(C631="",C631=T$4),NA(),MATCH($B631&amp;$C631,'Smelter Reference List'!$J:$J,0))</f>
        <v>#N/A</v>
      </c>
      <c r="T631" s="276"/>
      <c r="U631" s="276"/>
      <c r="V631" s="276"/>
      <c r="W631" s="276"/>
    </row>
    <row r="632" spans="1:23" s="267" customFormat="1" ht="20.25">
      <c r="A632" s="265"/>
      <c r="B632" s="273"/>
      <c r="C632" s="273"/>
      <c r="D632" s="166" t="str">
        <f ca="1">IF(ISERROR($S632),"",OFFSET('Smelter Reference List'!$C$4,$S632-4,0)&amp;"")</f>
        <v/>
      </c>
      <c r="E632" s="166" t="str">
        <f ca="1">IF(ISERROR($S632),"",OFFSET('Smelter Reference List'!$D$4,$S632-4,0)&amp;"")</f>
        <v/>
      </c>
      <c r="F632" s="166" t="str">
        <f ca="1">IF(ISERROR($S632),"",OFFSET('Smelter Reference List'!$E$4,$S632-4,0))</f>
        <v/>
      </c>
      <c r="G632" s="166" t="str">
        <f ca="1">IF(C632=$U$4,"Enter smelter details", IF(ISERROR($S632),"",OFFSET('Smelter Reference List'!$F$4,$S632-4,0)))</f>
        <v/>
      </c>
      <c r="H632" s="290" t="str">
        <f ca="1">IF(ISERROR($S632),"",OFFSET('Smelter Reference List'!$G$4,$S632-4,0))</f>
        <v/>
      </c>
      <c r="I632" s="291" t="str">
        <f ca="1">IF(ISERROR($S632),"",OFFSET('Smelter Reference List'!$H$4,$S632-4,0))</f>
        <v/>
      </c>
      <c r="J632" s="291" t="str">
        <f ca="1">IF(ISERROR($S632),"",OFFSET('Smelter Reference List'!$I$4,$S632-4,0))</f>
        <v/>
      </c>
      <c r="K632" s="288"/>
      <c r="L632" s="288"/>
      <c r="M632" s="288"/>
      <c r="N632" s="288"/>
      <c r="O632" s="288"/>
      <c r="P632" s="288"/>
      <c r="Q632" s="289"/>
      <c r="R632" s="274"/>
      <c r="S632" s="275" t="e">
        <f>IF(OR(C632="",C632=T$4),NA(),MATCH($B632&amp;$C632,'Smelter Reference List'!$J:$J,0))</f>
        <v>#N/A</v>
      </c>
      <c r="T632" s="276"/>
      <c r="U632" s="276"/>
      <c r="V632" s="276"/>
      <c r="W632" s="276"/>
    </row>
    <row r="633" spans="1:23" s="267" customFormat="1" ht="20.25">
      <c r="A633" s="265"/>
      <c r="B633" s="273"/>
      <c r="C633" s="273"/>
      <c r="D633" s="166" t="str">
        <f ca="1">IF(ISERROR($S633),"",OFFSET('Smelter Reference List'!$C$4,$S633-4,0)&amp;"")</f>
        <v/>
      </c>
      <c r="E633" s="166" t="str">
        <f ca="1">IF(ISERROR($S633),"",OFFSET('Smelter Reference List'!$D$4,$S633-4,0)&amp;"")</f>
        <v/>
      </c>
      <c r="F633" s="166" t="str">
        <f ca="1">IF(ISERROR($S633),"",OFFSET('Smelter Reference List'!$E$4,$S633-4,0))</f>
        <v/>
      </c>
      <c r="G633" s="166" t="str">
        <f ca="1">IF(C633=$U$4,"Enter smelter details", IF(ISERROR($S633),"",OFFSET('Smelter Reference List'!$F$4,$S633-4,0)))</f>
        <v/>
      </c>
      <c r="H633" s="290" t="str">
        <f ca="1">IF(ISERROR($S633),"",OFFSET('Smelter Reference List'!$G$4,$S633-4,0))</f>
        <v/>
      </c>
      <c r="I633" s="291" t="str">
        <f ca="1">IF(ISERROR($S633),"",OFFSET('Smelter Reference List'!$H$4,$S633-4,0))</f>
        <v/>
      </c>
      <c r="J633" s="291" t="str">
        <f ca="1">IF(ISERROR($S633),"",OFFSET('Smelter Reference List'!$I$4,$S633-4,0))</f>
        <v/>
      </c>
      <c r="K633" s="288"/>
      <c r="L633" s="288"/>
      <c r="M633" s="288"/>
      <c r="N633" s="288"/>
      <c r="O633" s="288"/>
      <c r="P633" s="288"/>
      <c r="Q633" s="289"/>
      <c r="R633" s="274"/>
      <c r="S633" s="275" t="e">
        <f>IF(OR(C633="",C633=T$4),NA(),MATCH($B633&amp;$C633,'Smelter Reference List'!$J:$J,0))</f>
        <v>#N/A</v>
      </c>
      <c r="T633" s="276"/>
      <c r="U633" s="276"/>
      <c r="V633" s="276"/>
      <c r="W633" s="276"/>
    </row>
    <row r="634" spans="1:23" s="267" customFormat="1" ht="20.25">
      <c r="A634" s="265"/>
      <c r="B634" s="273"/>
      <c r="C634" s="273"/>
      <c r="D634" s="166" t="str">
        <f ca="1">IF(ISERROR($S634),"",OFFSET('Smelter Reference List'!$C$4,$S634-4,0)&amp;"")</f>
        <v/>
      </c>
      <c r="E634" s="166" t="str">
        <f ca="1">IF(ISERROR($S634),"",OFFSET('Smelter Reference List'!$D$4,$S634-4,0)&amp;"")</f>
        <v/>
      </c>
      <c r="F634" s="166" t="str">
        <f ca="1">IF(ISERROR($S634),"",OFFSET('Smelter Reference List'!$E$4,$S634-4,0))</f>
        <v/>
      </c>
      <c r="G634" s="166" t="str">
        <f ca="1">IF(C634=$U$4,"Enter smelter details", IF(ISERROR($S634),"",OFFSET('Smelter Reference List'!$F$4,$S634-4,0)))</f>
        <v/>
      </c>
      <c r="H634" s="290" t="str">
        <f ca="1">IF(ISERROR($S634),"",OFFSET('Smelter Reference List'!$G$4,$S634-4,0))</f>
        <v/>
      </c>
      <c r="I634" s="291" t="str">
        <f ca="1">IF(ISERROR($S634),"",OFFSET('Smelter Reference List'!$H$4,$S634-4,0))</f>
        <v/>
      </c>
      <c r="J634" s="291" t="str">
        <f ca="1">IF(ISERROR($S634),"",OFFSET('Smelter Reference List'!$I$4,$S634-4,0))</f>
        <v/>
      </c>
      <c r="K634" s="288"/>
      <c r="L634" s="288"/>
      <c r="M634" s="288"/>
      <c r="N634" s="288"/>
      <c r="O634" s="288"/>
      <c r="P634" s="288"/>
      <c r="Q634" s="289"/>
      <c r="R634" s="274"/>
      <c r="S634" s="275" t="e">
        <f>IF(OR(C634="",C634=T$4),NA(),MATCH($B634&amp;$C634,'Smelter Reference List'!$J:$J,0))</f>
        <v>#N/A</v>
      </c>
      <c r="T634" s="276"/>
      <c r="U634" s="276"/>
      <c r="V634" s="276"/>
      <c r="W634" s="276"/>
    </row>
    <row r="635" spans="1:23" s="267" customFormat="1" ht="20.25">
      <c r="A635" s="265"/>
      <c r="B635" s="273"/>
      <c r="C635" s="273"/>
      <c r="D635" s="166" t="str">
        <f ca="1">IF(ISERROR($S635),"",OFFSET('Smelter Reference List'!$C$4,$S635-4,0)&amp;"")</f>
        <v/>
      </c>
      <c r="E635" s="166" t="str">
        <f ca="1">IF(ISERROR($S635),"",OFFSET('Smelter Reference List'!$D$4,$S635-4,0)&amp;"")</f>
        <v/>
      </c>
      <c r="F635" s="166" t="str">
        <f ca="1">IF(ISERROR($S635),"",OFFSET('Smelter Reference List'!$E$4,$S635-4,0))</f>
        <v/>
      </c>
      <c r="G635" s="166" t="str">
        <f ca="1">IF(C635=$U$4,"Enter smelter details", IF(ISERROR($S635),"",OFFSET('Smelter Reference List'!$F$4,$S635-4,0)))</f>
        <v/>
      </c>
      <c r="H635" s="290" t="str">
        <f ca="1">IF(ISERROR($S635),"",OFFSET('Smelter Reference List'!$G$4,$S635-4,0))</f>
        <v/>
      </c>
      <c r="I635" s="291" t="str">
        <f ca="1">IF(ISERROR($S635),"",OFFSET('Smelter Reference List'!$H$4,$S635-4,0))</f>
        <v/>
      </c>
      <c r="J635" s="291" t="str">
        <f ca="1">IF(ISERROR($S635),"",OFFSET('Smelter Reference List'!$I$4,$S635-4,0))</f>
        <v/>
      </c>
      <c r="K635" s="288"/>
      <c r="L635" s="288"/>
      <c r="M635" s="288"/>
      <c r="N635" s="288"/>
      <c r="O635" s="288"/>
      <c r="P635" s="288"/>
      <c r="Q635" s="289"/>
      <c r="R635" s="274"/>
      <c r="S635" s="275" t="e">
        <f>IF(OR(C635="",C635=T$4),NA(),MATCH($B635&amp;$C635,'Smelter Reference List'!$J:$J,0))</f>
        <v>#N/A</v>
      </c>
      <c r="T635" s="276"/>
      <c r="U635" s="276"/>
      <c r="V635" s="276"/>
      <c r="W635" s="276"/>
    </row>
    <row r="636" spans="1:23" s="267" customFormat="1" ht="20.25">
      <c r="A636" s="265"/>
      <c r="B636" s="273"/>
      <c r="C636" s="273"/>
      <c r="D636" s="166" t="str">
        <f ca="1">IF(ISERROR($S636),"",OFFSET('Smelter Reference List'!$C$4,$S636-4,0)&amp;"")</f>
        <v/>
      </c>
      <c r="E636" s="166" t="str">
        <f ca="1">IF(ISERROR($S636),"",OFFSET('Smelter Reference List'!$D$4,$S636-4,0)&amp;"")</f>
        <v/>
      </c>
      <c r="F636" s="166" t="str">
        <f ca="1">IF(ISERROR($S636),"",OFFSET('Smelter Reference List'!$E$4,$S636-4,0))</f>
        <v/>
      </c>
      <c r="G636" s="166" t="str">
        <f ca="1">IF(C636=$U$4,"Enter smelter details", IF(ISERROR($S636),"",OFFSET('Smelter Reference List'!$F$4,$S636-4,0)))</f>
        <v/>
      </c>
      <c r="H636" s="290" t="str">
        <f ca="1">IF(ISERROR($S636),"",OFFSET('Smelter Reference List'!$G$4,$S636-4,0))</f>
        <v/>
      </c>
      <c r="I636" s="291" t="str">
        <f ca="1">IF(ISERROR($S636),"",OFFSET('Smelter Reference List'!$H$4,$S636-4,0))</f>
        <v/>
      </c>
      <c r="J636" s="291" t="str">
        <f ca="1">IF(ISERROR($S636),"",OFFSET('Smelter Reference List'!$I$4,$S636-4,0))</f>
        <v/>
      </c>
      <c r="K636" s="288"/>
      <c r="L636" s="288"/>
      <c r="M636" s="288"/>
      <c r="N636" s="288"/>
      <c r="O636" s="288"/>
      <c r="P636" s="288"/>
      <c r="Q636" s="289"/>
      <c r="R636" s="274"/>
      <c r="S636" s="275" t="e">
        <f>IF(OR(C636="",C636=T$4),NA(),MATCH($B636&amp;$C636,'Smelter Reference List'!$J:$J,0))</f>
        <v>#N/A</v>
      </c>
      <c r="T636" s="276"/>
      <c r="U636" s="276"/>
      <c r="V636" s="276"/>
      <c r="W636" s="276"/>
    </row>
    <row r="637" spans="1:23" s="267" customFormat="1" ht="20.25">
      <c r="A637" s="265"/>
      <c r="B637" s="273"/>
      <c r="C637" s="273"/>
      <c r="D637" s="166" t="str">
        <f ca="1">IF(ISERROR($S637),"",OFFSET('Smelter Reference List'!$C$4,$S637-4,0)&amp;"")</f>
        <v/>
      </c>
      <c r="E637" s="166" t="str">
        <f ca="1">IF(ISERROR($S637),"",OFFSET('Smelter Reference List'!$D$4,$S637-4,0)&amp;"")</f>
        <v/>
      </c>
      <c r="F637" s="166" t="str">
        <f ca="1">IF(ISERROR($S637),"",OFFSET('Smelter Reference List'!$E$4,$S637-4,0))</f>
        <v/>
      </c>
      <c r="G637" s="166" t="str">
        <f ca="1">IF(C637=$U$4,"Enter smelter details", IF(ISERROR($S637),"",OFFSET('Smelter Reference List'!$F$4,$S637-4,0)))</f>
        <v/>
      </c>
      <c r="H637" s="290" t="str">
        <f ca="1">IF(ISERROR($S637),"",OFFSET('Smelter Reference List'!$G$4,$S637-4,0))</f>
        <v/>
      </c>
      <c r="I637" s="291" t="str">
        <f ca="1">IF(ISERROR($S637),"",OFFSET('Smelter Reference List'!$H$4,$S637-4,0))</f>
        <v/>
      </c>
      <c r="J637" s="291" t="str">
        <f ca="1">IF(ISERROR($S637),"",OFFSET('Smelter Reference List'!$I$4,$S637-4,0))</f>
        <v/>
      </c>
      <c r="K637" s="288"/>
      <c r="L637" s="288"/>
      <c r="M637" s="288"/>
      <c r="N637" s="288"/>
      <c r="O637" s="288"/>
      <c r="P637" s="288"/>
      <c r="Q637" s="289"/>
      <c r="R637" s="274"/>
      <c r="S637" s="275" t="e">
        <f>IF(OR(C637="",C637=T$4),NA(),MATCH($B637&amp;$C637,'Smelter Reference List'!$J:$J,0))</f>
        <v>#N/A</v>
      </c>
      <c r="T637" s="276"/>
      <c r="U637" s="276"/>
      <c r="V637" s="276"/>
      <c r="W637" s="276"/>
    </row>
    <row r="638" spans="1:23" s="267" customFormat="1" ht="20.25">
      <c r="A638" s="265"/>
      <c r="B638" s="273"/>
      <c r="C638" s="273"/>
      <c r="D638" s="166" t="str">
        <f ca="1">IF(ISERROR($S638),"",OFFSET('Smelter Reference List'!$C$4,$S638-4,0)&amp;"")</f>
        <v/>
      </c>
      <c r="E638" s="166" t="str">
        <f ca="1">IF(ISERROR($S638),"",OFFSET('Smelter Reference List'!$D$4,$S638-4,0)&amp;"")</f>
        <v/>
      </c>
      <c r="F638" s="166" t="str">
        <f ca="1">IF(ISERROR($S638),"",OFFSET('Smelter Reference List'!$E$4,$S638-4,0))</f>
        <v/>
      </c>
      <c r="G638" s="166" t="str">
        <f ca="1">IF(C638=$U$4,"Enter smelter details", IF(ISERROR($S638),"",OFFSET('Smelter Reference List'!$F$4,$S638-4,0)))</f>
        <v/>
      </c>
      <c r="H638" s="290" t="str">
        <f ca="1">IF(ISERROR($S638),"",OFFSET('Smelter Reference List'!$G$4,$S638-4,0))</f>
        <v/>
      </c>
      <c r="I638" s="291" t="str">
        <f ca="1">IF(ISERROR($S638),"",OFFSET('Smelter Reference List'!$H$4,$S638-4,0))</f>
        <v/>
      </c>
      <c r="J638" s="291" t="str">
        <f ca="1">IF(ISERROR($S638),"",OFFSET('Smelter Reference List'!$I$4,$S638-4,0))</f>
        <v/>
      </c>
      <c r="K638" s="288"/>
      <c r="L638" s="288"/>
      <c r="M638" s="288"/>
      <c r="N638" s="288"/>
      <c r="O638" s="288"/>
      <c r="P638" s="288"/>
      <c r="Q638" s="289"/>
      <c r="R638" s="274"/>
      <c r="S638" s="275" t="e">
        <f>IF(OR(C638="",C638=T$4),NA(),MATCH($B638&amp;$C638,'Smelter Reference List'!$J:$J,0))</f>
        <v>#N/A</v>
      </c>
      <c r="T638" s="276"/>
      <c r="U638" s="276"/>
      <c r="V638" s="276"/>
      <c r="W638" s="276"/>
    </row>
    <row r="639" spans="1:23" s="267" customFormat="1" ht="20.25">
      <c r="A639" s="265"/>
      <c r="B639" s="273"/>
      <c r="C639" s="273"/>
      <c r="D639" s="166" t="str">
        <f ca="1">IF(ISERROR($S639),"",OFFSET('Smelter Reference List'!$C$4,$S639-4,0)&amp;"")</f>
        <v/>
      </c>
      <c r="E639" s="166" t="str">
        <f ca="1">IF(ISERROR($S639),"",OFFSET('Smelter Reference List'!$D$4,$S639-4,0)&amp;"")</f>
        <v/>
      </c>
      <c r="F639" s="166" t="str">
        <f ca="1">IF(ISERROR($S639),"",OFFSET('Smelter Reference List'!$E$4,$S639-4,0))</f>
        <v/>
      </c>
      <c r="G639" s="166" t="str">
        <f ca="1">IF(C639=$U$4,"Enter smelter details", IF(ISERROR($S639),"",OFFSET('Smelter Reference List'!$F$4,$S639-4,0)))</f>
        <v/>
      </c>
      <c r="H639" s="290" t="str">
        <f ca="1">IF(ISERROR($S639),"",OFFSET('Smelter Reference List'!$G$4,$S639-4,0))</f>
        <v/>
      </c>
      <c r="I639" s="291" t="str">
        <f ca="1">IF(ISERROR($S639),"",OFFSET('Smelter Reference List'!$H$4,$S639-4,0))</f>
        <v/>
      </c>
      <c r="J639" s="291" t="str">
        <f ca="1">IF(ISERROR($S639),"",OFFSET('Smelter Reference List'!$I$4,$S639-4,0))</f>
        <v/>
      </c>
      <c r="K639" s="288"/>
      <c r="L639" s="288"/>
      <c r="M639" s="288"/>
      <c r="N639" s="288"/>
      <c r="O639" s="288"/>
      <c r="P639" s="288"/>
      <c r="Q639" s="289"/>
      <c r="R639" s="274"/>
      <c r="S639" s="275" t="e">
        <f>IF(OR(C639="",C639=T$4),NA(),MATCH($B639&amp;$C639,'Smelter Reference List'!$J:$J,0))</f>
        <v>#N/A</v>
      </c>
      <c r="T639" s="276"/>
      <c r="U639" s="276"/>
      <c r="V639" s="276"/>
      <c r="W639" s="276"/>
    </row>
    <row r="640" spans="1:23" s="267" customFormat="1" ht="20.25">
      <c r="A640" s="265"/>
      <c r="B640" s="273"/>
      <c r="C640" s="273"/>
      <c r="D640" s="166" t="str">
        <f ca="1">IF(ISERROR($S640),"",OFFSET('Smelter Reference List'!$C$4,$S640-4,0)&amp;"")</f>
        <v/>
      </c>
      <c r="E640" s="166" t="str">
        <f ca="1">IF(ISERROR($S640),"",OFFSET('Smelter Reference List'!$D$4,$S640-4,0)&amp;"")</f>
        <v/>
      </c>
      <c r="F640" s="166" t="str">
        <f ca="1">IF(ISERROR($S640),"",OFFSET('Smelter Reference List'!$E$4,$S640-4,0))</f>
        <v/>
      </c>
      <c r="G640" s="166" t="str">
        <f ca="1">IF(C640=$U$4,"Enter smelter details", IF(ISERROR($S640),"",OFFSET('Smelter Reference List'!$F$4,$S640-4,0)))</f>
        <v/>
      </c>
      <c r="H640" s="290" t="str">
        <f ca="1">IF(ISERROR($S640),"",OFFSET('Smelter Reference List'!$G$4,$S640-4,0))</f>
        <v/>
      </c>
      <c r="I640" s="291" t="str">
        <f ca="1">IF(ISERROR($S640),"",OFFSET('Smelter Reference List'!$H$4,$S640-4,0))</f>
        <v/>
      </c>
      <c r="J640" s="291" t="str">
        <f ca="1">IF(ISERROR($S640),"",OFFSET('Smelter Reference List'!$I$4,$S640-4,0))</f>
        <v/>
      </c>
      <c r="K640" s="288"/>
      <c r="L640" s="288"/>
      <c r="M640" s="288"/>
      <c r="N640" s="288"/>
      <c r="O640" s="288"/>
      <c r="P640" s="288"/>
      <c r="Q640" s="289"/>
      <c r="R640" s="274"/>
      <c r="S640" s="275" t="e">
        <f>IF(OR(C640="",C640=T$4),NA(),MATCH($B640&amp;$C640,'Smelter Reference List'!$J:$J,0))</f>
        <v>#N/A</v>
      </c>
      <c r="T640" s="276"/>
      <c r="U640" s="276"/>
      <c r="V640" s="276"/>
      <c r="W640" s="276"/>
    </row>
    <row r="641" spans="1:23" s="267" customFormat="1" ht="20.25">
      <c r="A641" s="265"/>
      <c r="B641" s="273"/>
      <c r="C641" s="273"/>
      <c r="D641" s="166" t="str">
        <f ca="1">IF(ISERROR($S641),"",OFFSET('Smelter Reference List'!$C$4,$S641-4,0)&amp;"")</f>
        <v/>
      </c>
      <c r="E641" s="166" t="str">
        <f ca="1">IF(ISERROR($S641),"",OFFSET('Smelter Reference List'!$D$4,$S641-4,0)&amp;"")</f>
        <v/>
      </c>
      <c r="F641" s="166" t="str">
        <f ca="1">IF(ISERROR($S641),"",OFFSET('Smelter Reference List'!$E$4,$S641-4,0))</f>
        <v/>
      </c>
      <c r="G641" s="166" t="str">
        <f ca="1">IF(C641=$U$4,"Enter smelter details", IF(ISERROR($S641),"",OFFSET('Smelter Reference List'!$F$4,$S641-4,0)))</f>
        <v/>
      </c>
      <c r="H641" s="290" t="str">
        <f ca="1">IF(ISERROR($S641),"",OFFSET('Smelter Reference List'!$G$4,$S641-4,0))</f>
        <v/>
      </c>
      <c r="I641" s="291" t="str">
        <f ca="1">IF(ISERROR($S641),"",OFFSET('Smelter Reference List'!$H$4,$S641-4,0))</f>
        <v/>
      </c>
      <c r="J641" s="291" t="str">
        <f ca="1">IF(ISERROR($S641),"",OFFSET('Smelter Reference List'!$I$4,$S641-4,0))</f>
        <v/>
      </c>
      <c r="K641" s="288"/>
      <c r="L641" s="288"/>
      <c r="M641" s="288"/>
      <c r="N641" s="288"/>
      <c r="O641" s="288"/>
      <c r="P641" s="288"/>
      <c r="Q641" s="289"/>
      <c r="R641" s="274"/>
      <c r="S641" s="275" t="e">
        <f>IF(OR(C641="",C641=T$4),NA(),MATCH($B641&amp;$C641,'Smelter Reference List'!$J:$J,0))</f>
        <v>#N/A</v>
      </c>
      <c r="T641" s="276"/>
      <c r="U641" s="276"/>
      <c r="V641" s="276"/>
      <c r="W641" s="276"/>
    </row>
    <row r="642" spans="1:23" s="267" customFormat="1" ht="20.25">
      <c r="A642" s="265"/>
      <c r="B642" s="273"/>
      <c r="C642" s="273"/>
      <c r="D642" s="166" t="str">
        <f ca="1">IF(ISERROR($S642),"",OFFSET('Smelter Reference List'!$C$4,$S642-4,0)&amp;"")</f>
        <v/>
      </c>
      <c r="E642" s="166" t="str">
        <f ca="1">IF(ISERROR($S642),"",OFFSET('Smelter Reference List'!$D$4,$S642-4,0)&amp;"")</f>
        <v/>
      </c>
      <c r="F642" s="166" t="str">
        <f ca="1">IF(ISERROR($S642),"",OFFSET('Smelter Reference List'!$E$4,$S642-4,0))</f>
        <v/>
      </c>
      <c r="G642" s="166" t="str">
        <f ca="1">IF(C642=$U$4,"Enter smelter details", IF(ISERROR($S642),"",OFFSET('Smelter Reference List'!$F$4,$S642-4,0)))</f>
        <v/>
      </c>
      <c r="H642" s="290" t="str">
        <f ca="1">IF(ISERROR($S642),"",OFFSET('Smelter Reference List'!$G$4,$S642-4,0))</f>
        <v/>
      </c>
      <c r="I642" s="291" t="str">
        <f ca="1">IF(ISERROR($S642),"",OFFSET('Smelter Reference List'!$H$4,$S642-4,0))</f>
        <v/>
      </c>
      <c r="J642" s="291" t="str">
        <f ca="1">IF(ISERROR($S642),"",OFFSET('Smelter Reference List'!$I$4,$S642-4,0))</f>
        <v/>
      </c>
      <c r="K642" s="288"/>
      <c r="L642" s="288"/>
      <c r="M642" s="288"/>
      <c r="N642" s="288"/>
      <c r="O642" s="288"/>
      <c r="P642" s="288"/>
      <c r="Q642" s="289"/>
      <c r="R642" s="274"/>
      <c r="S642" s="275" t="e">
        <f>IF(OR(C642="",C642=T$4),NA(),MATCH($B642&amp;$C642,'Smelter Reference List'!$J:$J,0))</f>
        <v>#N/A</v>
      </c>
      <c r="T642" s="276"/>
      <c r="U642" s="276"/>
      <c r="V642" s="276"/>
      <c r="W642" s="276"/>
    </row>
    <row r="643" spans="1:23" s="267" customFormat="1" ht="20.25">
      <c r="A643" s="265"/>
      <c r="B643" s="273"/>
      <c r="C643" s="273"/>
      <c r="D643" s="166" t="str">
        <f ca="1">IF(ISERROR($S643),"",OFFSET('Smelter Reference List'!$C$4,$S643-4,0)&amp;"")</f>
        <v/>
      </c>
      <c r="E643" s="166" t="str">
        <f ca="1">IF(ISERROR($S643),"",OFFSET('Smelter Reference List'!$D$4,$S643-4,0)&amp;"")</f>
        <v/>
      </c>
      <c r="F643" s="166" t="str">
        <f ca="1">IF(ISERROR($S643),"",OFFSET('Smelter Reference List'!$E$4,$S643-4,0))</f>
        <v/>
      </c>
      <c r="G643" s="166" t="str">
        <f ca="1">IF(C643=$U$4,"Enter smelter details", IF(ISERROR($S643),"",OFFSET('Smelter Reference List'!$F$4,$S643-4,0)))</f>
        <v/>
      </c>
      <c r="H643" s="290" t="str">
        <f ca="1">IF(ISERROR($S643),"",OFFSET('Smelter Reference List'!$G$4,$S643-4,0))</f>
        <v/>
      </c>
      <c r="I643" s="291" t="str">
        <f ca="1">IF(ISERROR($S643),"",OFFSET('Smelter Reference List'!$H$4,$S643-4,0))</f>
        <v/>
      </c>
      <c r="J643" s="291" t="str">
        <f ca="1">IF(ISERROR($S643),"",OFFSET('Smelter Reference List'!$I$4,$S643-4,0))</f>
        <v/>
      </c>
      <c r="K643" s="288"/>
      <c r="L643" s="288"/>
      <c r="M643" s="288"/>
      <c r="N643" s="288"/>
      <c r="O643" s="288"/>
      <c r="P643" s="288"/>
      <c r="Q643" s="289"/>
      <c r="R643" s="274"/>
      <c r="S643" s="275" t="e">
        <f>IF(OR(C643="",C643=T$4),NA(),MATCH($B643&amp;$C643,'Smelter Reference List'!$J:$J,0))</f>
        <v>#N/A</v>
      </c>
      <c r="T643" s="276"/>
      <c r="U643" s="276"/>
      <c r="V643" s="276"/>
      <c r="W643" s="276"/>
    </row>
    <row r="644" spans="1:23" s="267" customFormat="1" ht="20.25">
      <c r="A644" s="265"/>
      <c r="B644" s="273"/>
      <c r="C644" s="273"/>
      <c r="D644" s="166" t="str">
        <f ca="1">IF(ISERROR($S644),"",OFFSET('Smelter Reference List'!$C$4,$S644-4,0)&amp;"")</f>
        <v/>
      </c>
      <c r="E644" s="166" t="str">
        <f ca="1">IF(ISERROR($S644),"",OFFSET('Smelter Reference List'!$D$4,$S644-4,0)&amp;"")</f>
        <v/>
      </c>
      <c r="F644" s="166" t="str">
        <f ca="1">IF(ISERROR($S644),"",OFFSET('Smelter Reference List'!$E$4,$S644-4,0))</f>
        <v/>
      </c>
      <c r="G644" s="166" t="str">
        <f ca="1">IF(C644=$U$4,"Enter smelter details", IF(ISERROR($S644),"",OFFSET('Smelter Reference List'!$F$4,$S644-4,0)))</f>
        <v/>
      </c>
      <c r="H644" s="290" t="str">
        <f ca="1">IF(ISERROR($S644),"",OFFSET('Smelter Reference List'!$G$4,$S644-4,0))</f>
        <v/>
      </c>
      <c r="I644" s="291" t="str">
        <f ca="1">IF(ISERROR($S644),"",OFFSET('Smelter Reference List'!$H$4,$S644-4,0))</f>
        <v/>
      </c>
      <c r="J644" s="291" t="str">
        <f ca="1">IF(ISERROR($S644),"",OFFSET('Smelter Reference List'!$I$4,$S644-4,0))</f>
        <v/>
      </c>
      <c r="K644" s="288"/>
      <c r="L644" s="288"/>
      <c r="M644" s="288"/>
      <c r="N644" s="288"/>
      <c r="O644" s="288"/>
      <c r="P644" s="288"/>
      <c r="Q644" s="289"/>
      <c r="R644" s="274"/>
      <c r="S644" s="275" t="e">
        <f>IF(OR(C644="",C644=T$4),NA(),MATCH($B644&amp;$C644,'Smelter Reference List'!$J:$J,0))</f>
        <v>#N/A</v>
      </c>
      <c r="T644" s="276"/>
      <c r="U644" s="276"/>
      <c r="V644" s="276"/>
      <c r="W644" s="276"/>
    </row>
    <row r="645" spans="1:23" s="267" customFormat="1" ht="20.25">
      <c r="A645" s="265"/>
      <c r="B645" s="273"/>
      <c r="C645" s="273"/>
      <c r="D645" s="166" t="str">
        <f ca="1">IF(ISERROR($S645),"",OFFSET('Smelter Reference List'!$C$4,$S645-4,0)&amp;"")</f>
        <v/>
      </c>
      <c r="E645" s="166" t="str">
        <f ca="1">IF(ISERROR($S645),"",OFFSET('Smelter Reference List'!$D$4,$S645-4,0)&amp;"")</f>
        <v/>
      </c>
      <c r="F645" s="166" t="str">
        <f ca="1">IF(ISERROR($S645),"",OFFSET('Smelter Reference List'!$E$4,$S645-4,0))</f>
        <v/>
      </c>
      <c r="G645" s="166" t="str">
        <f ca="1">IF(C645=$U$4,"Enter smelter details", IF(ISERROR($S645),"",OFFSET('Smelter Reference List'!$F$4,$S645-4,0)))</f>
        <v/>
      </c>
      <c r="H645" s="290" t="str">
        <f ca="1">IF(ISERROR($S645),"",OFFSET('Smelter Reference List'!$G$4,$S645-4,0))</f>
        <v/>
      </c>
      <c r="I645" s="291" t="str">
        <f ca="1">IF(ISERROR($S645),"",OFFSET('Smelter Reference List'!$H$4,$S645-4,0))</f>
        <v/>
      </c>
      <c r="J645" s="291" t="str">
        <f ca="1">IF(ISERROR($S645),"",OFFSET('Smelter Reference List'!$I$4,$S645-4,0))</f>
        <v/>
      </c>
      <c r="K645" s="288"/>
      <c r="L645" s="288"/>
      <c r="M645" s="288"/>
      <c r="N645" s="288"/>
      <c r="O645" s="288"/>
      <c r="P645" s="288"/>
      <c r="Q645" s="289"/>
      <c r="R645" s="274"/>
      <c r="S645" s="275" t="e">
        <f>IF(OR(C645="",C645=T$4),NA(),MATCH($B645&amp;$C645,'Smelter Reference List'!$J:$J,0))</f>
        <v>#N/A</v>
      </c>
      <c r="T645" s="276"/>
      <c r="U645" s="276"/>
      <c r="V645" s="276"/>
      <c r="W645" s="276"/>
    </row>
    <row r="646" spans="1:23" s="267" customFormat="1" ht="20.25">
      <c r="A646" s="265"/>
      <c r="B646" s="273"/>
      <c r="C646" s="273"/>
      <c r="D646" s="166" t="str">
        <f ca="1">IF(ISERROR($S646),"",OFFSET('Smelter Reference List'!$C$4,$S646-4,0)&amp;"")</f>
        <v/>
      </c>
      <c r="E646" s="166" t="str">
        <f ca="1">IF(ISERROR($S646),"",OFFSET('Smelter Reference List'!$D$4,$S646-4,0)&amp;"")</f>
        <v/>
      </c>
      <c r="F646" s="166" t="str">
        <f ca="1">IF(ISERROR($S646),"",OFFSET('Smelter Reference List'!$E$4,$S646-4,0))</f>
        <v/>
      </c>
      <c r="G646" s="166" t="str">
        <f ca="1">IF(C646=$U$4,"Enter smelter details", IF(ISERROR($S646),"",OFFSET('Smelter Reference List'!$F$4,$S646-4,0)))</f>
        <v/>
      </c>
      <c r="H646" s="290" t="str">
        <f ca="1">IF(ISERROR($S646),"",OFFSET('Smelter Reference List'!$G$4,$S646-4,0))</f>
        <v/>
      </c>
      <c r="I646" s="291" t="str">
        <f ca="1">IF(ISERROR($S646),"",OFFSET('Smelter Reference List'!$H$4,$S646-4,0))</f>
        <v/>
      </c>
      <c r="J646" s="291" t="str">
        <f ca="1">IF(ISERROR($S646),"",OFFSET('Smelter Reference List'!$I$4,$S646-4,0))</f>
        <v/>
      </c>
      <c r="K646" s="288"/>
      <c r="L646" s="288"/>
      <c r="M646" s="288"/>
      <c r="N646" s="288"/>
      <c r="O646" s="288"/>
      <c r="P646" s="288"/>
      <c r="Q646" s="289"/>
      <c r="R646" s="274"/>
      <c r="S646" s="275" t="e">
        <f>IF(OR(C646="",C646=T$4),NA(),MATCH($B646&amp;$C646,'Smelter Reference List'!$J:$J,0))</f>
        <v>#N/A</v>
      </c>
      <c r="T646" s="276"/>
      <c r="U646" s="276"/>
      <c r="V646" s="276"/>
      <c r="W646" s="276"/>
    </row>
    <row r="647" spans="1:23" s="267" customFormat="1" ht="20.25">
      <c r="A647" s="265"/>
      <c r="B647" s="273"/>
      <c r="C647" s="273"/>
      <c r="D647" s="166" t="str">
        <f ca="1">IF(ISERROR($S647),"",OFFSET('Smelter Reference List'!$C$4,$S647-4,0)&amp;"")</f>
        <v/>
      </c>
      <c r="E647" s="166" t="str">
        <f ca="1">IF(ISERROR($S647),"",OFFSET('Smelter Reference List'!$D$4,$S647-4,0)&amp;"")</f>
        <v/>
      </c>
      <c r="F647" s="166" t="str">
        <f ca="1">IF(ISERROR($S647),"",OFFSET('Smelter Reference List'!$E$4,$S647-4,0))</f>
        <v/>
      </c>
      <c r="G647" s="166" t="str">
        <f ca="1">IF(C647=$U$4,"Enter smelter details", IF(ISERROR($S647),"",OFFSET('Smelter Reference List'!$F$4,$S647-4,0)))</f>
        <v/>
      </c>
      <c r="H647" s="290" t="str">
        <f ca="1">IF(ISERROR($S647),"",OFFSET('Smelter Reference List'!$G$4,$S647-4,0))</f>
        <v/>
      </c>
      <c r="I647" s="291" t="str">
        <f ca="1">IF(ISERROR($S647),"",OFFSET('Smelter Reference List'!$H$4,$S647-4,0))</f>
        <v/>
      </c>
      <c r="J647" s="291" t="str">
        <f ca="1">IF(ISERROR($S647),"",OFFSET('Smelter Reference List'!$I$4,$S647-4,0))</f>
        <v/>
      </c>
      <c r="K647" s="288"/>
      <c r="L647" s="288"/>
      <c r="M647" s="288"/>
      <c r="N647" s="288"/>
      <c r="O647" s="288"/>
      <c r="P647" s="288"/>
      <c r="Q647" s="289"/>
      <c r="R647" s="274"/>
      <c r="S647" s="275" t="e">
        <f>IF(OR(C647="",C647=T$4),NA(),MATCH($B647&amp;$C647,'Smelter Reference List'!$J:$J,0))</f>
        <v>#N/A</v>
      </c>
      <c r="T647" s="276"/>
      <c r="U647" s="276"/>
      <c r="V647" s="276"/>
      <c r="W647" s="276"/>
    </row>
    <row r="648" spans="1:23" s="267" customFormat="1" ht="20.25">
      <c r="A648" s="265"/>
      <c r="B648" s="273"/>
      <c r="C648" s="273"/>
      <c r="D648" s="166" t="str">
        <f ca="1">IF(ISERROR($S648),"",OFFSET('Smelter Reference List'!$C$4,$S648-4,0)&amp;"")</f>
        <v/>
      </c>
      <c r="E648" s="166" t="str">
        <f ca="1">IF(ISERROR($S648),"",OFFSET('Smelter Reference List'!$D$4,$S648-4,0)&amp;"")</f>
        <v/>
      </c>
      <c r="F648" s="166" t="str">
        <f ca="1">IF(ISERROR($S648),"",OFFSET('Smelter Reference List'!$E$4,$S648-4,0))</f>
        <v/>
      </c>
      <c r="G648" s="166" t="str">
        <f ca="1">IF(C648=$U$4,"Enter smelter details", IF(ISERROR($S648),"",OFFSET('Smelter Reference List'!$F$4,$S648-4,0)))</f>
        <v/>
      </c>
      <c r="H648" s="290" t="str">
        <f ca="1">IF(ISERROR($S648),"",OFFSET('Smelter Reference List'!$G$4,$S648-4,0))</f>
        <v/>
      </c>
      <c r="I648" s="291" t="str">
        <f ca="1">IF(ISERROR($S648),"",OFFSET('Smelter Reference List'!$H$4,$S648-4,0))</f>
        <v/>
      </c>
      <c r="J648" s="291" t="str">
        <f ca="1">IF(ISERROR($S648),"",OFFSET('Smelter Reference List'!$I$4,$S648-4,0))</f>
        <v/>
      </c>
      <c r="K648" s="288"/>
      <c r="L648" s="288"/>
      <c r="M648" s="288"/>
      <c r="N648" s="288"/>
      <c r="O648" s="288"/>
      <c r="P648" s="288"/>
      <c r="Q648" s="289"/>
      <c r="R648" s="274"/>
      <c r="S648" s="275" t="e">
        <f>IF(OR(C648="",C648=T$4),NA(),MATCH($B648&amp;$C648,'Smelter Reference List'!$J:$J,0))</f>
        <v>#N/A</v>
      </c>
      <c r="T648" s="276"/>
      <c r="U648" s="276"/>
      <c r="V648" s="276"/>
      <c r="W648" s="276"/>
    </row>
    <row r="649" spans="1:23" s="267" customFormat="1" ht="20.25">
      <c r="A649" s="265"/>
      <c r="B649" s="273"/>
      <c r="C649" s="273"/>
      <c r="D649" s="166" t="str">
        <f ca="1">IF(ISERROR($S649),"",OFFSET('Smelter Reference List'!$C$4,$S649-4,0)&amp;"")</f>
        <v/>
      </c>
      <c r="E649" s="166" t="str">
        <f ca="1">IF(ISERROR($S649),"",OFFSET('Smelter Reference List'!$D$4,$S649-4,0)&amp;"")</f>
        <v/>
      </c>
      <c r="F649" s="166" t="str">
        <f ca="1">IF(ISERROR($S649),"",OFFSET('Smelter Reference List'!$E$4,$S649-4,0))</f>
        <v/>
      </c>
      <c r="G649" s="166" t="str">
        <f ca="1">IF(C649=$U$4,"Enter smelter details", IF(ISERROR($S649),"",OFFSET('Smelter Reference List'!$F$4,$S649-4,0)))</f>
        <v/>
      </c>
      <c r="H649" s="290" t="str">
        <f ca="1">IF(ISERROR($S649),"",OFFSET('Smelter Reference List'!$G$4,$S649-4,0))</f>
        <v/>
      </c>
      <c r="I649" s="291" t="str">
        <f ca="1">IF(ISERROR($S649),"",OFFSET('Smelter Reference List'!$H$4,$S649-4,0))</f>
        <v/>
      </c>
      <c r="J649" s="291" t="str">
        <f ca="1">IF(ISERROR($S649),"",OFFSET('Smelter Reference List'!$I$4,$S649-4,0))</f>
        <v/>
      </c>
      <c r="K649" s="288"/>
      <c r="L649" s="288"/>
      <c r="M649" s="288"/>
      <c r="N649" s="288"/>
      <c r="O649" s="288"/>
      <c r="P649" s="288"/>
      <c r="Q649" s="289"/>
      <c r="R649" s="274"/>
      <c r="S649" s="275" t="e">
        <f>IF(OR(C649="",C649=T$4),NA(),MATCH($B649&amp;$C649,'Smelter Reference List'!$J:$J,0))</f>
        <v>#N/A</v>
      </c>
      <c r="T649" s="276"/>
      <c r="U649" s="276"/>
      <c r="V649" s="276"/>
      <c r="W649" s="276"/>
    </row>
    <row r="650" spans="1:23" s="267" customFormat="1" ht="20.25">
      <c r="A650" s="265"/>
      <c r="B650" s="273"/>
      <c r="C650" s="273"/>
      <c r="D650" s="166" t="str">
        <f ca="1">IF(ISERROR($S650),"",OFFSET('Smelter Reference List'!$C$4,$S650-4,0)&amp;"")</f>
        <v/>
      </c>
      <c r="E650" s="166" t="str">
        <f ca="1">IF(ISERROR($S650),"",OFFSET('Smelter Reference List'!$D$4,$S650-4,0)&amp;"")</f>
        <v/>
      </c>
      <c r="F650" s="166" t="str">
        <f ca="1">IF(ISERROR($S650),"",OFFSET('Smelter Reference List'!$E$4,$S650-4,0))</f>
        <v/>
      </c>
      <c r="G650" s="166" t="str">
        <f ca="1">IF(C650=$U$4,"Enter smelter details", IF(ISERROR($S650),"",OFFSET('Smelter Reference List'!$F$4,$S650-4,0)))</f>
        <v/>
      </c>
      <c r="H650" s="290" t="str">
        <f ca="1">IF(ISERROR($S650),"",OFFSET('Smelter Reference List'!$G$4,$S650-4,0))</f>
        <v/>
      </c>
      <c r="I650" s="291" t="str">
        <f ca="1">IF(ISERROR($S650),"",OFFSET('Smelter Reference List'!$H$4,$S650-4,0))</f>
        <v/>
      </c>
      <c r="J650" s="291" t="str">
        <f ca="1">IF(ISERROR($S650),"",OFFSET('Smelter Reference List'!$I$4,$S650-4,0))</f>
        <v/>
      </c>
      <c r="K650" s="288"/>
      <c r="L650" s="288"/>
      <c r="M650" s="288"/>
      <c r="N650" s="288"/>
      <c r="O650" s="288"/>
      <c r="P650" s="288"/>
      <c r="Q650" s="289"/>
      <c r="R650" s="274"/>
      <c r="S650" s="275" t="e">
        <f>IF(OR(C650="",C650=T$4),NA(),MATCH($B650&amp;$C650,'Smelter Reference List'!$J:$J,0))</f>
        <v>#N/A</v>
      </c>
      <c r="T650" s="276"/>
      <c r="U650" s="276"/>
      <c r="V650" s="276"/>
      <c r="W650" s="276"/>
    </row>
    <row r="651" spans="1:23" s="267" customFormat="1" ht="20.25">
      <c r="A651" s="265"/>
      <c r="B651" s="273"/>
      <c r="C651" s="273"/>
      <c r="D651" s="166" t="str">
        <f ca="1">IF(ISERROR($S651),"",OFFSET('Smelter Reference List'!$C$4,$S651-4,0)&amp;"")</f>
        <v/>
      </c>
      <c r="E651" s="166" t="str">
        <f ca="1">IF(ISERROR($S651),"",OFFSET('Smelter Reference List'!$D$4,$S651-4,0)&amp;"")</f>
        <v/>
      </c>
      <c r="F651" s="166" t="str">
        <f ca="1">IF(ISERROR($S651),"",OFFSET('Smelter Reference List'!$E$4,$S651-4,0))</f>
        <v/>
      </c>
      <c r="G651" s="166" t="str">
        <f ca="1">IF(C651=$U$4,"Enter smelter details", IF(ISERROR($S651),"",OFFSET('Smelter Reference List'!$F$4,$S651-4,0)))</f>
        <v/>
      </c>
      <c r="H651" s="290" t="str">
        <f ca="1">IF(ISERROR($S651),"",OFFSET('Smelter Reference List'!$G$4,$S651-4,0))</f>
        <v/>
      </c>
      <c r="I651" s="291" t="str">
        <f ca="1">IF(ISERROR($S651),"",OFFSET('Smelter Reference List'!$H$4,$S651-4,0))</f>
        <v/>
      </c>
      <c r="J651" s="291" t="str">
        <f ca="1">IF(ISERROR($S651),"",OFFSET('Smelter Reference List'!$I$4,$S651-4,0))</f>
        <v/>
      </c>
      <c r="K651" s="288"/>
      <c r="L651" s="288"/>
      <c r="M651" s="288"/>
      <c r="N651" s="288"/>
      <c r="O651" s="288"/>
      <c r="P651" s="288"/>
      <c r="Q651" s="289"/>
      <c r="R651" s="274"/>
      <c r="S651" s="275" t="e">
        <f>IF(OR(C651="",C651=T$4),NA(),MATCH($B651&amp;$C651,'Smelter Reference List'!$J:$J,0))</f>
        <v>#N/A</v>
      </c>
      <c r="T651" s="276"/>
      <c r="U651" s="276"/>
      <c r="V651" s="276"/>
      <c r="W651" s="276"/>
    </row>
    <row r="652" spans="1:23" s="267" customFormat="1" ht="20.25">
      <c r="A652" s="265"/>
      <c r="B652" s="273"/>
      <c r="C652" s="273"/>
      <c r="D652" s="166" t="str">
        <f ca="1">IF(ISERROR($S652),"",OFFSET('Smelter Reference List'!$C$4,$S652-4,0)&amp;"")</f>
        <v/>
      </c>
      <c r="E652" s="166" t="str">
        <f ca="1">IF(ISERROR($S652),"",OFFSET('Smelter Reference List'!$D$4,$S652-4,0)&amp;"")</f>
        <v/>
      </c>
      <c r="F652" s="166" t="str">
        <f ca="1">IF(ISERROR($S652),"",OFFSET('Smelter Reference List'!$E$4,$S652-4,0))</f>
        <v/>
      </c>
      <c r="G652" s="166" t="str">
        <f ca="1">IF(C652=$U$4,"Enter smelter details", IF(ISERROR($S652),"",OFFSET('Smelter Reference List'!$F$4,$S652-4,0)))</f>
        <v/>
      </c>
      <c r="H652" s="290" t="str">
        <f ca="1">IF(ISERROR($S652),"",OFFSET('Smelter Reference List'!$G$4,$S652-4,0))</f>
        <v/>
      </c>
      <c r="I652" s="291" t="str">
        <f ca="1">IF(ISERROR($S652),"",OFFSET('Smelter Reference List'!$H$4,$S652-4,0))</f>
        <v/>
      </c>
      <c r="J652" s="291" t="str">
        <f ca="1">IF(ISERROR($S652),"",OFFSET('Smelter Reference List'!$I$4,$S652-4,0))</f>
        <v/>
      </c>
      <c r="K652" s="288"/>
      <c r="L652" s="288"/>
      <c r="M652" s="288"/>
      <c r="N652" s="288"/>
      <c r="O652" s="288"/>
      <c r="P652" s="288"/>
      <c r="Q652" s="289"/>
      <c r="R652" s="274"/>
      <c r="S652" s="275" t="e">
        <f>IF(OR(C652="",C652=T$4),NA(),MATCH($B652&amp;$C652,'Smelter Reference List'!$J:$J,0))</f>
        <v>#N/A</v>
      </c>
      <c r="T652" s="276"/>
      <c r="U652" s="276"/>
      <c r="V652" s="276"/>
      <c r="W652" s="276"/>
    </row>
    <row r="653" spans="1:23" s="267" customFormat="1" ht="20.25">
      <c r="A653" s="265"/>
      <c r="B653" s="273"/>
      <c r="C653" s="273"/>
      <c r="D653" s="166" t="str">
        <f ca="1">IF(ISERROR($S653),"",OFFSET('Smelter Reference List'!$C$4,$S653-4,0)&amp;"")</f>
        <v/>
      </c>
      <c r="E653" s="166" t="str">
        <f ca="1">IF(ISERROR($S653),"",OFFSET('Smelter Reference List'!$D$4,$S653-4,0)&amp;"")</f>
        <v/>
      </c>
      <c r="F653" s="166" t="str">
        <f ca="1">IF(ISERROR($S653),"",OFFSET('Smelter Reference List'!$E$4,$S653-4,0))</f>
        <v/>
      </c>
      <c r="G653" s="166" t="str">
        <f ca="1">IF(C653=$U$4,"Enter smelter details", IF(ISERROR($S653),"",OFFSET('Smelter Reference List'!$F$4,$S653-4,0)))</f>
        <v/>
      </c>
      <c r="H653" s="290" t="str">
        <f ca="1">IF(ISERROR($S653),"",OFFSET('Smelter Reference List'!$G$4,$S653-4,0))</f>
        <v/>
      </c>
      <c r="I653" s="291" t="str">
        <f ca="1">IF(ISERROR($S653),"",OFFSET('Smelter Reference List'!$H$4,$S653-4,0))</f>
        <v/>
      </c>
      <c r="J653" s="291" t="str">
        <f ca="1">IF(ISERROR($S653),"",OFFSET('Smelter Reference List'!$I$4,$S653-4,0))</f>
        <v/>
      </c>
      <c r="K653" s="288"/>
      <c r="L653" s="288"/>
      <c r="M653" s="288"/>
      <c r="N653" s="288"/>
      <c r="O653" s="288"/>
      <c r="P653" s="288"/>
      <c r="Q653" s="289"/>
      <c r="R653" s="274"/>
      <c r="S653" s="275" t="e">
        <f>IF(OR(C653="",C653=T$4),NA(),MATCH($B653&amp;$C653,'Smelter Reference List'!$J:$J,0))</f>
        <v>#N/A</v>
      </c>
      <c r="T653" s="276"/>
      <c r="U653" s="276"/>
      <c r="V653" s="276"/>
      <c r="W653" s="276"/>
    </row>
    <row r="654" spans="1:23" s="267" customFormat="1" ht="20.25">
      <c r="A654" s="265"/>
      <c r="B654" s="273"/>
      <c r="C654" s="273"/>
      <c r="D654" s="166" t="str">
        <f ca="1">IF(ISERROR($S654),"",OFFSET('Smelter Reference List'!$C$4,$S654-4,0)&amp;"")</f>
        <v/>
      </c>
      <c r="E654" s="166" t="str">
        <f ca="1">IF(ISERROR($S654),"",OFFSET('Smelter Reference List'!$D$4,$S654-4,0)&amp;"")</f>
        <v/>
      </c>
      <c r="F654" s="166" t="str">
        <f ca="1">IF(ISERROR($S654),"",OFFSET('Smelter Reference List'!$E$4,$S654-4,0))</f>
        <v/>
      </c>
      <c r="G654" s="166" t="str">
        <f ca="1">IF(C654=$U$4,"Enter smelter details", IF(ISERROR($S654),"",OFFSET('Smelter Reference List'!$F$4,$S654-4,0)))</f>
        <v/>
      </c>
      <c r="H654" s="290" t="str">
        <f ca="1">IF(ISERROR($S654),"",OFFSET('Smelter Reference List'!$G$4,$S654-4,0))</f>
        <v/>
      </c>
      <c r="I654" s="291" t="str">
        <f ca="1">IF(ISERROR($S654),"",OFFSET('Smelter Reference List'!$H$4,$S654-4,0))</f>
        <v/>
      </c>
      <c r="J654" s="291" t="str">
        <f ca="1">IF(ISERROR($S654),"",OFFSET('Smelter Reference List'!$I$4,$S654-4,0))</f>
        <v/>
      </c>
      <c r="K654" s="288"/>
      <c r="L654" s="288"/>
      <c r="M654" s="288"/>
      <c r="N654" s="288"/>
      <c r="O654" s="288"/>
      <c r="P654" s="288"/>
      <c r="Q654" s="289"/>
      <c r="R654" s="274"/>
      <c r="S654" s="275" t="e">
        <f>IF(OR(C654="",C654=T$4),NA(),MATCH($B654&amp;$C654,'Smelter Reference List'!$J:$J,0))</f>
        <v>#N/A</v>
      </c>
      <c r="T654" s="276"/>
      <c r="U654" s="276"/>
      <c r="V654" s="276"/>
      <c r="W654" s="276"/>
    </row>
    <row r="655" spans="1:23" s="267" customFormat="1" ht="20.25">
      <c r="A655" s="265"/>
      <c r="B655" s="273"/>
      <c r="C655" s="273"/>
      <c r="D655" s="166" t="str">
        <f ca="1">IF(ISERROR($S655),"",OFFSET('Smelter Reference List'!$C$4,$S655-4,0)&amp;"")</f>
        <v/>
      </c>
      <c r="E655" s="166" t="str">
        <f ca="1">IF(ISERROR($S655),"",OFFSET('Smelter Reference List'!$D$4,$S655-4,0)&amp;"")</f>
        <v/>
      </c>
      <c r="F655" s="166" t="str">
        <f ca="1">IF(ISERROR($S655),"",OFFSET('Smelter Reference List'!$E$4,$S655-4,0))</f>
        <v/>
      </c>
      <c r="G655" s="166" t="str">
        <f ca="1">IF(C655=$U$4,"Enter smelter details", IF(ISERROR($S655),"",OFFSET('Smelter Reference List'!$F$4,$S655-4,0)))</f>
        <v/>
      </c>
      <c r="H655" s="290" t="str">
        <f ca="1">IF(ISERROR($S655),"",OFFSET('Smelter Reference List'!$G$4,$S655-4,0))</f>
        <v/>
      </c>
      <c r="I655" s="291" t="str">
        <f ca="1">IF(ISERROR($S655),"",OFFSET('Smelter Reference List'!$H$4,$S655-4,0))</f>
        <v/>
      </c>
      <c r="J655" s="291" t="str">
        <f ca="1">IF(ISERROR($S655),"",OFFSET('Smelter Reference List'!$I$4,$S655-4,0))</f>
        <v/>
      </c>
      <c r="K655" s="288"/>
      <c r="L655" s="288"/>
      <c r="M655" s="288"/>
      <c r="N655" s="288"/>
      <c r="O655" s="288"/>
      <c r="P655" s="288"/>
      <c r="Q655" s="289"/>
      <c r="R655" s="274"/>
      <c r="S655" s="275" t="e">
        <f>IF(OR(C655="",C655=T$4),NA(),MATCH($B655&amp;$C655,'Smelter Reference List'!$J:$J,0))</f>
        <v>#N/A</v>
      </c>
      <c r="T655" s="276"/>
      <c r="U655" s="276"/>
      <c r="V655" s="276"/>
      <c r="W655" s="276"/>
    </row>
    <row r="656" spans="1:23" s="267" customFormat="1" ht="20.25">
      <c r="A656" s="265"/>
      <c r="B656" s="273"/>
      <c r="C656" s="273"/>
      <c r="D656" s="166" t="str">
        <f ca="1">IF(ISERROR($S656),"",OFFSET('Smelter Reference List'!$C$4,$S656-4,0)&amp;"")</f>
        <v/>
      </c>
      <c r="E656" s="166" t="str">
        <f ca="1">IF(ISERROR($S656),"",OFFSET('Smelter Reference List'!$D$4,$S656-4,0)&amp;"")</f>
        <v/>
      </c>
      <c r="F656" s="166" t="str">
        <f ca="1">IF(ISERROR($S656),"",OFFSET('Smelter Reference List'!$E$4,$S656-4,0))</f>
        <v/>
      </c>
      <c r="G656" s="166" t="str">
        <f ca="1">IF(C656=$U$4,"Enter smelter details", IF(ISERROR($S656),"",OFFSET('Smelter Reference List'!$F$4,$S656-4,0)))</f>
        <v/>
      </c>
      <c r="H656" s="290" t="str">
        <f ca="1">IF(ISERROR($S656),"",OFFSET('Smelter Reference List'!$G$4,$S656-4,0))</f>
        <v/>
      </c>
      <c r="I656" s="291" t="str">
        <f ca="1">IF(ISERROR($S656),"",OFFSET('Smelter Reference List'!$H$4,$S656-4,0))</f>
        <v/>
      </c>
      <c r="J656" s="291" t="str">
        <f ca="1">IF(ISERROR($S656),"",OFFSET('Smelter Reference List'!$I$4,$S656-4,0))</f>
        <v/>
      </c>
      <c r="K656" s="288"/>
      <c r="L656" s="288"/>
      <c r="M656" s="288"/>
      <c r="N656" s="288"/>
      <c r="O656" s="288"/>
      <c r="P656" s="288"/>
      <c r="Q656" s="289"/>
      <c r="R656" s="274"/>
      <c r="S656" s="275" t="e">
        <f>IF(OR(C656="",C656=T$4),NA(),MATCH($B656&amp;$C656,'Smelter Reference List'!$J:$J,0))</f>
        <v>#N/A</v>
      </c>
      <c r="T656" s="276"/>
      <c r="U656" s="276"/>
      <c r="V656" s="276"/>
      <c r="W656" s="276"/>
    </row>
    <row r="657" spans="1:23" s="267" customFormat="1" ht="20.25">
      <c r="A657" s="265"/>
      <c r="B657" s="273"/>
      <c r="C657" s="273"/>
      <c r="D657" s="166" t="str">
        <f ca="1">IF(ISERROR($S657),"",OFFSET('Smelter Reference List'!$C$4,$S657-4,0)&amp;"")</f>
        <v/>
      </c>
      <c r="E657" s="166" t="str">
        <f ca="1">IF(ISERROR($S657),"",OFFSET('Smelter Reference List'!$D$4,$S657-4,0)&amp;"")</f>
        <v/>
      </c>
      <c r="F657" s="166" t="str">
        <f ca="1">IF(ISERROR($S657),"",OFFSET('Smelter Reference List'!$E$4,$S657-4,0))</f>
        <v/>
      </c>
      <c r="G657" s="166" t="str">
        <f ca="1">IF(C657=$U$4,"Enter smelter details", IF(ISERROR($S657),"",OFFSET('Smelter Reference List'!$F$4,$S657-4,0)))</f>
        <v/>
      </c>
      <c r="H657" s="290" t="str">
        <f ca="1">IF(ISERROR($S657),"",OFFSET('Smelter Reference List'!$G$4,$S657-4,0))</f>
        <v/>
      </c>
      <c r="I657" s="291" t="str">
        <f ca="1">IF(ISERROR($S657),"",OFFSET('Smelter Reference List'!$H$4,$S657-4,0))</f>
        <v/>
      </c>
      <c r="J657" s="291" t="str">
        <f ca="1">IF(ISERROR($S657),"",OFFSET('Smelter Reference List'!$I$4,$S657-4,0))</f>
        <v/>
      </c>
      <c r="K657" s="288"/>
      <c r="L657" s="288"/>
      <c r="M657" s="288"/>
      <c r="N657" s="288"/>
      <c r="O657" s="288"/>
      <c r="P657" s="288"/>
      <c r="Q657" s="289"/>
      <c r="R657" s="274"/>
      <c r="S657" s="275" t="e">
        <f>IF(OR(C657="",C657=T$4),NA(),MATCH($B657&amp;$C657,'Smelter Reference List'!$J:$J,0))</f>
        <v>#N/A</v>
      </c>
      <c r="T657" s="276"/>
      <c r="U657" s="276"/>
      <c r="V657" s="276"/>
      <c r="W657" s="276"/>
    </row>
    <row r="658" spans="1:23" s="267" customFormat="1" ht="20.25">
      <c r="A658" s="265"/>
      <c r="B658" s="273"/>
      <c r="C658" s="273"/>
      <c r="D658" s="166" t="str">
        <f ca="1">IF(ISERROR($S658),"",OFFSET('Smelter Reference List'!$C$4,$S658-4,0)&amp;"")</f>
        <v/>
      </c>
      <c r="E658" s="166" t="str">
        <f ca="1">IF(ISERROR($S658),"",OFFSET('Smelter Reference List'!$D$4,$S658-4,0)&amp;"")</f>
        <v/>
      </c>
      <c r="F658" s="166" t="str">
        <f ca="1">IF(ISERROR($S658),"",OFFSET('Smelter Reference List'!$E$4,$S658-4,0))</f>
        <v/>
      </c>
      <c r="G658" s="166" t="str">
        <f ca="1">IF(C658=$U$4,"Enter smelter details", IF(ISERROR($S658),"",OFFSET('Smelter Reference List'!$F$4,$S658-4,0)))</f>
        <v/>
      </c>
      <c r="H658" s="290" t="str">
        <f ca="1">IF(ISERROR($S658),"",OFFSET('Smelter Reference List'!$G$4,$S658-4,0))</f>
        <v/>
      </c>
      <c r="I658" s="291" t="str">
        <f ca="1">IF(ISERROR($S658),"",OFFSET('Smelter Reference List'!$H$4,$S658-4,0))</f>
        <v/>
      </c>
      <c r="J658" s="291" t="str">
        <f ca="1">IF(ISERROR($S658),"",OFFSET('Smelter Reference List'!$I$4,$S658-4,0))</f>
        <v/>
      </c>
      <c r="K658" s="288"/>
      <c r="L658" s="288"/>
      <c r="M658" s="288"/>
      <c r="N658" s="288"/>
      <c r="O658" s="288"/>
      <c r="P658" s="288"/>
      <c r="Q658" s="289"/>
      <c r="R658" s="274"/>
      <c r="S658" s="275" t="e">
        <f>IF(OR(C658="",C658=T$4),NA(),MATCH($B658&amp;$C658,'Smelter Reference List'!$J:$J,0))</f>
        <v>#N/A</v>
      </c>
      <c r="T658" s="276"/>
      <c r="U658" s="276"/>
      <c r="V658" s="276"/>
      <c r="W658" s="276"/>
    </row>
    <row r="659" spans="1:23" s="267" customFormat="1" ht="20.25">
      <c r="A659" s="265"/>
      <c r="B659" s="273"/>
      <c r="C659" s="273"/>
      <c r="D659" s="166" t="str">
        <f ca="1">IF(ISERROR($S659),"",OFFSET('Smelter Reference List'!$C$4,$S659-4,0)&amp;"")</f>
        <v/>
      </c>
      <c r="E659" s="166" t="str">
        <f ca="1">IF(ISERROR($S659),"",OFFSET('Smelter Reference List'!$D$4,$S659-4,0)&amp;"")</f>
        <v/>
      </c>
      <c r="F659" s="166" t="str">
        <f ca="1">IF(ISERROR($S659),"",OFFSET('Smelter Reference List'!$E$4,$S659-4,0))</f>
        <v/>
      </c>
      <c r="G659" s="166" t="str">
        <f ca="1">IF(C659=$U$4,"Enter smelter details", IF(ISERROR($S659),"",OFFSET('Smelter Reference List'!$F$4,$S659-4,0)))</f>
        <v/>
      </c>
      <c r="H659" s="290" t="str">
        <f ca="1">IF(ISERROR($S659),"",OFFSET('Smelter Reference List'!$G$4,$S659-4,0))</f>
        <v/>
      </c>
      <c r="I659" s="291" t="str">
        <f ca="1">IF(ISERROR($S659),"",OFFSET('Smelter Reference List'!$H$4,$S659-4,0))</f>
        <v/>
      </c>
      <c r="J659" s="291" t="str">
        <f ca="1">IF(ISERROR($S659),"",OFFSET('Smelter Reference List'!$I$4,$S659-4,0))</f>
        <v/>
      </c>
      <c r="K659" s="288"/>
      <c r="L659" s="288"/>
      <c r="M659" s="288"/>
      <c r="N659" s="288"/>
      <c r="O659" s="288"/>
      <c r="P659" s="288"/>
      <c r="Q659" s="289"/>
      <c r="R659" s="274"/>
      <c r="S659" s="275" t="e">
        <f>IF(OR(C659="",C659=T$4),NA(),MATCH($B659&amp;$C659,'Smelter Reference List'!$J:$J,0))</f>
        <v>#N/A</v>
      </c>
      <c r="T659" s="276"/>
      <c r="U659" s="276"/>
      <c r="V659" s="276"/>
      <c r="W659" s="276"/>
    </row>
    <row r="660" spans="1:23" s="267" customFormat="1" ht="20.25">
      <c r="A660" s="265"/>
      <c r="B660" s="273"/>
      <c r="C660" s="273"/>
      <c r="D660" s="166" t="str">
        <f ca="1">IF(ISERROR($S660),"",OFFSET('Smelter Reference List'!$C$4,$S660-4,0)&amp;"")</f>
        <v/>
      </c>
      <c r="E660" s="166" t="str">
        <f ca="1">IF(ISERROR($S660),"",OFFSET('Smelter Reference List'!$D$4,$S660-4,0)&amp;"")</f>
        <v/>
      </c>
      <c r="F660" s="166" t="str">
        <f ca="1">IF(ISERROR($S660),"",OFFSET('Smelter Reference List'!$E$4,$S660-4,0))</f>
        <v/>
      </c>
      <c r="G660" s="166" t="str">
        <f ca="1">IF(C660=$U$4,"Enter smelter details", IF(ISERROR($S660),"",OFFSET('Smelter Reference List'!$F$4,$S660-4,0)))</f>
        <v/>
      </c>
      <c r="H660" s="290" t="str">
        <f ca="1">IF(ISERROR($S660),"",OFFSET('Smelter Reference List'!$G$4,$S660-4,0))</f>
        <v/>
      </c>
      <c r="I660" s="291" t="str">
        <f ca="1">IF(ISERROR($S660),"",OFFSET('Smelter Reference List'!$H$4,$S660-4,0))</f>
        <v/>
      </c>
      <c r="J660" s="291" t="str">
        <f ca="1">IF(ISERROR($S660),"",OFFSET('Smelter Reference List'!$I$4,$S660-4,0))</f>
        <v/>
      </c>
      <c r="K660" s="288"/>
      <c r="L660" s="288"/>
      <c r="M660" s="288"/>
      <c r="N660" s="288"/>
      <c r="O660" s="288"/>
      <c r="P660" s="288"/>
      <c r="Q660" s="289"/>
      <c r="R660" s="274"/>
      <c r="S660" s="275" t="e">
        <f>IF(OR(C660="",C660=T$4),NA(),MATCH($B660&amp;$C660,'Smelter Reference List'!$J:$J,0))</f>
        <v>#N/A</v>
      </c>
      <c r="T660" s="276"/>
      <c r="U660" s="276"/>
      <c r="V660" s="276"/>
      <c r="W660" s="276"/>
    </row>
    <row r="661" spans="1:23" s="267" customFormat="1" ht="20.25">
      <c r="A661" s="265"/>
      <c r="B661" s="273"/>
      <c r="C661" s="273"/>
      <c r="D661" s="166" t="str">
        <f ca="1">IF(ISERROR($S661),"",OFFSET('Smelter Reference List'!$C$4,$S661-4,0)&amp;"")</f>
        <v/>
      </c>
      <c r="E661" s="166" t="str">
        <f ca="1">IF(ISERROR($S661),"",OFFSET('Smelter Reference List'!$D$4,$S661-4,0)&amp;"")</f>
        <v/>
      </c>
      <c r="F661" s="166" t="str">
        <f ca="1">IF(ISERROR($S661),"",OFFSET('Smelter Reference List'!$E$4,$S661-4,0))</f>
        <v/>
      </c>
      <c r="G661" s="166" t="str">
        <f ca="1">IF(C661=$U$4,"Enter smelter details", IF(ISERROR($S661),"",OFFSET('Smelter Reference List'!$F$4,$S661-4,0)))</f>
        <v/>
      </c>
      <c r="H661" s="290" t="str">
        <f ca="1">IF(ISERROR($S661),"",OFFSET('Smelter Reference List'!$G$4,$S661-4,0))</f>
        <v/>
      </c>
      <c r="I661" s="291" t="str">
        <f ca="1">IF(ISERROR($S661),"",OFFSET('Smelter Reference List'!$H$4,$S661-4,0))</f>
        <v/>
      </c>
      <c r="J661" s="291" t="str">
        <f ca="1">IF(ISERROR($S661),"",OFFSET('Smelter Reference List'!$I$4,$S661-4,0))</f>
        <v/>
      </c>
      <c r="K661" s="288"/>
      <c r="L661" s="288"/>
      <c r="M661" s="288"/>
      <c r="N661" s="288"/>
      <c r="O661" s="288"/>
      <c r="P661" s="288"/>
      <c r="Q661" s="289"/>
      <c r="R661" s="274"/>
      <c r="S661" s="275" t="e">
        <f>IF(OR(C661="",C661=T$4),NA(),MATCH($B661&amp;$C661,'Smelter Reference List'!$J:$J,0))</f>
        <v>#N/A</v>
      </c>
      <c r="T661" s="276"/>
      <c r="U661" s="276"/>
      <c r="V661" s="276"/>
      <c r="W661" s="276"/>
    </row>
    <row r="662" spans="1:23" s="267" customFormat="1" ht="20.25">
      <c r="A662" s="265"/>
      <c r="B662" s="273"/>
      <c r="C662" s="273"/>
      <c r="D662" s="166" t="str">
        <f ca="1">IF(ISERROR($S662),"",OFFSET('Smelter Reference List'!$C$4,$S662-4,0)&amp;"")</f>
        <v/>
      </c>
      <c r="E662" s="166" t="str">
        <f ca="1">IF(ISERROR($S662),"",OFFSET('Smelter Reference List'!$D$4,$S662-4,0)&amp;"")</f>
        <v/>
      </c>
      <c r="F662" s="166" t="str">
        <f ca="1">IF(ISERROR($S662),"",OFFSET('Smelter Reference List'!$E$4,$S662-4,0))</f>
        <v/>
      </c>
      <c r="G662" s="166" t="str">
        <f ca="1">IF(C662=$U$4,"Enter smelter details", IF(ISERROR($S662),"",OFFSET('Smelter Reference List'!$F$4,$S662-4,0)))</f>
        <v/>
      </c>
      <c r="H662" s="290" t="str">
        <f ca="1">IF(ISERROR($S662),"",OFFSET('Smelter Reference List'!$G$4,$S662-4,0))</f>
        <v/>
      </c>
      <c r="I662" s="291" t="str">
        <f ca="1">IF(ISERROR($S662),"",OFFSET('Smelter Reference List'!$H$4,$S662-4,0))</f>
        <v/>
      </c>
      <c r="J662" s="291" t="str">
        <f ca="1">IF(ISERROR($S662),"",OFFSET('Smelter Reference List'!$I$4,$S662-4,0))</f>
        <v/>
      </c>
      <c r="K662" s="288"/>
      <c r="L662" s="288"/>
      <c r="M662" s="288"/>
      <c r="N662" s="288"/>
      <c r="O662" s="288"/>
      <c r="P662" s="288"/>
      <c r="Q662" s="289"/>
      <c r="R662" s="274"/>
      <c r="S662" s="275" t="e">
        <f>IF(OR(C662="",C662=T$4),NA(),MATCH($B662&amp;$C662,'Smelter Reference List'!$J:$J,0))</f>
        <v>#N/A</v>
      </c>
      <c r="T662" s="276"/>
      <c r="U662" s="276"/>
      <c r="V662" s="276"/>
      <c r="W662" s="276"/>
    </row>
    <row r="663" spans="1:23" s="267" customFormat="1" ht="20.25">
      <c r="A663" s="265"/>
      <c r="B663" s="273"/>
      <c r="C663" s="273"/>
      <c r="D663" s="166" t="str">
        <f ca="1">IF(ISERROR($S663),"",OFFSET('Smelter Reference List'!$C$4,$S663-4,0)&amp;"")</f>
        <v/>
      </c>
      <c r="E663" s="166" t="str">
        <f ca="1">IF(ISERROR($S663),"",OFFSET('Smelter Reference List'!$D$4,$S663-4,0)&amp;"")</f>
        <v/>
      </c>
      <c r="F663" s="166" t="str">
        <f ca="1">IF(ISERROR($S663),"",OFFSET('Smelter Reference List'!$E$4,$S663-4,0))</f>
        <v/>
      </c>
      <c r="G663" s="166" t="str">
        <f ca="1">IF(C663=$U$4,"Enter smelter details", IF(ISERROR($S663),"",OFFSET('Smelter Reference List'!$F$4,$S663-4,0)))</f>
        <v/>
      </c>
      <c r="H663" s="290" t="str">
        <f ca="1">IF(ISERROR($S663),"",OFFSET('Smelter Reference List'!$G$4,$S663-4,0))</f>
        <v/>
      </c>
      <c r="I663" s="291" t="str">
        <f ca="1">IF(ISERROR($S663),"",OFFSET('Smelter Reference List'!$H$4,$S663-4,0))</f>
        <v/>
      </c>
      <c r="J663" s="291" t="str">
        <f ca="1">IF(ISERROR($S663),"",OFFSET('Smelter Reference List'!$I$4,$S663-4,0))</f>
        <v/>
      </c>
      <c r="K663" s="288"/>
      <c r="L663" s="288"/>
      <c r="M663" s="288"/>
      <c r="N663" s="288"/>
      <c r="O663" s="288"/>
      <c r="P663" s="288"/>
      <c r="Q663" s="289"/>
      <c r="R663" s="274"/>
      <c r="S663" s="275" t="e">
        <f>IF(OR(C663="",C663=T$4),NA(),MATCH($B663&amp;$C663,'Smelter Reference List'!$J:$J,0))</f>
        <v>#N/A</v>
      </c>
      <c r="T663" s="276"/>
      <c r="U663" s="276"/>
      <c r="V663" s="276"/>
      <c r="W663" s="276"/>
    </row>
    <row r="664" spans="1:23" s="267" customFormat="1" ht="20.25">
      <c r="A664" s="265"/>
      <c r="B664" s="273"/>
      <c r="C664" s="273"/>
      <c r="D664" s="166" t="str">
        <f ca="1">IF(ISERROR($S664),"",OFFSET('Smelter Reference List'!$C$4,$S664-4,0)&amp;"")</f>
        <v/>
      </c>
      <c r="E664" s="166" t="str">
        <f ca="1">IF(ISERROR($S664),"",OFFSET('Smelter Reference List'!$D$4,$S664-4,0)&amp;"")</f>
        <v/>
      </c>
      <c r="F664" s="166" t="str">
        <f ca="1">IF(ISERROR($S664),"",OFFSET('Smelter Reference List'!$E$4,$S664-4,0))</f>
        <v/>
      </c>
      <c r="G664" s="166" t="str">
        <f ca="1">IF(C664=$U$4,"Enter smelter details", IF(ISERROR($S664),"",OFFSET('Smelter Reference List'!$F$4,$S664-4,0)))</f>
        <v/>
      </c>
      <c r="H664" s="290" t="str">
        <f ca="1">IF(ISERROR($S664),"",OFFSET('Smelter Reference List'!$G$4,$S664-4,0))</f>
        <v/>
      </c>
      <c r="I664" s="291" t="str">
        <f ca="1">IF(ISERROR($S664),"",OFFSET('Smelter Reference List'!$H$4,$S664-4,0))</f>
        <v/>
      </c>
      <c r="J664" s="291" t="str">
        <f ca="1">IF(ISERROR($S664),"",OFFSET('Smelter Reference List'!$I$4,$S664-4,0))</f>
        <v/>
      </c>
      <c r="K664" s="288"/>
      <c r="L664" s="288"/>
      <c r="M664" s="288"/>
      <c r="N664" s="288"/>
      <c r="O664" s="288"/>
      <c r="P664" s="288"/>
      <c r="Q664" s="289"/>
      <c r="R664" s="274"/>
      <c r="S664" s="275" t="e">
        <f>IF(OR(C664="",C664=T$4),NA(),MATCH($B664&amp;$C664,'Smelter Reference List'!$J:$J,0))</f>
        <v>#N/A</v>
      </c>
      <c r="T664" s="276"/>
      <c r="U664" s="276"/>
      <c r="V664" s="276"/>
      <c r="W664" s="276"/>
    </row>
    <row r="665" spans="1:23" s="267" customFormat="1" ht="20.25">
      <c r="A665" s="265"/>
      <c r="B665" s="273"/>
      <c r="C665" s="273"/>
      <c r="D665" s="166" t="str">
        <f ca="1">IF(ISERROR($S665),"",OFFSET('Smelter Reference List'!$C$4,$S665-4,0)&amp;"")</f>
        <v/>
      </c>
      <c r="E665" s="166" t="str">
        <f ca="1">IF(ISERROR($S665),"",OFFSET('Smelter Reference List'!$D$4,$S665-4,0)&amp;"")</f>
        <v/>
      </c>
      <c r="F665" s="166" t="str">
        <f ca="1">IF(ISERROR($S665),"",OFFSET('Smelter Reference List'!$E$4,$S665-4,0))</f>
        <v/>
      </c>
      <c r="G665" s="166" t="str">
        <f ca="1">IF(C665=$U$4,"Enter smelter details", IF(ISERROR($S665),"",OFFSET('Smelter Reference List'!$F$4,$S665-4,0)))</f>
        <v/>
      </c>
      <c r="H665" s="290" t="str">
        <f ca="1">IF(ISERROR($S665),"",OFFSET('Smelter Reference List'!$G$4,$S665-4,0))</f>
        <v/>
      </c>
      <c r="I665" s="291" t="str">
        <f ca="1">IF(ISERROR($S665),"",OFFSET('Smelter Reference List'!$H$4,$S665-4,0))</f>
        <v/>
      </c>
      <c r="J665" s="291" t="str">
        <f ca="1">IF(ISERROR($S665),"",OFFSET('Smelter Reference List'!$I$4,$S665-4,0))</f>
        <v/>
      </c>
      <c r="K665" s="288"/>
      <c r="L665" s="288"/>
      <c r="M665" s="288"/>
      <c r="N665" s="288"/>
      <c r="O665" s="288"/>
      <c r="P665" s="288"/>
      <c r="Q665" s="289"/>
      <c r="R665" s="274"/>
      <c r="S665" s="275" t="e">
        <f>IF(OR(C665="",C665=T$4),NA(),MATCH($B665&amp;$C665,'Smelter Reference List'!$J:$J,0))</f>
        <v>#N/A</v>
      </c>
      <c r="T665" s="276"/>
      <c r="U665" s="276"/>
      <c r="V665" s="276"/>
      <c r="W665" s="276"/>
    </row>
    <row r="666" spans="1:23" s="267" customFormat="1" ht="20.25">
      <c r="A666" s="265"/>
      <c r="B666" s="273"/>
      <c r="C666" s="273"/>
      <c r="D666" s="166" t="str">
        <f ca="1">IF(ISERROR($S666),"",OFFSET('Smelter Reference List'!$C$4,$S666-4,0)&amp;"")</f>
        <v/>
      </c>
      <c r="E666" s="166" t="str">
        <f ca="1">IF(ISERROR($S666),"",OFFSET('Smelter Reference List'!$D$4,$S666-4,0)&amp;"")</f>
        <v/>
      </c>
      <c r="F666" s="166" t="str">
        <f ca="1">IF(ISERROR($S666),"",OFFSET('Smelter Reference List'!$E$4,$S666-4,0))</f>
        <v/>
      </c>
      <c r="G666" s="166" t="str">
        <f ca="1">IF(C666=$U$4,"Enter smelter details", IF(ISERROR($S666),"",OFFSET('Smelter Reference List'!$F$4,$S666-4,0)))</f>
        <v/>
      </c>
      <c r="H666" s="290" t="str">
        <f ca="1">IF(ISERROR($S666),"",OFFSET('Smelter Reference List'!$G$4,$S666-4,0))</f>
        <v/>
      </c>
      <c r="I666" s="291" t="str">
        <f ca="1">IF(ISERROR($S666),"",OFFSET('Smelter Reference List'!$H$4,$S666-4,0))</f>
        <v/>
      </c>
      <c r="J666" s="291" t="str">
        <f ca="1">IF(ISERROR($S666),"",OFFSET('Smelter Reference List'!$I$4,$S666-4,0))</f>
        <v/>
      </c>
      <c r="K666" s="288"/>
      <c r="L666" s="288"/>
      <c r="M666" s="288"/>
      <c r="N666" s="288"/>
      <c r="O666" s="288"/>
      <c r="P666" s="288"/>
      <c r="Q666" s="289"/>
      <c r="R666" s="274"/>
      <c r="S666" s="275" t="e">
        <f>IF(OR(C666="",C666=T$4),NA(),MATCH($B666&amp;$C666,'Smelter Reference List'!$J:$J,0))</f>
        <v>#N/A</v>
      </c>
      <c r="T666" s="276"/>
      <c r="U666" s="276"/>
      <c r="V666" s="276"/>
      <c r="W666" s="276"/>
    </row>
    <row r="667" spans="1:23" s="267" customFormat="1" ht="20.25">
      <c r="A667" s="265"/>
      <c r="B667" s="273"/>
      <c r="C667" s="273"/>
      <c r="D667" s="166" t="str">
        <f ca="1">IF(ISERROR($S667),"",OFFSET('Smelter Reference List'!$C$4,$S667-4,0)&amp;"")</f>
        <v/>
      </c>
      <c r="E667" s="166" t="str">
        <f ca="1">IF(ISERROR($S667),"",OFFSET('Smelter Reference List'!$D$4,$S667-4,0)&amp;"")</f>
        <v/>
      </c>
      <c r="F667" s="166" t="str">
        <f ca="1">IF(ISERROR($S667),"",OFFSET('Smelter Reference List'!$E$4,$S667-4,0))</f>
        <v/>
      </c>
      <c r="G667" s="166" t="str">
        <f ca="1">IF(C667=$U$4,"Enter smelter details", IF(ISERROR($S667),"",OFFSET('Smelter Reference List'!$F$4,$S667-4,0)))</f>
        <v/>
      </c>
      <c r="H667" s="290" t="str">
        <f ca="1">IF(ISERROR($S667),"",OFFSET('Smelter Reference List'!$G$4,$S667-4,0))</f>
        <v/>
      </c>
      <c r="I667" s="291" t="str">
        <f ca="1">IF(ISERROR($S667),"",OFFSET('Smelter Reference List'!$H$4,$S667-4,0))</f>
        <v/>
      </c>
      <c r="J667" s="291" t="str">
        <f ca="1">IF(ISERROR($S667),"",OFFSET('Smelter Reference List'!$I$4,$S667-4,0))</f>
        <v/>
      </c>
      <c r="K667" s="288"/>
      <c r="L667" s="288"/>
      <c r="M667" s="288"/>
      <c r="N667" s="288"/>
      <c r="O667" s="288"/>
      <c r="P667" s="288"/>
      <c r="Q667" s="289"/>
      <c r="R667" s="274"/>
      <c r="S667" s="275" t="e">
        <f>IF(OR(C667="",C667=T$4),NA(),MATCH($B667&amp;$C667,'Smelter Reference List'!$J:$J,0))</f>
        <v>#N/A</v>
      </c>
      <c r="T667" s="276"/>
      <c r="U667" s="276"/>
      <c r="V667" s="276"/>
      <c r="W667" s="276"/>
    </row>
    <row r="668" spans="1:23" s="267" customFormat="1" ht="20.25">
      <c r="A668" s="265"/>
      <c r="B668" s="273"/>
      <c r="C668" s="273"/>
      <c r="D668" s="166" t="str">
        <f ca="1">IF(ISERROR($S668),"",OFFSET('Smelter Reference List'!$C$4,$S668-4,0)&amp;"")</f>
        <v/>
      </c>
      <c r="E668" s="166" t="str">
        <f ca="1">IF(ISERROR($S668),"",OFFSET('Smelter Reference List'!$D$4,$S668-4,0)&amp;"")</f>
        <v/>
      </c>
      <c r="F668" s="166" t="str">
        <f ca="1">IF(ISERROR($S668),"",OFFSET('Smelter Reference List'!$E$4,$S668-4,0))</f>
        <v/>
      </c>
      <c r="G668" s="166" t="str">
        <f ca="1">IF(C668=$U$4,"Enter smelter details", IF(ISERROR($S668),"",OFFSET('Smelter Reference List'!$F$4,$S668-4,0)))</f>
        <v/>
      </c>
      <c r="H668" s="290" t="str">
        <f ca="1">IF(ISERROR($S668),"",OFFSET('Smelter Reference List'!$G$4,$S668-4,0))</f>
        <v/>
      </c>
      <c r="I668" s="291" t="str">
        <f ca="1">IF(ISERROR($S668),"",OFFSET('Smelter Reference List'!$H$4,$S668-4,0))</f>
        <v/>
      </c>
      <c r="J668" s="291" t="str">
        <f ca="1">IF(ISERROR($S668),"",OFFSET('Smelter Reference List'!$I$4,$S668-4,0))</f>
        <v/>
      </c>
      <c r="K668" s="288"/>
      <c r="L668" s="288"/>
      <c r="M668" s="288"/>
      <c r="N668" s="288"/>
      <c r="O668" s="288"/>
      <c r="P668" s="288"/>
      <c r="Q668" s="289"/>
      <c r="R668" s="274"/>
      <c r="S668" s="275" t="e">
        <f>IF(OR(C668="",C668=T$4),NA(),MATCH($B668&amp;$C668,'Smelter Reference List'!$J:$J,0))</f>
        <v>#N/A</v>
      </c>
      <c r="T668" s="276"/>
      <c r="U668" s="276"/>
      <c r="V668" s="276"/>
      <c r="W668" s="276"/>
    </row>
    <row r="669" spans="1:23" s="267" customFormat="1" ht="20.25">
      <c r="A669" s="265"/>
      <c r="B669" s="273"/>
      <c r="C669" s="273"/>
      <c r="D669" s="166" t="str">
        <f ca="1">IF(ISERROR($S669),"",OFFSET('Smelter Reference List'!$C$4,$S669-4,0)&amp;"")</f>
        <v/>
      </c>
      <c r="E669" s="166" t="str">
        <f ca="1">IF(ISERROR($S669),"",OFFSET('Smelter Reference List'!$D$4,$S669-4,0)&amp;"")</f>
        <v/>
      </c>
      <c r="F669" s="166" t="str">
        <f ca="1">IF(ISERROR($S669),"",OFFSET('Smelter Reference List'!$E$4,$S669-4,0))</f>
        <v/>
      </c>
      <c r="G669" s="166" t="str">
        <f ca="1">IF(C669=$U$4,"Enter smelter details", IF(ISERROR($S669),"",OFFSET('Smelter Reference List'!$F$4,$S669-4,0)))</f>
        <v/>
      </c>
      <c r="H669" s="290" t="str">
        <f ca="1">IF(ISERROR($S669),"",OFFSET('Smelter Reference List'!$G$4,$S669-4,0))</f>
        <v/>
      </c>
      <c r="I669" s="291" t="str">
        <f ca="1">IF(ISERROR($S669),"",OFFSET('Smelter Reference List'!$H$4,$S669-4,0))</f>
        <v/>
      </c>
      <c r="J669" s="291" t="str">
        <f ca="1">IF(ISERROR($S669),"",OFFSET('Smelter Reference List'!$I$4,$S669-4,0))</f>
        <v/>
      </c>
      <c r="K669" s="288"/>
      <c r="L669" s="288"/>
      <c r="M669" s="288"/>
      <c r="N669" s="288"/>
      <c r="O669" s="288"/>
      <c r="P669" s="288"/>
      <c r="Q669" s="289"/>
      <c r="R669" s="274"/>
      <c r="S669" s="275" t="e">
        <f>IF(OR(C669="",C669=T$4),NA(),MATCH($B669&amp;$C669,'Smelter Reference List'!$J:$J,0))</f>
        <v>#N/A</v>
      </c>
      <c r="T669" s="276"/>
      <c r="U669" s="276"/>
      <c r="V669" s="276"/>
      <c r="W669" s="276"/>
    </row>
    <row r="670" spans="1:23" s="267" customFormat="1" ht="20.25">
      <c r="A670" s="265"/>
      <c r="B670" s="273"/>
      <c r="C670" s="273"/>
      <c r="D670" s="166" t="str">
        <f ca="1">IF(ISERROR($S670),"",OFFSET('Smelter Reference List'!$C$4,$S670-4,0)&amp;"")</f>
        <v/>
      </c>
      <c r="E670" s="166" t="str">
        <f ca="1">IF(ISERROR($S670),"",OFFSET('Smelter Reference List'!$D$4,$S670-4,0)&amp;"")</f>
        <v/>
      </c>
      <c r="F670" s="166" t="str">
        <f ca="1">IF(ISERROR($S670),"",OFFSET('Smelter Reference List'!$E$4,$S670-4,0))</f>
        <v/>
      </c>
      <c r="G670" s="166" t="str">
        <f ca="1">IF(C670=$U$4,"Enter smelter details", IF(ISERROR($S670),"",OFFSET('Smelter Reference List'!$F$4,$S670-4,0)))</f>
        <v/>
      </c>
      <c r="H670" s="290" t="str">
        <f ca="1">IF(ISERROR($S670),"",OFFSET('Smelter Reference List'!$G$4,$S670-4,0))</f>
        <v/>
      </c>
      <c r="I670" s="291" t="str">
        <f ca="1">IF(ISERROR($S670),"",OFFSET('Smelter Reference List'!$H$4,$S670-4,0))</f>
        <v/>
      </c>
      <c r="J670" s="291" t="str">
        <f ca="1">IF(ISERROR($S670),"",OFFSET('Smelter Reference List'!$I$4,$S670-4,0))</f>
        <v/>
      </c>
      <c r="K670" s="288"/>
      <c r="L670" s="288"/>
      <c r="M670" s="288"/>
      <c r="N670" s="288"/>
      <c r="O670" s="288"/>
      <c r="P670" s="288"/>
      <c r="Q670" s="289"/>
      <c r="R670" s="274"/>
      <c r="S670" s="275" t="e">
        <f>IF(OR(C670="",C670=T$4),NA(),MATCH($B670&amp;$C670,'Smelter Reference List'!$J:$J,0))</f>
        <v>#N/A</v>
      </c>
      <c r="T670" s="276"/>
      <c r="U670" s="276"/>
      <c r="V670" s="276"/>
      <c r="W670" s="276"/>
    </row>
    <row r="671" spans="1:23" s="267" customFormat="1" ht="20.25">
      <c r="A671" s="265"/>
      <c r="B671" s="273"/>
      <c r="C671" s="273"/>
      <c r="D671" s="166" t="str">
        <f ca="1">IF(ISERROR($S671),"",OFFSET('Smelter Reference List'!$C$4,$S671-4,0)&amp;"")</f>
        <v/>
      </c>
      <c r="E671" s="166" t="str">
        <f ca="1">IF(ISERROR($S671),"",OFFSET('Smelter Reference List'!$D$4,$S671-4,0)&amp;"")</f>
        <v/>
      </c>
      <c r="F671" s="166" t="str">
        <f ca="1">IF(ISERROR($S671),"",OFFSET('Smelter Reference List'!$E$4,$S671-4,0))</f>
        <v/>
      </c>
      <c r="G671" s="166" t="str">
        <f ca="1">IF(C671=$U$4,"Enter smelter details", IF(ISERROR($S671),"",OFFSET('Smelter Reference List'!$F$4,$S671-4,0)))</f>
        <v/>
      </c>
      <c r="H671" s="290" t="str">
        <f ca="1">IF(ISERROR($S671),"",OFFSET('Smelter Reference List'!$G$4,$S671-4,0))</f>
        <v/>
      </c>
      <c r="I671" s="291" t="str">
        <f ca="1">IF(ISERROR($S671),"",OFFSET('Smelter Reference List'!$H$4,$S671-4,0))</f>
        <v/>
      </c>
      <c r="J671" s="291" t="str">
        <f ca="1">IF(ISERROR($S671),"",OFFSET('Smelter Reference List'!$I$4,$S671-4,0))</f>
        <v/>
      </c>
      <c r="K671" s="288"/>
      <c r="L671" s="288"/>
      <c r="M671" s="288"/>
      <c r="N671" s="288"/>
      <c r="O671" s="288"/>
      <c r="P671" s="288"/>
      <c r="Q671" s="289"/>
      <c r="R671" s="274"/>
      <c r="S671" s="275" t="e">
        <f>IF(OR(C671="",C671=T$4),NA(),MATCH($B671&amp;$C671,'Smelter Reference List'!$J:$J,0))</f>
        <v>#N/A</v>
      </c>
      <c r="T671" s="276"/>
      <c r="U671" s="276"/>
      <c r="V671" s="276"/>
      <c r="W671" s="276"/>
    </row>
    <row r="672" spans="1:23" s="267" customFormat="1" ht="20.25">
      <c r="A672" s="265"/>
      <c r="B672" s="273"/>
      <c r="C672" s="273"/>
      <c r="D672" s="166" t="str">
        <f ca="1">IF(ISERROR($S672),"",OFFSET('Smelter Reference List'!$C$4,$S672-4,0)&amp;"")</f>
        <v/>
      </c>
      <c r="E672" s="166" t="str">
        <f ca="1">IF(ISERROR($S672),"",OFFSET('Smelter Reference List'!$D$4,$S672-4,0)&amp;"")</f>
        <v/>
      </c>
      <c r="F672" s="166" t="str">
        <f ca="1">IF(ISERROR($S672),"",OFFSET('Smelter Reference List'!$E$4,$S672-4,0))</f>
        <v/>
      </c>
      <c r="G672" s="166" t="str">
        <f ca="1">IF(C672=$U$4,"Enter smelter details", IF(ISERROR($S672),"",OFFSET('Smelter Reference List'!$F$4,$S672-4,0)))</f>
        <v/>
      </c>
      <c r="H672" s="290" t="str">
        <f ca="1">IF(ISERROR($S672),"",OFFSET('Smelter Reference List'!$G$4,$S672-4,0))</f>
        <v/>
      </c>
      <c r="I672" s="291" t="str">
        <f ca="1">IF(ISERROR($S672),"",OFFSET('Smelter Reference List'!$H$4,$S672-4,0))</f>
        <v/>
      </c>
      <c r="J672" s="291" t="str">
        <f ca="1">IF(ISERROR($S672),"",OFFSET('Smelter Reference List'!$I$4,$S672-4,0))</f>
        <v/>
      </c>
      <c r="K672" s="288"/>
      <c r="L672" s="288"/>
      <c r="M672" s="288"/>
      <c r="N672" s="288"/>
      <c r="O672" s="288"/>
      <c r="P672" s="288"/>
      <c r="Q672" s="289"/>
      <c r="R672" s="274"/>
      <c r="S672" s="275" t="e">
        <f>IF(OR(C672="",C672=T$4),NA(),MATCH($B672&amp;$C672,'Smelter Reference List'!$J:$J,0))</f>
        <v>#N/A</v>
      </c>
      <c r="T672" s="276"/>
      <c r="U672" s="276"/>
      <c r="V672" s="276"/>
      <c r="W672" s="276"/>
    </row>
    <row r="673" spans="1:23" s="267" customFormat="1" ht="20.25">
      <c r="A673" s="265"/>
      <c r="B673" s="273"/>
      <c r="C673" s="273"/>
      <c r="D673" s="166" t="str">
        <f ca="1">IF(ISERROR($S673),"",OFFSET('Smelter Reference List'!$C$4,$S673-4,0)&amp;"")</f>
        <v/>
      </c>
      <c r="E673" s="166" t="str">
        <f ca="1">IF(ISERROR($S673),"",OFFSET('Smelter Reference List'!$D$4,$S673-4,0)&amp;"")</f>
        <v/>
      </c>
      <c r="F673" s="166" t="str">
        <f ca="1">IF(ISERROR($S673),"",OFFSET('Smelter Reference List'!$E$4,$S673-4,0))</f>
        <v/>
      </c>
      <c r="G673" s="166" t="str">
        <f ca="1">IF(C673=$U$4,"Enter smelter details", IF(ISERROR($S673),"",OFFSET('Smelter Reference List'!$F$4,$S673-4,0)))</f>
        <v/>
      </c>
      <c r="H673" s="290" t="str">
        <f ca="1">IF(ISERROR($S673),"",OFFSET('Smelter Reference List'!$G$4,$S673-4,0))</f>
        <v/>
      </c>
      <c r="I673" s="291" t="str">
        <f ca="1">IF(ISERROR($S673),"",OFFSET('Smelter Reference List'!$H$4,$S673-4,0))</f>
        <v/>
      </c>
      <c r="J673" s="291" t="str">
        <f ca="1">IF(ISERROR($S673),"",OFFSET('Smelter Reference List'!$I$4,$S673-4,0))</f>
        <v/>
      </c>
      <c r="K673" s="288"/>
      <c r="L673" s="288"/>
      <c r="M673" s="288"/>
      <c r="N673" s="288"/>
      <c r="O673" s="288"/>
      <c r="P673" s="288"/>
      <c r="Q673" s="289"/>
      <c r="R673" s="274"/>
      <c r="S673" s="275" t="e">
        <f>IF(OR(C673="",C673=T$4),NA(),MATCH($B673&amp;$C673,'Smelter Reference List'!$J:$J,0))</f>
        <v>#N/A</v>
      </c>
      <c r="T673" s="276"/>
      <c r="U673" s="276"/>
      <c r="V673" s="276"/>
      <c r="W673" s="276"/>
    </row>
    <row r="674" spans="1:23" s="267" customFormat="1" ht="20.25">
      <c r="A674" s="265"/>
      <c r="B674" s="273"/>
      <c r="C674" s="273"/>
      <c r="D674" s="166" t="str">
        <f ca="1">IF(ISERROR($S674),"",OFFSET('Smelter Reference List'!$C$4,$S674-4,0)&amp;"")</f>
        <v/>
      </c>
      <c r="E674" s="166" t="str">
        <f ca="1">IF(ISERROR($S674),"",OFFSET('Smelter Reference List'!$D$4,$S674-4,0)&amp;"")</f>
        <v/>
      </c>
      <c r="F674" s="166" t="str">
        <f ca="1">IF(ISERROR($S674),"",OFFSET('Smelter Reference List'!$E$4,$S674-4,0))</f>
        <v/>
      </c>
      <c r="G674" s="166" t="str">
        <f ca="1">IF(C674=$U$4,"Enter smelter details", IF(ISERROR($S674),"",OFFSET('Smelter Reference List'!$F$4,$S674-4,0)))</f>
        <v/>
      </c>
      <c r="H674" s="290" t="str">
        <f ca="1">IF(ISERROR($S674),"",OFFSET('Smelter Reference List'!$G$4,$S674-4,0))</f>
        <v/>
      </c>
      <c r="I674" s="291" t="str">
        <f ca="1">IF(ISERROR($S674),"",OFFSET('Smelter Reference List'!$H$4,$S674-4,0))</f>
        <v/>
      </c>
      <c r="J674" s="291" t="str">
        <f ca="1">IF(ISERROR($S674),"",OFFSET('Smelter Reference List'!$I$4,$S674-4,0))</f>
        <v/>
      </c>
      <c r="K674" s="288"/>
      <c r="L674" s="288"/>
      <c r="M674" s="288"/>
      <c r="N674" s="288"/>
      <c r="O674" s="288"/>
      <c r="P674" s="288"/>
      <c r="Q674" s="289"/>
      <c r="R674" s="274"/>
      <c r="S674" s="275" t="e">
        <f>IF(OR(C674="",C674=T$4),NA(),MATCH($B674&amp;$C674,'Smelter Reference List'!$J:$J,0))</f>
        <v>#N/A</v>
      </c>
      <c r="T674" s="276"/>
      <c r="U674" s="276"/>
      <c r="V674" s="276"/>
      <c r="W674" s="276"/>
    </row>
    <row r="675" spans="1:23" s="267" customFormat="1" ht="20.25">
      <c r="A675" s="265"/>
      <c r="B675" s="273"/>
      <c r="C675" s="273"/>
      <c r="D675" s="166" t="str">
        <f ca="1">IF(ISERROR($S675),"",OFFSET('Smelter Reference List'!$C$4,$S675-4,0)&amp;"")</f>
        <v/>
      </c>
      <c r="E675" s="166" t="str">
        <f ca="1">IF(ISERROR($S675),"",OFFSET('Smelter Reference List'!$D$4,$S675-4,0)&amp;"")</f>
        <v/>
      </c>
      <c r="F675" s="166" t="str">
        <f ca="1">IF(ISERROR($S675),"",OFFSET('Smelter Reference List'!$E$4,$S675-4,0))</f>
        <v/>
      </c>
      <c r="G675" s="166" t="str">
        <f ca="1">IF(C675=$U$4,"Enter smelter details", IF(ISERROR($S675),"",OFFSET('Smelter Reference List'!$F$4,$S675-4,0)))</f>
        <v/>
      </c>
      <c r="H675" s="290" t="str">
        <f ca="1">IF(ISERROR($S675),"",OFFSET('Smelter Reference List'!$G$4,$S675-4,0))</f>
        <v/>
      </c>
      <c r="I675" s="291" t="str">
        <f ca="1">IF(ISERROR($S675),"",OFFSET('Smelter Reference List'!$H$4,$S675-4,0))</f>
        <v/>
      </c>
      <c r="J675" s="291" t="str">
        <f ca="1">IF(ISERROR($S675),"",OFFSET('Smelter Reference List'!$I$4,$S675-4,0))</f>
        <v/>
      </c>
      <c r="K675" s="288"/>
      <c r="L675" s="288"/>
      <c r="M675" s="288"/>
      <c r="N675" s="288"/>
      <c r="O675" s="288"/>
      <c r="P675" s="288"/>
      <c r="Q675" s="289"/>
      <c r="R675" s="274"/>
      <c r="S675" s="275" t="e">
        <f>IF(OR(C675="",C675=T$4),NA(),MATCH($B675&amp;$C675,'Smelter Reference List'!$J:$J,0))</f>
        <v>#N/A</v>
      </c>
      <c r="T675" s="276"/>
      <c r="U675" s="276"/>
      <c r="V675" s="276"/>
      <c r="W675" s="276"/>
    </row>
    <row r="676" spans="1:23" s="267" customFormat="1" ht="20.25">
      <c r="A676" s="265"/>
      <c r="B676" s="273"/>
      <c r="C676" s="273"/>
      <c r="D676" s="166" t="str">
        <f ca="1">IF(ISERROR($S676),"",OFFSET('Smelter Reference List'!$C$4,$S676-4,0)&amp;"")</f>
        <v/>
      </c>
      <c r="E676" s="166" t="str">
        <f ca="1">IF(ISERROR($S676),"",OFFSET('Smelter Reference List'!$D$4,$S676-4,0)&amp;"")</f>
        <v/>
      </c>
      <c r="F676" s="166" t="str">
        <f ca="1">IF(ISERROR($S676),"",OFFSET('Smelter Reference List'!$E$4,$S676-4,0))</f>
        <v/>
      </c>
      <c r="G676" s="166" t="str">
        <f ca="1">IF(C676=$U$4,"Enter smelter details", IF(ISERROR($S676),"",OFFSET('Smelter Reference List'!$F$4,$S676-4,0)))</f>
        <v/>
      </c>
      <c r="H676" s="290" t="str">
        <f ca="1">IF(ISERROR($S676),"",OFFSET('Smelter Reference List'!$G$4,$S676-4,0))</f>
        <v/>
      </c>
      <c r="I676" s="291" t="str">
        <f ca="1">IF(ISERROR($S676),"",OFFSET('Smelter Reference List'!$H$4,$S676-4,0))</f>
        <v/>
      </c>
      <c r="J676" s="291" t="str">
        <f ca="1">IF(ISERROR($S676),"",OFFSET('Smelter Reference List'!$I$4,$S676-4,0))</f>
        <v/>
      </c>
      <c r="K676" s="288"/>
      <c r="L676" s="288"/>
      <c r="M676" s="288"/>
      <c r="N676" s="288"/>
      <c r="O676" s="288"/>
      <c r="P676" s="288"/>
      <c r="Q676" s="289"/>
      <c r="R676" s="274"/>
      <c r="S676" s="275" t="e">
        <f>IF(OR(C676="",C676=T$4),NA(),MATCH($B676&amp;$C676,'Smelter Reference List'!$J:$J,0))</f>
        <v>#N/A</v>
      </c>
      <c r="T676" s="276"/>
      <c r="U676" s="276"/>
      <c r="V676" s="276"/>
      <c r="W676" s="276"/>
    </row>
    <row r="677" spans="1:23" s="267" customFormat="1" ht="20.25">
      <c r="A677" s="265"/>
      <c r="B677" s="273"/>
      <c r="C677" s="273"/>
      <c r="D677" s="166" t="str">
        <f ca="1">IF(ISERROR($S677),"",OFFSET('Smelter Reference List'!$C$4,$S677-4,0)&amp;"")</f>
        <v/>
      </c>
      <c r="E677" s="166" t="str">
        <f ca="1">IF(ISERROR($S677),"",OFFSET('Smelter Reference List'!$D$4,$S677-4,0)&amp;"")</f>
        <v/>
      </c>
      <c r="F677" s="166" t="str">
        <f ca="1">IF(ISERROR($S677),"",OFFSET('Smelter Reference List'!$E$4,$S677-4,0))</f>
        <v/>
      </c>
      <c r="G677" s="166" t="str">
        <f ca="1">IF(C677=$U$4,"Enter smelter details", IF(ISERROR($S677),"",OFFSET('Smelter Reference List'!$F$4,$S677-4,0)))</f>
        <v/>
      </c>
      <c r="H677" s="290" t="str">
        <f ca="1">IF(ISERROR($S677),"",OFFSET('Smelter Reference List'!$G$4,$S677-4,0))</f>
        <v/>
      </c>
      <c r="I677" s="291" t="str">
        <f ca="1">IF(ISERROR($S677),"",OFFSET('Smelter Reference List'!$H$4,$S677-4,0))</f>
        <v/>
      </c>
      <c r="J677" s="291" t="str">
        <f ca="1">IF(ISERROR($S677),"",OFFSET('Smelter Reference List'!$I$4,$S677-4,0))</f>
        <v/>
      </c>
      <c r="K677" s="288"/>
      <c r="L677" s="288"/>
      <c r="M677" s="288"/>
      <c r="N677" s="288"/>
      <c r="O677" s="288"/>
      <c r="P677" s="288"/>
      <c r="Q677" s="289"/>
      <c r="R677" s="274"/>
      <c r="S677" s="275" t="e">
        <f>IF(OR(C677="",C677=T$4),NA(),MATCH($B677&amp;$C677,'Smelter Reference List'!$J:$J,0))</f>
        <v>#N/A</v>
      </c>
      <c r="T677" s="276"/>
      <c r="U677" s="276"/>
      <c r="V677" s="276"/>
      <c r="W677" s="276"/>
    </row>
    <row r="678" spans="1:23" s="267" customFormat="1" ht="20.25">
      <c r="A678" s="265"/>
      <c r="B678" s="273"/>
      <c r="C678" s="273"/>
      <c r="D678" s="166" t="str">
        <f ca="1">IF(ISERROR($S678),"",OFFSET('Smelter Reference List'!$C$4,$S678-4,0)&amp;"")</f>
        <v/>
      </c>
      <c r="E678" s="166" t="str">
        <f ca="1">IF(ISERROR($S678),"",OFFSET('Smelter Reference List'!$D$4,$S678-4,0)&amp;"")</f>
        <v/>
      </c>
      <c r="F678" s="166" t="str">
        <f ca="1">IF(ISERROR($S678),"",OFFSET('Smelter Reference List'!$E$4,$S678-4,0))</f>
        <v/>
      </c>
      <c r="G678" s="166" t="str">
        <f ca="1">IF(C678=$U$4,"Enter smelter details", IF(ISERROR($S678),"",OFFSET('Smelter Reference List'!$F$4,$S678-4,0)))</f>
        <v/>
      </c>
      <c r="H678" s="290" t="str">
        <f ca="1">IF(ISERROR($S678),"",OFFSET('Smelter Reference List'!$G$4,$S678-4,0))</f>
        <v/>
      </c>
      <c r="I678" s="291" t="str">
        <f ca="1">IF(ISERROR($S678),"",OFFSET('Smelter Reference List'!$H$4,$S678-4,0))</f>
        <v/>
      </c>
      <c r="J678" s="291" t="str">
        <f ca="1">IF(ISERROR($S678),"",OFFSET('Smelter Reference List'!$I$4,$S678-4,0))</f>
        <v/>
      </c>
      <c r="K678" s="288"/>
      <c r="L678" s="288"/>
      <c r="M678" s="288"/>
      <c r="N678" s="288"/>
      <c r="O678" s="288"/>
      <c r="P678" s="288"/>
      <c r="Q678" s="289"/>
      <c r="R678" s="274"/>
      <c r="S678" s="275" t="e">
        <f>IF(OR(C678="",C678=T$4),NA(),MATCH($B678&amp;$C678,'Smelter Reference List'!$J:$J,0))</f>
        <v>#N/A</v>
      </c>
      <c r="T678" s="276"/>
      <c r="U678" s="276"/>
      <c r="V678" s="276"/>
      <c r="W678" s="276"/>
    </row>
    <row r="679" spans="1:23" s="267" customFormat="1" ht="20.25">
      <c r="A679" s="265"/>
      <c r="B679" s="273"/>
      <c r="C679" s="273"/>
      <c r="D679" s="166" t="str">
        <f ca="1">IF(ISERROR($S679),"",OFFSET('Smelter Reference List'!$C$4,$S679-4,0)&amp;"")</f>
        <v/>
      </c>
      <c r="E679" s="166" t="str">
        <f ca="1">IF(ISERROR($S679),"",OFFSET('Smelter Reference List'!$D$4,$S679-4,0)&amp;"")</f>
        <v/>
      </c>
      <c r="F679" s="166" t="str">
        <f ca="1">IF(ISERROR($S679),"",OFFSET('Smelter Reference List'!$E$4,$S679-4,0))</f>
        <v/>
      </c>
      <c r="G679" s="166" t="str">
        <f ca="1">IF(C679=$U$4,"Enter smelter details", IF(ISERROR($S679),"",OFFSET('Smelter Reference List'!$F$4,$S679-4,0)))</f>
        <v/>
      </c>
      <c r="H679" s="290" t="str">
        <f ca="1">IF(ISERROR($S679),"",OFFSET('Smelter Reference List'!$G$4,$S679-4,0))</f>
        <v/>
      </c>
      <c r="I679" s="291" t="str">
        <f ca="1">IF(ISERROR($S679),"",OFFSET('Smelter Reference List'!$H$4,$S679-4,0))</f>
        <v/>
      </c>
      <c r="J679" s="291" t="str">
        <f ca="1">IF(ISERROR($S679),"",OFFSET('Smelter Reference List'!$I$4,$S679-4,0))</f>
        <v/>
      </c>
      <c r="K679" s="288"/>
      <c r="L679" s="288"/>
      <c r="M679" s="288"/>
      <c r="N679" s="288"/>
      <c r="O679" s="288"/>
      <c r="P679" s="288"/>
      <c r="Q679" s="289"/>
      <c r="R679" s="274"/>
      <c r="S679" s="275" t="e">
        <f>IF(OR(C679="",C679=T$4),NA(),MATCH($B679&amp;$C679,'Smelter Reference List'!$J:$J,0))</f>
        <v>#N/A</v>
      </c>
      <c r="T679" s="276"/>
      <c r="U679" s="276"/>
      <c r="V679" s="276"/>
      <c r="W679" s="276"/>
    </row>
    <row r="680" spans="1:23" s="267" customFormat="1" ht="20.25">
      <c r="A680" s="265"/>
      <c r="B680" s="273"/>
      <c r="C680" s="273"/>
      <c r="D680" s="166" t="str">
        <f ca="1">IF(ISERROR($S680),"",OFFSET('Smelter Reference List'!$C$4,$S680-4,0)&amp;"")</f>
        <v/>
      </c>
      <c r="E680" s="166" t="str">
        <f ca="1">IF(ISERROR($S680),"",OFFSET('Smelter Reference List'!$D$4,$S680-4,0)&amp;"")</f>
        <v/>
      </c>
      <c r="F680" s="166" t="str">
        <f ca="1">IF(ISERROR($S680),"",OFFSET('Smelter Reference List'!$E$4,$S680-4,0))</f>
        <v/>
      </c>
      <c r="G680" s="166" t="str">
        <f ca="1">IF(C680=$U$4,"Enter smelter details", IF(ISERROR($S680),"",OFFSET('Smelter Reference List'!$F$4,$S680-4,0)))</f>
        <v/>
      </c>
      <c r="H680" s="290" t="str">
        <f ca="1">IF(ISERROR($S680),"",OFFSET('Smelter Reference List'!$G$4,$S680-4,0))</f>
        <v/>
      </c>
      <c r="I680" s="291" t="str">
        <f ca="1">IF(ISERROR($S680),"",OFFSET('Smelter Reference List'!$H$4,$S680-4,0))</f>
        <v/>
      </c>
      <c r="J680" s="291" t="str">
        <f ca="1">IF(ISERROR($S680),"",OFFSET('Smelter Reference List'!$I$4,$S680-4,0))</f>
        <v/>
      </c>
      <c r="K680" s="288"/>
      <c r="L680" s="288"/>
      <c r="M680" s="288"/>
      <c r="N680" s="288"/>
      <c r="O680" s="288"/>
      <c r="P680" s="288"/>
      <c r="Q680" s="289"/>
      <c r="R680" s="274"/>
      <c r="S680" s="275" t="e">
        <f>IF(OR(C680="",C680=T$4),NA(),MATCH($B680&amp;$C680,'Smelter Reference List'!$J:$J,0))</f>
        <v>#N/A</v>
      </c>
      <c r="T680" s="276"/>
      <c r="U680" s="276"/>
      <c r="V680" s="276"/>
      <c r="W680" s="276"/>
    </row>
    <row r="681" spans="1:23" s="267" customFormat="1" ht="20.25">
      <c r="A681" s="265"/>
      <c r="B681" s="273"/>
      <c r="C681" s="273"/>
      <c r="D681" s="166" t="str">
        <f ca="1">IF(ISERROR($S681),"",OFFSET('Smelter Reference List'!$C$4,$S681-4,0)&amp;"")</f>
        <v/>
      </c>
      <c r="E681" s="166" t="str">
        <f ca="1">IF(ISERROR($S681),"",OFFSET('Smelter Reference List'!$D$4,$S681-4,0)&amp;"")</f>
        <v/>
      </c>
      <c r="F681" s="166" t="str">
        <f ca="1">IF(ISERROR($S681),"",OFFSET('Smelter Reference List'!$E$4,$S681-4,0))</f>
        <v/>
      </c>
      <c r="G681" s="166" t="str">
        <f ca="1">IF(C681=$U$4,"Enter smelter details", IF(ISERROR($S681),"",OFFSET('Smelter Reference List'!$F$4,$S681-4,0)))</f>
        <v/>
      </c>
      <c r="H681" s="290" t="str">
        <f ca="1">IF(ISERROR($S681),"",OFFSET('Smelter Reference List'!$G$4,$S681-4,0))</f>
        <v/>
      </c>
      <c r="I681" s="291" t="str">
        <f ca="1">IF(ISERROR($S681),"",OFFSET('Smelter Reference List'!$H$4,$S681-4,0))</f>
        <v/>
      </c>
      <c r="J681" s="291" t="str">
        <f ca="1">IF(ISERROR($S681),"",OFFSET('Smelter Reference List'!$I$4,$S681-4,0))</f>
        <v/>
      </c>
      <c r="K681" s="288"/>
      <c r="L681" s="288"/>
      <c r="M681" s="288"/>
      <c r="N681" s="288"/>
      <c r="O681" s="288"/>
      <c r="P681" s="288"/>
      <c r="Q681" s="289"/>
      <c r="R681" s="274"/>
      <c r="S681" s="275" t="e">
        <f>IF(OR(C681="",C681=T$4),NA(),MATCH($B681&amp;$C681,'Smelter Reference List'!$J:$J,0))</f>
        <v>#N/A</v>
      </c>
      <c r="T681" s="276"/>
      <c r="U681" s="276"/>
      <c r="V681" s="276"/>
      <c r="W681" s="276"/>
    </row>
    <row r="682" spans="1:23" s="267" customFormat="1" ht="20.25">
      <c r="A682" s="265"/>
      <c r="B682" s="273"/>
      <c r="C682" s="273"/>
      <c r="D682" s="166" t="str">
        <f ca="1">IF(ISERROR($S682),"",OFFSET('Smelter Reference List'!$C$4,$S682-4,0)&amp;"")</f>
        <v/>
      </c>
      <c r="E682" s="166" t="str">
        <f ca="1">IF(ISERROR($S682),"",OFFSET('Smelter Reference List'!$D$4,$S682-4,0)&amp;"")</f>
        <v/>
      </c>
      <c r="F682" s="166" t="str">
        <f ca="1">IF(ISERROR($S682),"",OFFSET('Smelter Reference List'!$E$4,$S682-4,0))</f>
        <v/>
      </c>
      <c r="G682" s="166" t="str">
        <f ca="1">IF(C682=$U$4,"Enter smelter details", IF(ISERROR($S682),"",OFFSET('Smelter Reference List'!$F$4,$S682-4,0)))</f>
        <v/>
      </c>
      <c r="H682" s="290" t="str">
        <f ca="1">IF(ISERROR($S682),"",OFFSET('Smelter Reference List'!$G$4,$S682-4,0))</f>
        <v/>
      </c>
      <c r="I682" s="291" t="str">
        <f ca="1">IF(ISERROR($S682),"",OFFSET('Smelter Reference List'!$H$4,$S682-4,0))</f>
        <v/>
      </c>
      <c r="J682" s="291" t="str">
        <f ca="1">IF(ISERROR($S682),"",OFFSET('Smelter Reference List'!$I$4,$S682-4,0))</f>
        <v/>
      </c>
      <c r="K682" s="288"/>
      <c r="L682" s="288"/>
      <c r="M682" s="288"/>
      <c r="N682" s="288"/>
      <c r="O682" s="288"/>
      <c r="P682" s="288"/>
      <c r="Q682" s="289"/>
      <c r="R682" s="274"/>
      <c r="S682" s="275" t="e">
        <f>IF(OR(C682="",C682=T$4),NA(),MATCH($B682&amp;$C682,'Smelter Reference List'!$J:$J,0))</f>
        <v>#N/A</v>
      </c>
      <c r="T682" s="276"/>
      <c r="U682" s="276"/>
      <c r="V682" s="276"/>
      <c r="W682" s="276"/>
    </row>
    <row r="683" spans="1:23" s="267" customFormat="1" ht="20.25">
      <c r="A683" s="265"/>
      <c r="B683" s="273"/>
      <c r="C683" s="273"/>
      <c r="D683" s="166" t="str">
        <f ca="1">IF(ISERROR($S683),"",OFFSET('Smelter Reference List'!$C$4,$S683-4,0)&amp;"")</f>
        <v/>
      </c>
      <c r="E683" s="166" t="str">
        <f ca="1">IF(ISERROR($S683),"",OFFSET('Smelter Reference List'!$D$4,$S683-4,0)&amp;"")</f>
        <v/>
      </c>
      <c r="F683" s="166" t="str">
        <f ca="1">IF(ISERROR($S683),"",OFFSET('Smelter Reference List'!$E$4,$S683-4,0))</f>
        <v/>
      </c>
      <c r="G683" s="166" t="str">
        <f ca="1">IF(C683=$U$4,"Enter smelter details", IF(ISERROR($S683),"",OFFSET('Smelter Reference List'!$F$4,$S683-4,0)))</f>
        <v/>
      </c>
      <c r="H683" s="290" t="str">
        <f ca="1">IF(ISERROR($S683),"",OFFSET('Smelter Reference List'!$G$4,$S683-4,0))</f>
        <v/>
      </c>
      <c r="I683" s="291" t="str">
        <f ca="1">IF(ISERROR($S683),"",OFFSET('Smelter Reference List'!$H$4,$S683-4,0))</f>
        <v/>
      </c>
      <c r="J683" s="291" t="str">
        <f ca="1">IF(ISERROR($S683),"",OFFSET('Smelter Reference List'!$I$4,$S683-4,0))</f>
        <v/>
      </c>
      <c r="K683" s="288"/>
      <c r="L683" s="288"/>
      <c r="M683" s="288"/>
      <c r="N683" s="288"/>
      <c r="O683" s="288"/>
      <c r="P683" s="288"/>
      <c r="Q683" s="289"/>
      <c r="R683" s="274"/>
      <c r="S683" s="275" t="e">
        <f>IF(OR(C683="",C683=T$4),NA(),MATCH($B683&amp;$C683,'Smelter Reference List'!$J:$J,0))</f>
        <v>#N/A</v>
      </c>
      <c r="T683" s="276"/>
      <c r="U683" s="276"/>
      <c r="V683" s="276"/>
      <c r="W683" s="276"/>
    </row>
    <row r="684" spans="1:23" s="267" customFormat="1" ht="20.25">
      <c r="A684" s="265"/>
      <c r="B684" s="273"/>
      <c r="C684" s="273"/>
      <c r="D684" s="166" t="str">
        <f ca="1">IF(ISERROR($S684),"",OFFSET('Smelter Reference List'!$C$4,$S684-4,0)&amp;"")</f>
        <v/>
      </c>
      <c r="E684" s="166" t="str">
        <f ca="1">IF(ISERROR($S684),"",OFFSET('Smelter Reference List'!$D$4,$S684-4,0)&amp;"")</f>
        <v/>
      </c>
      <c r="F684" s="166" t="str">
        <f ca="1">IF(ISERROR($S684),"",OFFSET('Smelter Reference List'!$E$4,$S684-4,0))</f>
        <v/>
      </c>
      <c r="G684" s="166" t="str">
        <f ca="1">IF(C684=$U$4,"Enter smelter details", IF(ISERROR($S684),"",OFFSET('Smelter Reference List'!$F$4,$S684-4,0)))</f>
        <v/>
      </c>
      <c r="H684" s="290" t="str">
        <f ca="1">IF(ISERROR($S684),"",OFFSET('Smelter Reference List'!$G$4,$S684-4,0))</f>
        <v/>
      </c>
      <c r="I684" s="291" t="str">
        <f ca="1">IF(ISERROR($S684),"",OFFSET('Smelter Reference List'!$H$4,$S684-4,0))</f>
        <v/>
      </c>
      <c r="J684" s="291" t="str">
        <f ca="1">IF(ISERROR($S684),"",OFFSET('Smelter Reference List'!$I$4,$S684-4,0))</f>
        <v/>
      </c>
      <c r="K684" s="288"/>
      <c r="L684" s="288"/>
      <c r="M684" s="288"/>
      <c r="N684" s="288"/>
      <c r="O684" s="288"/>
      <c r="P684" s="288"/>
      <c r="Q684" s="289"/>
      <c r="R684" s="274"/>
      <c r="S684" s="275" t="e">
        <f>IF(OR(C684="",C684=T$4),NA(),MATCH($B684&amp;$C684,'Smelter Reference List'!$J:$J,0))</f>
        <v>#N/A</v>
      </c>
      <c r="T684" s="276"/>
      <c r="U684" s="276"/>
      <c r="V684" s="276"/>
      <c r="W684" s="276"/>
    </row>
    <row r="685" spans="1:23" s="267" customFormat="1" ht="20.25">
      <c r="A685" s="265"/>
      <c r="B685" s="273"/>
      <c r="C685" s="273"/>
      <c r="D685" s="166" t="str">
        <f ca="1">IF(ISERROR($S685),"",OFFSET('Smelter Reference List'!$C$4,$S685-4,0)&amp;"")</f>
        <v/>
      </c>
      <c r="E685" s="166" t="str">
        <f ca="1">IF(ISERROR($S685),"",OFFSET('Smelter Reference List'!$D$4,$S685-4,0)&amp;"")</f>
        <v/>
      </c>
      <c r="F685" s="166" t="str">
        <f ca="1">IF(ISERROR($S685),"",OFFSET('Smelter Reference List'!$E$4,$S685-4,0))</f>
        <v/>
      </c>
      <c r="G685" s="166" t="str">
        <f ca="1">IF(C685=$U$4,"Enter smelter details", IF(ISERROR($S685),"",OFFSET('Smelter Reference List'!$F$4,$S685-4,0)))</f>
        <v/>
      </c>
      <c r="H685" s="290" t="str">
        <f ca="1">IF(ISERROR($S685),"",OFFSET('Smelter Reference List'!$G$4,$S685-4,0))</f>
        <v/>
      </c>
      <c r="I685" s="291" t="str">
        <f ca="1">IF(ISERROR($S685),"",OFFSET('Smelter Reference List'!$H$4,$S685-4,0))</f>
        <v/>
      </c>
      <c r="J685" s="291" t="str">
        <f ca="1">IF(ISERROR($S685),"",OFFSET('Smelter Reference List'!$I$4,$S685-4,0))</f>
        <v/>
      </c>
      <c r="K685" s="288"/>
      <c r="L685" s="288"/>
      <c r="M685" s="288"/>
      <c r="N685" s="288"/>
      <c r="O685" s="288"/>
      <c r="P685" s="288"/>
      <c r="Q685" s="289"/>
      <c r="R685" s="274"/>
      <c r="S685" s="275" t="e">
        <f>IF(OR(C685="",C685=T$4),NA(),MATCH($B685&amp;$C685,'Smelter Reference List'!$J:$J,0))</f>
        <v>#N/A</v>
      </c>
      <c r="T685" s="276"/>
      <c r="U685" s="276"/>
      <c r="V685" s="276"/>
      <c r="W685" s="276"/>
    </row>
    <row r="686" spans="1:23" s="267" customFormat="1" ht="20.25">
      <c r="A686" s="265"/>
      <c r="B686" s="273"/>
      <c r="C686" s="273"/>
      <c r="D686" s="166" t="str">
        <f ca="1">IF(ISERROR($S686),"",OFFSET('Smelter Reference List'!$C$4,$S686-4,0)&amp;"")</f>
        <v/>
      </c>
      <c r="E686" s="166" t="str">
        <f ca="1">IF(ISERROR($S686),"",OFFSET('Smelter Reference List'!$D$4,$S686-4,0)&amp;"")</f>
        <v/>
      </c>
      <c r="F686" s="166" t="str">
        <f ca="1">IF(ISERROR($S686),"",OFFSET('Smelter Reference List'!$E$4,$S686-4,0))</f>
        <v/>
      </c>
      <c r="G686" s="166" t="str">
        <f ca="1">IF(C686=$U$4,"Enter smelter details", IF(ISERROR($S686),"",OFFSET('Smelter Reference List'!$F$4,$S686-4,0)))</f>
        <v/>
      </c>
      <c r="H686" s="290" t="str">
        <f ca="1">IF(ISERROR($S686),"",OFFSET('Smelter Reference List'!$G$4,$S686-4,0))</f>
        <v/>
      </c>
      <c r="I686" s="291" t="str">
        <f ca="1">IF(ISERROR($S686),"",OFFSET('Smelter Reference List'!$H$4,$S686-4,0))</f>
        <v/>
      </c>
      <c r="J686" s="291" t="str">
        <f ca="1">IF(ISERROR($S686),"",OFFSET('Smelter Reference List'!$I$4,$S686-4,0))</f>
        <v/>
      </c>
      <c r="K686" s="288"/>
      <c r="L686" s="288"/>
      <c r="M686" s="288"/>
      <c r="N686" s="288"/>
      <c r="O686" s="288"/>
      <c r="P686" s="288"/>
      <c r="Q686" s="289"/>
      <c r="R686" s="274"/>
      <c r="S686" s="275" t="e">
        <f>IF(OR(C686="",C686=T$4),NA(),MATCH($B686&amp;$C686,'Smelter Reference List'!$J:$J,0))</f>
        <v>#N/A</v>
      </c>
      <c r="T686" s="276"/>
      <c r="U686" s="276"/>
      <c r="V686" s="276"/>
      <c r="W686" s="276"/>
    </row>
    <row r="687" spans="1:23" s="267" customFormat="1" ht="20.25">
      <c r="A687" s="265"/>
      <c r="B687" s="273"/>
      <c r="C687" s="273"/>
      <c r="D687" s="166" t="str">
        <f ca="1">IF(ISERROR($S687),"",OFFSET('Smelter Reference List'!$C$4,$S687-4,0)&amp;"")</f>
        <v/>
      </c>
      <c r="E687" s="166" t="str">
        <f ca="1">IF(ISERROR($S687),"",OFFSET('Smelter Reference List'!$D$4,$S687-4,0)&amp;"")</f>
        <v/>
      </c>
      <c r="F687" s="166" t="str">
        <f ca="1">IF(ISERROR($S687),"",OFFSET('Smelter Reference List'!$E$4,$S687-4,0))</f>
        <v/>
      </c>
      <c r="G687" s="166" t="str">
        <f ca="1">IF(C687=$U$4,"Enter smelter details", IF(ISERROR($S687),"",OFFSET('Smelter Reference List'!$F$4,$S687-4,0)))</f>
        <v/>
      </c>
      <c r="H687" s="290" t="str">
        <f ca="1">IF(ISERROR($S687),"",OFFSET('Smelter Reference List'!$G$4,$S687-4,0))</f>
        <v/>
      </c>
      <c r="I687" s="291" t="str">
        <f ca="1">IF(ISERROR($S687),"",OFFSET('Smelter Reference List'!$H$4,$S687-4,0))</f>
        <v/>
      </c>
      <c r="J687" s="291" t="str">
        <f ca="1">IF(ISERROR($S687),"",OFFSET('Smelter Reference List'!$I$4,$S687-4,0))</f>
        <v/>
      </c>
      <c r="K687" s="288"/>
      <c r="L687" s="288"/>
      <c r="M687" s="288"/>
      <c r="N687" s="288"/>
      <c r="O687" s="288"/>
      <c r="P687" s="288"/>
      <c r="Q687" s="289"/>
      <c r="R687" s="274"/>
      <c r="S687" s="275" t="e">
        <f>IF(OR(C687="",C687=T$4),NA(),MATCH($B687&amp;$C687,'Smelter Reference List'!$J:$J,0))</f>
        <v>#N/A</v>
      </c>
      <c r="T687" s="276"/>
      <c r="U687" s="276"/>
      <c r="V687" s="276"/>
      <c r="W687" s="276"/>
    </row>
    <row r="688" spans="1:23" s="267" customFormat="1" ht="20.25">
      <c r="A688" s="265"/>
      <c r="B688" s="273"/>
      <c r="C688" s="273"/>
      <c r="D688" s="166" t="str">
        <f ca="1">IF(ISERROR($S688),"",OFFSET('Smelter Reference List'!$C$4,$S688-4,0)&amp;"")</f>
        <v/>
      </c>
      <c r="E688" s="166" t="str">
        <f ca="1">IF(ISERROR($S688),"",OFFSET('Smelter Reference List'!$D$4,$S688-4,0)&amp;"")</f>
        <v/>
      </c>
      <c r="F688" s="166" t="str">
        <f ca="1">IF(ISERROR($S688),"",OFFSET('Smelter Reference List'!$E$4,$S688-4,0))</f>
        <v/>
      </c>
      <c r="G688" s="166" t="str">
        <f ca="1">IF(C688=$U$4,"Enter smelter details", IF(ISERROR($S688),"",OFFSET('Smelter Reference List'!$F$4,$S688-4,0)))</f>
        <v/>
      </c>
      <c r="H688" s="290" t="str">
        <f ca="1">IF(ISERROR($S688),"",OFFSET('Smelter Reference List'!$G$4,$S688-4,0))</f>
        <v/>
      </c>
      <c r="I688" s="291" t="str">
        <f ca="1">IF(ISERROR($S688),"",OFFSET('Smelter Reference List'!$H$4,$S688-4,0))</f>
        <v/>
      </c>
      <c r="J688" s="291" t="str">
        <f ca="1">IF(ISERROR($S688),"",OFFSET('Smelter Reference List'!$I$4,$S688-4,0))</f>
        <v/>
      </c>
      <c r="K688" s="288"/>
      <c r="L688" s="288"/>
      <c r="M688" s="288"/>
      <c r="N688" s="288"/>
      <c r="O688" s="288"/>
      <c r="P688" s="288"/>
      <c r="Q688" s="289"/>
      <c r="R688" s="274"/>
      <c r="S688" s="275" t="e">
        <f>IF(OR(C688="",C688=T$4),NA(),MATCH($B688&amp;$C688,'Smelter Reference List'!$J:$J,0))</f>
        <v>#N/A</v>
      </c>
      <c r="T688" s="276"/>
      <c r="U688" s="276"/>
      <c r="V688" s="276"/>
      <c r="W688" s="276"/>
    </row>
    <row r="689" spans="1:23" s="267" customFormat="1" ht="20.25">
      <c r="A689" s="265"/>
      <c r="B689" s="273"/>
      <c r="C689" s="273"/>
      <c r="D689" s="166" t="str">
        <f ca="1">IF(ISERROR($S689),"",OFFSET('Smelter Reference List'!$C$4,$S689-4,0)&amp;"")</f>
        <v/>
      </c>
      <c r="E689" s="166" t="str">
        <f ca="1">IF(ISERROR($S689),"",OFFSET('Smelter Reference List'!$D$4,$S689-4,0)&amp;"")</f>
        <v/>
      </c>
      <c r="F689" s="166" t="str">
        <f ca="1">IF(ISERROR($S689),"",OFFSET('Smelter Reference List'!$E$4,$S689-4,0))</f>
        <v/>
      </c>
      <c r="G689" s="166" t="str">
        <f ca="1">IF(C689=$U$4,"Enter smelter details", IF(ISERROR($S689),"",OFFSET('Smelter Reference List'!$F$4,$S689-4,0)))</f>
        <v/>
      </c>
      <c r="H689" s="290" t="str">
        <f ca="1">IF(ISERROR($S689),"",OFFSET('Smelter Reference List'!$G$4,$S689-4,0))</f>
        <v/>
      </c>
      <c r="I689" s="291" t="str">
        <f ca="1">IF(ISERROR($S689),"",OFFSET('Smelter Reference List'!$H$4,$S689-4,0))</f>
        <v/>
      </c>
      <c r="J689" s="291" t="str">
        <f ca="1">IF(ISERROR($S689),"",OFFSET('Smelter Reference List'!$I$4,$S689-4,0))</f>
        <v/>
      </c>
      <c r="K689" s="288"/>
      <c r="L689" s="288"/>
      <c r="M689" s="288"/>
      <c r="N689" s="288"/>
      <c r="O689" s="288"/>
      <c r="P689" s="288"/>
      <c r="Q689" s="289"/>
      <c r="R689" s="274"/>
      <c r="S689" s="275" t="e">
        <f>IF(OR(C689="",C689=T$4),NA(),MATCH($B689&amp;$C689,'Smelter Reference List'!$J:$J,0))</f>
        <v>#N/A</v>
      </c>
      <c r="T689" s="276"/>
      <c r="U689" s="276"/>
      <c r="V689" s="276"/>
      <c r="W689" s="276"/>
    </row>
    <row r="690" spans="1:23" s="267" customFormat="1" ht="20.25">
      <c r="A690" s="265"/>
      <c r="B690" s="273"/>
      <c r="C690" s="273"/>
      <c r="D690" s="166" t="str">
        <f ca="1">IF(ISERROR($S690),"",OFFSET('Smelter Reference List'!$C$4,$S690-4,0)&amp;"")</f>
        <v/>
      </c>
      <c r="E690" s="166" t="str">
        <f ca="1">IF(ISERROR($S690),"",OFFSET('Smelter Reference List'!$D$4,$S690-4,0)&amp;"")</f>
        <v/>
      </c>
      <c r="F690" s="166" t="str">
        <f ca="1">IF(ISERROR($S690),"",OFFSET('Smelter Reference List'!$E$4,$S690-4,0))</f>
        <v/>
      </c>
      <c r="G690" s="166" t="str">
        <f ca="1">IF(C690=$U$4,"Enter smelter details", IF(ISERROR($S690),"",OFFSET('Smelter Reference List'!$F$4,$S690-4,0)))</f>
        <v/>
      </c>
      <c r="H690" s="290" t="str">
        <f ca="1">IF(ISERROR($S690),"",OFFSET('Smelter Reference List'!$G$4,$S690-4,0))</f>
        <v/>
      </c>
      <c r="I690" s="291" t="str">
        <f ca="1">IF(ISERROR($S690),"",OFFSET('Smelter Reference List'!$H$4,$S690-4,0))</f>
        <v/>
      </c>
      <c r="J690" s="291" t="str">
        <f ca="1">IF(ISERROR($S690),"",OFFSET('Smelter Reference List'!$I$4,$S690-4,0))</f>
        <v/>
      </c>
      <c r="K690" s="288"/>
      <c r="L690" s="288"/>
      <c r="M690" s="288"/>
      <c r="N690" s="288"/>
      <c r="O690" s="288"/>
      <c r="P690" s="288"/>
      <c r="Q690" s="289"/>
      <c r="R690" s="274"/>
      <c r="S690" s="275" t="e">
        <f>IF(OR(C690="",C690=T$4),NA(),MATCH($B690&amp;$C690,'Smelter Reference List'!$J:$J,0))</f>
        <v>#N/A</v>
      </c>
      <c r="T690" s="276"/>
      <c r="U690" s="276"/>
      <c r="V690" s="276"/>
      <c r="W690" s="276"/>
    </row>
    <row r="691" spans="1:23" s="267" customFormat="1" ht="20.25">
      <c r="A691" s="265"/>
      <c r="B691" s="273"/>
      <c r="C691" s="273"/>
      <c r="D691" s="166" t="str">
        <f ca="1">IF(ISERROR($S691),"",OFFSET('Smelter Reference List'!$C$4,$S691-4,0)&amp;"")</f>
        <v/>
      </c>
      <c r="E691" s="166" t="str">
        <f ca="1">IF(ISERROR($S691),"",OFFSET('Smelter Reference List'!$D$4,$S691-4,0)&amp;"")</f>
        <v/>
      </c>
      <c r="F691" s="166" t="str">
        <f ca="1">IF(ISERROR($S691),"",OFFSET('Smelter Reference List'!$E$4,$S691-4,0))</f>
        <v/>
      </c>
      <c r="G691" s="166" t="str">
        <f ca="1">IF(C691=$U$4,"Enter smelter details", IF(ISERROR($S691),"",OFFSET('Smelter Reference List'!$F$4,$S691-4,0)))</f>
        <v/>
      </c>
      <c r="H691" s="290" t="str">
        <f ca="1">IF(ISERROR($S691),"",OFFSET('Smelter Reference List'!$G$4,$S691-4,0))</f>
        <v/>
      </c>
      <c r="I691" s="291" t="str">
        <f ca="1">IF(ISERROR($S691),"",OFFSET('Smelter Reference List'!$H$4,$S691-4,0))</f>
        <v/>
      </c>
      <c r="J691" s="291" t="str">
        <f ca="1">IF(ISERROR($S691),"",OFFSET('Smelter Reference List'!$I$4,$S691-4,0))</f>
        <v/>
      </c>
      <c r="K691" s="288"/>
      <c r="L691" s="288"/>
      <c r="M691" s="288"/>
      <c r="N691" s="288"/>
      <c r="O691" s="288"/>
      <c r="P691" s="288"/>
      <c r="Q691" s="289"/>
      <c r="R691" s="274"/>
      <c r="S691" s="275" t="e">
        <f>IF(OR(C691="",C691=T$4),NA(),MATCH($B691&amp;$C691,'Smelter Reference List'!$J:$J,0))</f>
        <v>#N/A</v>
      </c>
      <c r="T691" s="276"/>
      <c r="U691" s="276"/>
      <c r="V691" s="276"/>
      <c r="W691" s="276"/>
    </row>
    <row r="692" spans="1:23" s="267" customFormat="1" ht="20.25">
      <c r="A692" s="265"/>
      <c r="B692" s="273"/>
      <c r="C692" s="273"/>
      <c r="D692" s="166" t="str">
        <f ca="1">IF(ISERROR($S692),"",OFFSET('Smelter Reference List'!$C$4,$S692-4,0)&amp;"")</f>
        <v/>
      </c>
      <c r="E692" s="166" t="str">
        <f ca="1">IF(ISERROR($S692),"",OFFSET('Smelter Reference List'!$D$4,$S692-4,0)&amp;"")</f>
        <v/>
      </c>
      <c r="F692" s="166" t="str">
        <f ca="1">IF(ISERROR($S692),"",OFFSET('Smelter Reference List'!$E$4,$S692-4,0))</f>
        <v/>
      </c>
      <c r="G692" s="166" t="str">
        <f ca="1">IF(C692=$U$4,"Enter smelter details", IF(ISERROR($S692),"",OFFSET('Smelter Reference List'!$F$4,$S692-4,0)))</f>
        <v/>
      </c>
      <c r="H692" s="290" t="str">
        <f ca="1">IF(ISERROR($S692),"",OFFSET('Smelter Reference List'!$G$4,$S692-4,0))</f>
        <v/>
      </c>
      <c r="I692" s="291" t="str">
        <f ca="1">IF(ISERROR($S692),"",OFFSET('Smelter Reference List'!$H$4,$S692-4,0))</f>
        <v/>
      </c>
      <c r="J692" s="291" t="str">
        <f ca="1">IF(ISERROR($S692),"",OFFSET('Smelter Reference List'!$I$4,$S692-4,0))</f>
        <v/>
      </c>
      <c r="K692" s="288"/>
      <c r="L692" s="288"/>
      <c r="M692" s="288"/>
      <c r="N692" s="288"/>
      <c r="O692" s="288"/>
      <c r="P692" s="288"/>
      <c r="Q692" s="289"/>
      <c r="R692" s="274"/>
      <c r="S692" s="275" t="e">
        <f>IF(OR(C692="",C692=T$4),NA(),MATCH($B692&amp;$C692,'Smelter Reference List'!$J:$J,0))</f>
        <v>#N/A</v>
      </c>
      <c r="T692" s="276"/>
      <c r="U692" s="276"/>
      <c r="V692" s="276"/>
      <c r="W692" s="276"/>
    </row>
    <row r="693" spans="1:23" s="267" customFormat="1" ht="20.25">
      <c r="A693" s="265"/>
      <c r="B693" s="273"/>
      <c r="C693" s="273"/>
      <c r="D693" s="166" t="str">
        <f ca="1">IF(ISERROR($S693),"",OFFSET('Smelter Reference List'!$C$4,$S693-4,0)&amp;"")</f>
        <v/>
      </c>
      <c r="E693" s="166" t="str">
        <f ca="1">IF(ISERROR($S693),"",OFFSET('Smelter Reference List'!$D$4,$S693-4,0)&amp;"")</f>
        <v/>
      </c>
      <c r="F693" s="166" t="str">
        <f ca="1">IF(ISERROR($S693),"",OFFSET('Smelter Reference List'!$E$4,$S693-4,0))</f>
        <v/>
      </c>
      <c r="G693" s="166" t="str">
        <f ca="1">IF(C693=$U$4,"Enter smelter details", IF(ISERROR($S693),"",OFFSET('Smelter Reference List'!$F$4,$S693-4,0)))</f>
        <v/>
      </c>
      <c r="H693" s="290" t="str">
        <f ca="1">IF(ISERROR($S693),"",OFFSET('Smelter Reference List'!$G$4,$S693-4,0))</f>
        <v/>
      </c>
      <c r="I693" s="291" t="str">
        <f ca="1">IF(ISERROR($S693),"",OFFSET('Smelter Reference List'!$H$4,$S693-4,0))</f>
        <v/>
      </c>
      <c r="J693" s="291" t="str">
        <f ca="1">IF(ISERROR($S693),"",OFFSET('Smelter Reference List'!$I$4,$S693-4,0))</f>
        <v/>
      </c>
      <c r="K693" s="288"/>
      <c r="L693" s="288"/>
      <c r="M693" s="288"/>
      <c r="N693" s="288"/>
      <c r="O693" s="288"/>
      <c r="P693" s="288"/>
      <c r="Q693" s="289"/>
      <c r="R693" s="274"/>
      <c r="S693" s="275" t="e">
        <f>IF(OR(C693="",C693=T$4),NA(),MATCH($B693&amp;$C693,'Smelter Reference List'!$J:$J,0))</f>
        <v>#N/A</v>
      </c>
      <c r="T693" s="276"/>
      <c r="U693" s="276"/>
      <c r="V693" s="276"/>
      <c r="W693" s="276"/>
    </row>
    <row r="694" spans="1:23" s="267" customFormat="1" ht="20.25">
      <c r="A694" s="265"/>
      <c r="B694" s="273"/>
      <c r="C694" s="273"/>
      <c r="D694" s="166" t="str">
        <f ca="1">IF(ISERROR($S694),"",OFFSET('Smelter Reference List'!$C$4,$S694-4,0)&amp;"")</f>
        <v/>
      </c>
      <c r="E694" s="166" t="str">
        <f ca="1">IF(ISERROR($S694),"",OFFSET('Smelter Reference List'!$D$4,$S694-4,0)&amp;"")</f>
        <v/>
      </c>
      <c r="F694" s="166" t="str">
        <f ca="1">IF(ISERROR($S694),"",OFFSET('Smelter Reference List'!$E$4,$S694-4,0))</f>
        <v/>
      </c>
      <c r="G694" s="166" t="str">
        <f ca="1">IF(C694=$U$4,"Enter smelter details", IF(ISERROR($S694),"",OFFSET('Smelter Reference List'!$F$4,$S694-4,0)))</f>
        <v/>
      </c>
      <c r="H694" s="290" t="str">
        <f ca="1">IF(ISERROR($S694),"",OFFSET('Smelter Reference List'!$G$4,$S694-4,0))</f>
        <v/>
      </c>
      <c r="I694" s="291" t="str">
        <f ca="1">IF(ISERROR($S694),"",OFFSET('Smelter Reference List'!$H$4,$S694-4,0))</f>
        <v/>
      </c>
      <c r="J694" s="291" t="str">
        <f ca="1">IF(ISERROR($S694),"",OFFSET('Smelter Reference List'!$I$4,$S694-4,0))</f>
        <v/>
      </c>
      <c r="K694" s="288"/>
      <c r="L694" s="288"/>
      <c r="M694" s="288"/>
      <c r="N694" s="288"/>
      <c r="O694" s="288"/>
      <c r="P694" s="288"/>
      <c r="Q694" s="289"/>
      <c r="R694" s="274"/>
      <c r="S694" s="275" t="e">
        <f>IF(OR(C694="",C694=T$4),NA(),MATCH($B694&amp;$C694,'Smelter Reference List'!$J:$J,0))</f>
        <v>#N/A</v>
      </c>
      <c r="T694" s="276"/>
      <c r="U694" s="276"/>
      <c r="V694" s="276"/>
      <c r="W694" s="276"/>
    </row>
    <row r="695" spans="1:23" s="267" customFormat="1" ht="20.25">
      <c r="A695" s="265"/>
      <c r="B695" s="273"/>
      <c r="C695" s="273"/>
      <c r="D695" s="166" t="str">
        <f ca="1">IF(ISERROR($S695),"",OFFSET('Smelter Reference List'!$C$4,$S695-4,0)&amp;"")</f>
        <v/>
      </c>
      <c r="E695" s="166" t="str">
        <f ca="1">IF(ISERROR($S695),"",OFFSET('Smelter Reference List'!$D$4,$S695-4,0)&amp;"")</f>
        <v/>
      </c>
      <c r="F695" s="166" t="str">
        <f ca="1">IF(ISERROR($S695),"",OFFSET('Smelter Reference List'!$E$4,$S695-4,0))</f>
        <v/>
      </c>
      <c r="G695" s="166" t="str">
        <f ca="1">IF(C695=$U$4,"Enter smelter details", IF(ISERROR($S695),"",OFFSET('Smelter Reference List'!$F$4,$S695-4,0)))</f>
        <v/>
      </c>
      <c r="H695" s="290" t="str">
        <f ca="1">IF(ISERROR($S695),"",OFFSET('Smelter Reference List'!$G$4,$S695-4,0))</f>
        <v/>
      </c>
      <c r="I695" s="291" t="str">
        <f ca="1">IF(ISERROR($S695),"",OFFSET('Smelter Reference List'!$H$4,$S695-4,0))</f>
        <v/>
      </c>
      <c r="J695" s="291" t="str">
        <f ca="1">IF(ISERROR($S695),"",OFFSET('Smelter Reference List'!$I$4,$S695-4,0))</f>
        <v/>
      </c>
      <c r="K695" s="288"/>
      <c r="L695" s="288"/>
      <c r="M695" s="288"/>
      <c r="N695" s="288"/>
      <c r="O695" s="288"/>
      <c r="P695" s="288"/>
      <c r="Q695" s="289"/>
      <c r="R695" s="274"/>
      <c r="S695" s="275" t="e">
        <f>IF(OR(C695="",C695=T$4),NA(),MATCH($B695&amp;$C695,'Smelter Reference List'!$J:$J,0))</f>
        <v>#N/A</v>
      </c>
      <c r="T695" s="276"/>
      <c r="U695" s="276"/>
      <c r="V695" s="276"/>
      <c r="W695" s="276"/>
    </row>
    <row r="696" spans="1:23" s="267" customFormat="1" ht="20.25">
      <c r="A696" s="265"/>
      <c r="B696" s="273"/>
      <c r="C696" s="273"/>
      <c r="D696" s="166" t="str">
        <f ca="1">IF(ISERROR($S696),"",OFFSET('Smelter Reference List'!$C$4,$S696-4,0)&amp;"")</f>
        <v/>
      </c>
      <c r="E696" s="166" t="str">
        <f ca="1">IF(ISERROR($S696),"",OFFSET('Smelter Reference List'!$D$4,$S696-4,0)&amp;"")</f>
        <v/>
      </c>
      <c r="F696" s="166" t="str">
        <f ca="1">IF(ISERROR($S696),"",OFFSET('Smelter Reference List'!$E$4,$S696-4,0))</f>
        <v/>
      </c>
      <c r="G696" s="166" t="str">
        <f ca="1">IF(C696=$U$4,"Enter smelter details", IF(ISERROR($S696),"",OFFSET('Smelter Reference List'!$F$4,$S696-4,0)))</f>
        <v/>
      </c>
      <c r="H696" s="290" t="str">
        <f ca="1">IF(ISERROR($S696),"",OFFSET('Smelter Reference List'!$G$4,$S696-4,0))</f>
        <v/>
      </c>
      <c r="I696" s="291" t="str">
        <f ca="1">IF(ISERROR($S696),"",OFFSET('Smelter Reference List'!$H$4,$S696-4,0))</f>
        <v/>
      </c>
      <c r="J696" s="291" t="str">
        <f ca="1">IF(ISERROR($S696),"",OFFSET('Smelter Reference List'!$I$4,$S696-4,0))</f>
        <v/>
      </c>
      <c r="K696" s="288"/>
      <c r="L696" s="288"/>
      <c r="M696" s="288"/>
      <c r="N696" s="288"/>
      <c r="O696" s="288"/>
      <c r="P696" s="288"/>
      <c r="Q696" s="289"/>
      <c r="R696" s="274"/>
      <c r="S696" s="275" t="e">
        <f>IF(OR(C696="",C696=T$4),NA(),MATCH($B696&amp;$C696,'Smelter Reference List'!$J:$J,0))</f>
        <v>#N/A</v>
      </c>
      <c r="T696" s="276"/>
      <c r="U696" s="276"/>
      <c r="V696" s="276"/>
      <c r="W696" s="276"/>
    </row>
    <row r="697" spans="1:23" s="267" customFormat="1" ht="20.25">
      <c r="A697" s="265"/>
      <c r="B697" s="273"/>
      <c r="C697" s="273"/>
      <c r="D697" s="166" t="str">
        <f ca="1">IF(ISERROR($S697),"",OFFSET('Smelter Reference List'!$C$4,$S697-4,0)&amp;"")</f>
        <v/>
      </c>
      <c r="E697" s="166" t="str">
        <f ca="1">IF(ISERROR($S697),"",OFFSET('Smelter Reference List'!$D$4,$S697-4,0)&amp;"")</f>
        <v/>
      </c>
      <c r="F697" s="166" t="str">
        <f ca="1">IF(ISERROR($S697),"",OFFSET('Smelter Reference List'!$E$4,$S697-4,0))</f>
        <v/>
      </c>
      <c r="G697" s="166" t="str">
        <f ca="1">IF(C697=$U$4,"Enter smelter details", IF(ISERROR($S697),"",OFFSET('Smelter Reference List'!$F$4,$S697-4,0)))</f>
        <v/>
      </c>
      <c r="H697" s="290" t="str">
        <f ca="1">IF(ISERROR($S697),"",OFFSET('Smelter Reference List'!$G$4,$S697-4,0))</f>
        <v/>
      </c>
      <c r="I697" s="291" t="str">
        <f ca="1">IF(ISERROR($S697),"",OFFSET('Smelter Reference List'!$H$4,$S697-4,0))</f>
        <v/>
      </c>
      <c r="J697" s="291" t="str">
        <f ca="1">IF(ISERROR($S697),"",OFFSET('Smelter Reference List'!$I$4,$S697-4,0))</f>
        <v/>
      </c>
      <c r="K697" s="288"/>
      <c r="L697" s="288"/>
      <c r="M697" s="288"/>
      <c r="N697" s="288"/>
      <c r="O697" s="288"/>
      <c r="P697" s="288"/>
      <c r="Q697" s="289"/>
      <c r="R697" s="274"/>
      <c r="S697" s="275" t="e">
        <f>IF(OR(C697="",C697=T$4),NA(),MATCH($B697&amp;$C697,'Smelter Reference List'!$J:$J,0))</f>
        <v>#N/A</v>
      </c>
      <c r="T697" s="276"/>
      <c r="U697" s="276"/>
      <c r="V697" s="276"/>
      <c r="W697" s="276"/>
    </row>
    <row r="698" spans="1:23" s="267" customFormat="1" ht="20.25">
      <c r="A698" s="265"/>
      <c r="B698" s="273"/>
      <c r="C698" s="273"/>
      <c r="D698" s="166" t="str">
        <f ca="1">IF(ISERROR($S698),"",OFFSET('Smelter Reference List'!$C$4,$S698-4,0)&amp;"")</f>
        <v/>
      </c>
      <c r="E698" s="166" t="str">
        <f ca="1">IF(ISERROR($S698),"",OFFSET('Smelter Reference List'!$D$4,$S698-4,0)&amp;"")</f>
        <v/>
      </c>
      <c r="F698" s="166" t="str">
        <f ca="1">IF(ISERROR($S698),"",OFFSET('Smelter Reference List'!$E$4,$S698-4,0))</f>
        <v/>
      </c>
      <c r="G698" s="166" t="str">
        <f ca="1">IF(C698=$U$4,"Enter smelter details", IF(ISERROR($S698),"",OFFSET('Smelter Reference List'!$F$4,$S698-4,0)))</f>
        <v/>
      </c>
      <c r="H698" s="290" t="str">
        <f ca="1">IF(ISERROR($S698),"",OFFSET('Smelter Reference List'!$G$4,$S698-4,0))</f>
        <v/>
      </c>
      <c r="I698" s="291" t="str">
        <f ca="1">IF(ISERROR($S698),"",OFFSET('Smelter Reference List'!$H$4,$S698-4,0))</f>
        <v/>
      </c>
      <c r="J698" s="291" t="str">
        <f ca="1">IF(ISERROR($S698),"",OFFSET('Smelter Reference List'!$I$4,$S698-4,0))</f>
        <v/>
      </c>
      <c r="K698" s="288"/>
      <c r="L698" s="288"/>
      <c r="M698" s="288"/>
      <c r="N698" s="288"/>
      <c r="O698" s="288"/>
      <c r="P698" s="288"/>
      <c r="Q698" s="289"/>
      <c r="R698" s="274"/>
      <c r="S698" s="275" t="e">
        <f>IF(OR(C698="",C698=T$4),NA(),MATCH($B698&amp;$C698,'Smelter Reference List'!$J:$J,0))</f>
        <v>#N/A</v>
      </c>
      <c r="T698" s="276"/>
      <c r="U698" s="276"/>
      <c r="V698" s="276"/>
      <c r="W698" s="276"/>
    </row>
    <row r="699" spans="1:23" s="267" customFormat="1" ht="20.25">
      <c r="A699" s="265"/>
      <c r="B699" s="273"/>
      <c r="C699" s="273"/>
      <c r="D699" s="166" t="str">
        <f ca="1">IF(ISERROR($S699),"",OFFSET('Smelter Reference List'!$C$4,$S699-4,0)&amp;"")</f>
        <v/>
      </c>
      <c r="E699" s="166" t="str">
        <f ca="1">IF(ISERROR($S699),"",OFFSET('Smelter Reference List'!$D$4,$S699-4,0)&amp;"")</f>
        <v/>
      </c>
      <c r="F699" s="166" t="str">
        <f ca="1">IF(ISERROR($S699),"",OFFSET('Smelter Reference List'!$E$4,$S699-4,0))</f>
        <v/>
      </c>
      <c r="G699" s="166" t="str">
        <f ca="1">IF(C699=$U$4,"Enter smelter details", IF(ISERROR($S699),"",OFFSET('Smelter Reference List'!$F$4,$S699-4,0)))</f>
        <v/>
      </c>
      <c r="H699" s="290" t="str">
        <f ca="1">IF(ISERROR($S699),"",OFFSET('Smelter Reference List'!$G$4,$S699-4,0))</f>
        <v/>
      </c>
      <c r="I699" s="291" t="str">
        <f ca="1">IF(ISERROR($S699),"",OFFSET('Smelter Reference List'!$H$4,$S699-4,0))</f>
        <v/>
      </c>
      <c r="J699" s="291" t="str">
        <f ca="1">IF(ISERROR($S699),"",OFFSET('Smelter Reference List'!$I$4,$S699-4,0))</f>
        <v/>
      </c>
      <c r="K699" s="288"/>
      <c r="L699" s="288"/>
      <c r="M699" s="288"/>
      <c r="N699" s="288"/>
      <c r="O699" s="288"/>
      <c r="P699" s="288"/>
      <c r="Q699" s="289"/>
      <c r="R699" s="274"/>
      <c r="S699" s="275" t="e">
        <f>IF(OR(C699="",C699=T$4),NA(),MATCH($B699&amp;$C699,'Smelter Reference List'!$J:$J,0))</f>
        <v>#N/A</v>
      </c>
      <c r="T699" s="276"/>
      <c r="U699" s="276"/>
      <c r="V699" s="276"/>
      <c r="W699" s="276"/>
    </row>
    <row r="700" spans="1:23" s="267" customFormat="1" ht="20.25">
      <c r="A700" s="265"/>
      <c r="B700" s="273"/>
      <c r="C700" s="273"/>
      <c r="D700" s="166" t="str">
        <f ca="1">IF(ISERROR($S700),"",OFFSET('Smelter Reference List'!$C$4,$S700-4,0)&amp;"")</f>
        <v/>
      </c>
      <c r="E700" s="166" t="str">
        <f ca="1">IF(ISERROR($S700),"",OFFSET('Smelter Reference List'!$D$4,$S700-4,0)&amp;"")</f>
        <v/>
      </c>
      <c r="F700" s="166" t="str">
        <f ca="1">IF(ISERROR($S700),"",OFFSET('Smelter Reference List'!$E$4,$S700-4,0))</f>
        <v/>
      </c>
      <c r="G700" s="166" t="str">
        <f ca="1">IF(C700=$U$4,"Enter smelter details", IF(ISERROR($S700),"",OFFSET('Smelter Reference List'!$F$4,$S700-4,0)))</f>
        <v/>
      </c>
      <c r="H700" s="290" t="str">
        <f ca="1">IF(ISERROR($S700),"",OFFSET('Smelter Reference List'!$G$4,$S700-4,0))</f>
        <v/>
      </c>
      <c r="I700" s="291" t="str">
        <f ca="1">IF(ISERROR($S700),"",OFFSET('Smelter Reference List'!$H$4,$S700-4,0))</f>
        <v/>
      </c>
      <c r="J700" s="291" t="str">
        <f ca="1">IF(ISERROR($S700),"",OFFSET('Smelter Reference List'!$I$4,$S700-4,0))</f>
        <v/>
      </c>
      <c r="K700" s="288"/>
      <c r="L700" s="288"/>
      <c r="M700" s="288"/>
      <c r="N700" s="288"/>
      <c r="O700" s="288"/>
      <c r="P700" s="288"/>
      <c r="Q700" s="289"/>
      <c r="R700" s="274"/>
      <c r="S700" s="275" t="e">
        <f>IF(OR(C700="",C700=T$4),NA(),MATCH($B700&amp;$C700,'Smelter Reference List'!$J:$J,0))</f>
        <v>#N/A</v>
      </c>
      <c r="T700" s="276"/>
      <c r="U700" s="276"/>
      <c r="V700" s="276"/>
      <c r="W700" s="276"/>
    </row>
    <row r="701" spans="1:23" s="267" customFormat="1" ht="20.25">
      <c r="A701" s="265"/>
      <c r="B701" s="273"/>
      <c r="C701" s="273"/>
      <c r="D701" s="166" t="str">
        <f ca="1">IF(ISERROR($S701),"",OFFSET('Smelter Reference List'!$C$4,$S701-4,0)&amp;"")</f>
        <v/>
      </c>
      <c r="E701" s="166" t="str">
        <f ca="1">IF(ISERROR($S701),"",OFFSET('Smelter Reference List'!$D$4,$S701-4,0)&amp;"")</f>
        <v/>
      </c>
      <c r="F701" s="166" t="str">
        <f ca="1">IF(ISERROR($S701),"",OFFSET('Smelter Reference List'!$E$4,$S701-4,0))</f>
        <v/>
      </c>
      <c r="G701" s="166" t="str">
        <f ca="1">IF(C701=$U$4,"Enter smelter details", IF(ISERROR($S701),"",OFFSET('Smelter Reference List'!$F$4,$S701-4,0)))</f>
        <v/>
      </c>
      <c r="H701" s="290" t="str">
        <f ca="1">IF(ISERROR($S701),"",OFFSET('Smelter Reference List'!$G$4,$S701-4,0))</f>
        <v/>
      </c>
      <c r="I701" s="291" t="str">
        <f ca="1">IF(ISERROR($S701),"",OFFSET('Smelter Reference List'!$H$4,$S701-4,0))</f>
        <v/>
      </c>
      <c r="J701" s="291" t="str">
        <f ca="1">IF(ISERROR($S701),"",OFFSET('Smelter Reference List'!$I$4,$S701-4,0))</f>
        <v/>
      </c>
      <c r="K701" s="288"/>
      <c r="L701" s="288"/>
      <c r="M701" s="288"/>
      <c r="N701" s="288"/>
      <c r="O701" s="288"/>
      <c r="P701" s="288"/>
      <c r="Q701" s="289"/>
      <c r="R701" s="274"/>
      <c r="S701" s="275" t="e">
        <f>IF(OR(C701="",C701=T$4),NA(),MATCH($B701&amp;$C701,'Smelter Reference List'!$J:$J,0))</f>
        <v>#N/A</v>
      </c>
      <c r="T701" s="276"/>
      <c r="U701" s="276"/>
      <c r="V701" s="276"/>
      <c r="W701" s="276"/>
    </row>
    <row r="702" spans="1:23" s="267" customFormat="1" ht="20.25">
      <c r="A702" s="265"/>
      <c r="B702" s="273"/>
      <c r="C702" s="273"/>
      <c r="D702" s="166" t="str">
        <f ca="1">IF(ISERROR($S702),"",OFFSET('Smelter Reference List'!$C$4,$S702-4,0)&amp;"")</f>
        <v/>
      </c>
      <c r="E702" s="166" t="str">
        <f ca="1">IF(ISERROR($S702),"",OFFSET('Smelter Reference List'!$D$4,$S702-4,0)&amp;"")</f>
        <v/>
      </c>
      <c r="F702" s="166" t="str">
        <f ca="1">IF(ISERROR($S702),"",OFFSET('Smelter Reference List'!$E$4,$S702-4,0))</f>
        <v/>
      </c>
      <c r="G702" s="166" t="str">
        <f ca="1">IF(C702=$U$4,"Enter smelter details", IF(ISERROR($S702),"",OFFSET('Smelter Reference List'!$F$4,$S702-4,0)))</f>
        <v/>
      </c>
      <c r="H702" s="290" t="str">
        <f ca="1">IF(ISERROR($S702),"",OFFSET('Smelter Reference List'!$G$4,$S702-4,0))</f>
        <v/>
      </c>
      <c r="I702" s="291" t="str">
        <f ca="1">IF(ISERROR($S702),"",OFFSET('Smelter Reference List'!$H$4,$S702-4,0))</f>
        <v/>
      </c>
      <c r="J702" s="291" t="str">
        <f ca="1">IF(ISERROR($S702),"",OFFSET('Smelter Reference List'!$I$4,$S702-4,0))</f>
        <v/>
      </c>
      <c r="K702" s="288"/>
      <c r="L702" s="288"/>
      <c r="M702" s="288"/>
      <c r="N702" s="288"/>
      <c r="O702" s="288"/>
      <c r="P702" s="288"/>
      <c r="Q702" s="289"/>
      <c r="R702" s="274"/>
      <c r="S702" s="275" t="e">
        <f>IF(OR(C702="",C702=T$4),NA(),MATCH($B702&amp;$C702,'Smelter Reference List'!$J:$J,0))</f>
        <v>#N/A</v>
      </c>
      <c r="T702" s="276"/>
      <c r="U702" s="276"/>
      <c r="V702" s="276"/>
      <c r="W702" s="276"/>
    </row>
    <row r="703" spans="1:23" s="267" customFormat="1" ht="20.25">
      <c r="A703" s="265"/>
      <c r="B703" s="273"/>
      <c r="C703" s="273"/>
      <c r="D703" s="166" t="str">
        <f ca="1">IF(ISERROR($S703),"",OFFSET('Smelter Reference List'!$C$4,$S703-4,0)&amp;"")</f>
        <v/>
      </c>
      <c r="E703" s="166" t="str">
        <f ca="1">IF(ISERROR($S703),"",OFFSET('Smelter Reference List'!$D$4,$S703-4,0)&amp;"")</f>
        <v/>
      </c>
      <c r="F703" s="166" t="str">
        <f ca="1">IF(ISERROR($S703),"",OFFSET('Smelter Reference List'!$E$4,$S703-4,0))</f>
        <v/>
      </c>
      <c r="G703" s="166" t="str">
        <f ca="1">IF(C703=$U$4,"Enter smelter details", IF(ISERROR($S703),"",OFFSET('Smelter Reference List'!$F$4,$S703-4,0)))</f>
        <v/>
      </c>
      <c r="H703" s="290" t="str">
        <f ca="1">IF(ISERROR($S703),"",OFFSET('Smelter Reference List'!$G$4,$S703-4,0))</f>
        <v/>
      </c>
      <c r="I703" s="291" t="str">
        <f ca="1">IF(ISERROR($S703),"",OFFSET('Smelter Reference List'!$H$4,$S703-4,0))</f>
        <v/>
      </c>
      <c r="J703" s="291" t="str">
        <f ca="1">IF(ISERROR($S703),"",OFFSET('Smelter Reference List'!$I$4,$S703-4,0))</f>
        <v/>
      </c>
      <c r="K703" s="288"/>
      <c r="L703" s="288"/>
      <c r="M703" s="288"/>
      <c r="N703" s="288"/>
      <c r="O703" s="288"/>
      <c r="P703" s="288"/>
      <c r="Q703" s="289"/>
      <c r="R703" s="274"/>
      <c r="S703" s="275" t="e">
        <f>IF(OR(C703="",C703=T$4),NA(),MATCH($B703&amp;$C703,'Smelter Reference List'!$J:$J,0))</f>
        <v>#N/A</v>
      </c>
      <c r="T703" s="276"/>
      <c r="U703" s="276"/>
      <c r="V703" s="276"/>
      <c r="W703" s="276"/>
    </row>
    <row r="704" spans="1:23" s="267" customFormat="1" ht="20.25">
      <c r="A704" s="265"/>
      <c r="B704" s="273"/>
      <c r="C704" s="273"/>
      <c r="D704" s="166" t="str">
        <f ca="1">IF(ISERROR($S704),"",OFFSET('Smelter Reference List'!$C$4,$S704-4,0)&amp;"")</f>
        <v/>
      </c>
      <c r="E704" s="166" t="str">
        <f ca="1">IF(ISERROR($S704),"",OFFSET('Smelter Reference List'!$D$4,$S704-4,0)&amp;"")</f>
        <v/>
      </c>
      <c r="F704" s="166" t="str">
        <f ca="1">IF(ISERROR($S704),"",OFFSET('Smelter Reference List'!$E$4,$S704-4,0))</f>
        <v/>
      </c>
      <c r="G704" s="166" t="str">
        <f ca="1">IF(C704=$U$4,"Enter smelter details", IF(ISERROR($S704),"",OFFSET('Smelter Reference List'!$F$4,$S704-4,0)))</f>
        <v/>
      </c>
      <c r="H704" s="290" t="str">
        <f ca="1">IF(ISERROR($S704),"",OFFSET('Smelter Reference List'!$G$4,$S704-4,0))</f>
        <v/>
      </c>
      <c r="I704" s="291" t="str">
        <f ca="1">IF(ISERROR($S704),"",OFFSET('Smelter Reference List'!$H$4,$S704-4,0))</f>
        <v/>
      </c>
      <c r="J704" s="291" t="str">
        <f ca="1">IF(ISERROR($S704),"",OFFSET('Smelter Reference List'!$I$4,$S704-4,0))</f>
        <v/>
      </c>
      <c r="K704" s="288"/>
      <c r="L704" s="288"/>
      <c r="M704" s="288"/>
      <c r="N704" s="288"/>
      <c r="O704" s="288"/>
      <c r="P704" s="288"/>
      <c r="Q704" s="289"/>
      <c r="R704" s="274"/>
      <c r="S704" s="275" t="e">
        <f>IF(OR(C704="",C704=T$4),NA(),MATCH($B704&amp;$C704,'Smelter Reference List'!$J:$J,0))</f>
        <v>#N/A</v>
      </c>
      <c r="T704" s="276"/>
      <c r="U704" s="276"/>
      <c r="V704" s="276"/>
      <c r="W704" s="276"/>
    </row>
    <row r="705" spans="1:23" s="267" customFormat="1" ht="20.25">
      <c r="A705" s="265"/>
      <c r="B705" s="273"/>
      <c r="C705" s="273"/>
      <c r="D705" s="166" t="str">
        <f ca="1">IF(ISERROR($S705),"",OFFSET('Smelter Reference List'!$C$4,$S705-4,0)&amp;"")</f>
        <v/>
      </c>
      <c r="E705" s="166" t="str">
        <f ca="1">IF(ISERROR($S705),"",OFFSET('Smelter Reference List'!$D$4,$S705-4,0)&amp;"")</f>
        <v/>
      </c>
      <c r="F705" s="166" t="str">
        <f ca="1">IF(ISERROR($S705),"",OFFSET('Smelter Reference List'!$E$4,$S705-4,0))</f>
        <v/>
      </c>
      <c r="G705" s="166" t="str">
        <f ca="1">IF(C705=$U$4,"Enter smelter details", IF(ISERROR($S705),"",OFFSET('Smelter Reference List'!$F$4,$S705-4,0)))</f>
        <v/>
      </c>
      <c r="H705" s="290" t="str">
        <f ca="1">IF(ISERROR($S705),"",OFFSET('Smelter Reference List'!$G$4,$S705-4,0))</f>
        <v/>
      </c>
      <c r="I705" s="291" t="str">
        <f ca="1">IF(ISERROR($S705),"",OFFSET('Smelter Reference List'!$H$4,$S705-4,0))</f>
        <v/>
      </c>
      <c r="J705" s="291" t="str">
        <f ca="1">IF(ISERROR($S705),"",OFFSET('Smelter Reference List'!$I$4,$S705-4,0))</f>
        <v/>
      </c>
      <c r="K705" s="288"/>
      <c r="L705" s="288"/>
      <c r="M705" s="288"/>
      <c r="N705" s="288"/>
      <c r="O705" s="288"/>
      <c r="P705" s="288"/>
      <c r="Q705" s="289"/>
      <c r="R705" s="274"/>
      <c r="S705" s="275" t="e">
        <f>IF(OR(C705="",C705=T$4),NA(),MATCH($B705&amp;$C705,'Smelter Reference List'!$J:$J,0))</f>
        <v>#N/A</v>
      </c>
      <c r="T705" s="276"/>
      <c r="U705" s="276"/>
      <c r="V705" s="276"/>
      <c r="W705" s="276"/>
    </row>
    <row r="706" spans="1:23" s="267" customFormat="1" ht="20.25">
      <c r="A706" s="265"/>
      <c r="B706" s="273"/>
      <c r="C706" s="273"/>
      <c r="D706" s="166" t="str">
        <f ca="1">IF(ISERROR($S706),"",OFFSET('Smelter Reference List'!$C$4,$S706-4,0)&amp;"")</f>
        <v/>
      </c>
      <c r="E706" s="166" t="str">
        <f ca="1">IF(ISERROR($S706),"",OFFSET('Smelter Reference List'!$D$4,$S706-4,0)&amp;"")</f>
        <v/>
      </c>
      <c r="F706" s="166" t="str">
        <f ca="1">IF(ISERROR($S706),"",OFFSET('Smelter Reference List'!$E$4,$S706-4,0))</f>
        <v/>
      </c>
      <c r="G706" s="166" t="str">
        <f ca="1">IF(C706=$U$4,"Enter smelter details", IF(ISERROR($S706),"",OFFSET('Smelter Reference List'!$F$4,$S706-4,0)))</f>
        <v/>
      </c>
      <c r="H706" s="290" t="str">
        <f ca="1">IF(ISERROR($S706),"",OFFSET('Smelter Reference List'!$G$4,$S706-4,0))</f>
        <v/>
      </c>
      <c r="I706" s="291" t="str">
        <f ca="1">IF(ISERROR($S706),"",OFFSET('Smelter Reference List'!$H$4,$S706-4,0))</f>
        <v/>
      </c>
      <c r="J706" s="291" t="str">
        <f ca="1">IF(ISERROR($S706),"",OFFSET('Smelter Reference List'!$I$4,$S706-4,0))</f>
        <v/>
      </c>
      <c r="K706" s="288"/>
      <c r="L706" s="288"/>
      <c r="M706" s="288"/>
      <c r="N706" s="288"/>
      <c r="O706" s="288"/>
      <c r="P706" s="288"/>
      <c r="Q706" s="289"/>
      <c r="R706" s="274"/>
      <c r="S706" s="275" t="e">
        <f>IF(OR(C706="",C706=T$4),NA(),MATCH($B706&amp;$C706,'Smelter Reference List'!$J:$J,0))</f>
        <v>#N/A</v>
      </c>
      <c r="T706" s="276"/>
      <c r="U706" s="276"/>
      <c r="V706" s="276"/>
      <c r="W706" s="276"/>
    </row>
    <row r="707" spans="1:23" s="267" customFormat="1" ht="20.25">
      <c r="A707" s="265"/>
      <c r="B707" s="273"/>
      <c r="C707" s="273"/>
      <c r="D707" s="166" t="str">
        <f ca="1">IF(ISERROR($S707),"",OFFSET('Smelter Reference List'!$C$4,$S707-4,0)&amp;"")</f>
        <v/>
      </c>
      <c r="E707" s="166" t="str">
        <f ca="1">IF(ISERROR($S707),"",OFFSET('Smelter Reference List'!$D$4,$S707-4,0)&amp;"")</f>
        <v/>
      </c>
      <c r="F707" s="166" t="str">
        <f ca="1">IF(ISERROR($S707),"",OFFSET('Smelter Reference List'!$E$4,$S707-4,0))</f>
        <v/>
      </c>
      <c r="G707" s="166" t="str">
        <f ca="1">IF(C707=$U$4,"Enter smelter details", IF(ISERROR($S707),"",OFFSET('Smelter Reference List'!$F$4,$S707-4,0)))</f>
        <v/>
      </c>
      <c r="H707" s="290" t="str">
        <f ca="1">IF(ISERROR($S707),"",OFFSET('Smelter Reference List'!$G$4,$S707-4,0))</f>
        <v/>
      </c>
      <c r="I707" s="291" t="str">
        <f ca="1">IF(ISERROR($S707),"",OFFSET('Smelter Reference List'!$H$4,$S707-4,0))</f>
        <v/>
      </c>
      <c r="J707" s="291" t="str">
        <f ca="1">IF(ISERROR($S707),"",OFFSET('Smelter Reference List'!$I$4,$S707-4,0))</f>
        <v/>
      </c>
      <c r="K707" s="288"/>
      <c r="L707" s="288"/>
      <c r="M707" s="288"/>
      <c r="N707" s="288"/>
      <c r="O707" s="288"/>
      <c r="P707" s="288"/>
      <c r="Q707" s="289"/>
      <c r="R707" s="274"/>
      <c r="S707" s="275" t="e">
        <f>IF(OR(C707="",C707=T$4),NA(),MATCH($B707&amp;$C707,'Smelter Reference List'!$J:$J,0))</f>
        <v>#N/A</v>
      </c>
      <c r="T707" s="276"/>
      <c r="U707" s="276"/>
      <c r="V707" s="276"/>
      <c r="W707" s="276"/>
    </row>
    <row r="708" spans="1:23" s="267" customFormat="1" ht="20.25">
      <c r="A708" s="265"/>
      <c r="B708" s="273"/>
      <c r="C708" s="273"/>
      <c r="D708" s="166" t="str">
        <f ca="1">IF(ISERROR($S708),"",OFFSET('Smelter Reference List'!$C$4,$S708-4,0)&amp;"")</f>
        <v/>
      </c>
      <c r="E708" s="166" t="str">
        <f ca="1">IF(ISERROR($S708),"",OFFSET('Smelter Reference List'!$D$4,$S708-4,0)&amp;"")</f>
        <v/>
      </c>
      <c r="F708" s="166" t="str">
        <f ca="1">IF(ISERROR($S708),"",OFFSET('Smelter Reference List'!$E$4,$S708-4,0))</f>
        <v/>
      </c>
      <c r="G708" s="166" t="str">
        <f ca="1">IF(C708=$U$4,"Enter smelter details", IF(ISERROR($S708),"",OFFSET('Smelter Reference List'!$F$4,$S708-4,0)))</f>
        <v/>
      </c>
      <c r="H708" s="290" t="str">
        <f ca="1">IF(ISERROR($S708),"",OFFSET('Smelter Reference List'!$G$4,$S708-4,0))</f>
        <v/>
      </c>
      <c r="I708" s="291" t="str">
        <f ca="1">IF(ISERROR($S708),"",OFFSET('Smelter Reference List'!$H$4,$S708-4,0))</f>
        <v/>
      </c>
      <c r="J708" s="291" t="str">
        <f ca="1">IF(ISERROR($S708),"",OFFSET('Smelter Reference List'!$I$4,$S708-4,0))</f>
        <v/>
      </c>
      <c r="K708" s="288"/>
      <c r="L708" s="288"/>
      <c r="M708" s="288"/>
      <c r="N708" s="288"/>
      <c r="O708" s="288"/>
      <c r="P708" s="288"/>
      <c r="Q708" s="289"/>
      <c r="R708" s="274"/>
      <c r="S708" s="275" t="e">
        <f>IF(OR(C708="",C708=T$4),NA(),MATCH($B708&amp;$C708,'Smelter Reference List'!$J:$J,0))</f>
        <v>#N/A</v>
      </c>
      <c r="T708" s="276"/>
      <c r="U708" s="276"/>
      <c r="V708" s="276"/>
      <c r="W708" s="276"/>
    </row>
    <row r="709" spans="1:23" s="267" customFormat="1" ht="20.25">
      <c r="A709" s="265"/>
      <c r="B709" s="273"/>
      <c r="C709" s="273"/>
      <c r="D709" s="166" t="str">
        <f ca="1">IF(ISERROR($S709),"",OFFSET('Smelter Reference List'!$C$4,$S709-4,0)&amp;"")</f>
        <v/>
      </c>
      <c r="E709" s="166" t="str">
        <f ca="1">IF(ISERROR($S709),"",OFFSET('Smelter Reference List'!$D$4,$S709-4,0)&amp;"")</f>
        <v/>
      </c>
      <c r="F709" s="166" t="str">
        <f ca="1">IF(ISERROR($S709),"",OFFSET('Smelter Reference List'!$E$4,$S709-4,0))</f>
        <v/>
      </c>
      <c r="G709" s="166" t="str">
        <f ca="1">IF(C709=$U$4,"Enter smelter details", IF(ISERROR($S709),"",OFFSET('Smelter Reference List'!$F$4,$S709-4,0)))</f>
        <v/>
      </c>
      <c r="H709" s="290" t="str">
        <f ca="1">IF(ISERROR($S709),"",OFFSET('Smelter Reference List'!$G$4,$S709-4,0))</f>
        <v/>
      </c>
      <c r="I709" s="291" t="str">
        <f ca="1">IF(ISERROR($S709),"",OFFSET('Smelter Reference List'!$H$4,$S709-4,0))</f>
        <v/>
      </c>
      <c r="J709" s="291" t="str">
        <f ca="1">IF(ISERROR($S709),"",OFFSET('Smelter Reference List'!$I$4,$S709-4,0))</f>
        <v/>
      </c>
      <c r="K709" s="288"/>
      <c r="L709" s="288"/>
      <c r="M709" s="288"/>
      <c r="N709" s="288"/>
      <c r="O709" s="288"/>
      <c r="P709" s="288"/>
      <c r="Q709" s="289"/>
      <c r="R709" s="274"/>
      <c r="S709" s="275" t="e">
        <f>IF(OR(C709="",C709=T$4),NA(),MATCH($B709&amp;$C709,'Smelter Reference List'!$J:$J,0))</f>
        <v>#N/A</v>
      </c>
      <c r="T709" s="276"/>
      <c r="U709" s="276"/>
      <c r="V709" s="276"/>
      <c r="W709" s="276"/>
    </row>
    <row r="710" spans="1:23" s="267" customFormat="1" ht="20.25">
      <c r="A710" s="265"/>
      <c r="B710" s="273"/>
      <c r="C710" s="273"/>
      <c r="D710" s="166" t="str">
        <f ca="1">IF(ISERROR($S710),"",OFFSET('Smelter Reference List'!$C$4,$S710-4,0)&amp;"")</f>
        <v/>
      </c>
      <c r="E710" s="166" t="str">
        <f ca="1">IF(ISERROR($S710),"",OFFSET('Smelter Reference List'!$D$4,$S710-4,0)&amp;"")</f>
        <v/>
      </c>
      <c r="F710" s="166" t="str">
        <f ca="1">IF(ISERROR($S710),"",OFFSET('Smelter Reference List'!$E$4,$S710-4,0))</f>
        <v/>
      </c>
      <c r="G710" s="166" t="str">
        <f ca="1">IF(C710=$U$4,"Enter smelter details", IF(ISERROR($S710),"",OFFSET('Smelter Reference List'!$F$4,$S710-4,0)))</f>
        <v/>
      </c>
      <c r="H710" s="290" t="str">
        <f ca="1">IF(ISERROR($S710),"",OFFSET('Smelter Reference List'!$G$4,$S710-4,0))</f>
        <v/>
      </c>
      <c r="I710" s="291" t="str">
        <f ca="1">IF(ISERROR($S710),"",OFFSET('Smelter Reference List'!$H$4,$S710-4,0))</f>
        <v/>
      </c>
      <c r="J710" s="291" t="str">
        <f ca="1">IF(ISERROR($S710),"",OFFSET('Smelter Reference List'!$I$4,$S710-4,0))</f>
        <v/>
      </c>
      <c r="K710" s="288"/>
      <c r="L710" s="288"/>
      <c r="M710" s="288"/>
      <c r="N710" s="288"/>
      <c r="O710" s="288"/>
      <c r="P710" s="288"/>
      <c r="Q710" s="289"/>
      <c r="R710" s="274"/>
      <c r="S710" s="275" t="e">
        <f>IF(OR(C710="",C710=T$4),NA(),MATCH($B710&amp;$C710,'Smelter Reference List'!$J:$J,0))</f>
        <v>#N/A</v>
      </c>
      <c r="T710" s="276"/>
      <c r="U710" s="276"/>
      <c r="V710" s="276"/>
      <c r="W710" s="276"/>
    </row>
    <row r="711" spans="1:23" s="267" customFormat="1" ht="20.25">
      <c r="A711" s="265"/>
      <c r="B711" s="273"/>
      <c r="C711" s="273"/>
      <c r="D711" s="166" t="str">
        <f ca="1">IF(ISERROR($S711),"",OFFSET('Smelter Reference List'!$C$4,$S711-4,0)&amp;"")</f>
        <v/>
      </c>
      <c r="E711" s="166" t="str">
        <f ca="1">IF(ISERROR($S711),"",OFFSET('Smelter Reference List'!$D$4,$S711-4,0)&amp;"")</f>
        <v/>
      </c>
      <c r="F711" s="166" t="str">
        <f ca="1">IF(ISERROR($S711),"",OFFSET('Smelter Reference List'!$E$4,$S711-4,0))</f>
        <v/>
      </c>
      <c r="G711" s="166" t="str">
        <f ca="1">IF(C711=$U$4,"Enter smelter details", IF(ISERROR($S711),"",OFFSET('Smelter Reference List'!$F$4,$S711-4,0)))</f>
        <v/>
      </c>
      <c r="H711" s="290" t="str">
        <f ca="1">IF(ISERROR($S711),"",OFFSET('Smelter Reference List'!$G$4,$S711-4,0))</f>
        <v/>
      </c>
      <c r="I711" s="291" t="str">
        <f ca="1">IF(ISERROR($S711),"",OFFSET('Smelter Reference List'!$H$4,$S711-4,0))</f>
        <v/>
      </c>
      <c r="J711" s="291" t="str">
        <f ca="1">IF(ISERROR($S711),"",OFFSET('Smelter Reference List'!$I$4,$S711-4,0))</f>
        <v/>
      </c>
      <c r="K711" s="288"/>
      <c r="L711" s="288"/>
      <c r="M711" s="288"/>
      <c r="N711" s="288"/>
      <c r="O711" s="288"/>
      <c r="P711" s="288"/>
      <c r="Q711" s="289"/>
      <c r="R711" s="274"/>
      <c r="S711" s="275" t="e">
        <f>IF(OR(C711="",C711=T$4),NA(),MATCH($B711&amp;$C711,'Smelter Reference List'!$J:$J,0))</f>
        <v>#N/A</v>
      </c>
      <c r="T711" s="276"/>
      <c r="U711" s="276"/>
      <c r="V711" s="276"/>
      <c r="W711" s="276"/>
    </row>
    <row r="712" spans="1:23" s="267" customFormat="1" ht="20.25">
      <c r="A712" s="265"/>
      <c r="B712" s="273"/>
      <c r="C712" s="273"/>
      <c r="D712" s="166" t="str">
        <f ca="1">IF(ISERROR($S712),"",OFFSET('Smelter Reference List'!$C$4,$S712-4,0)&amp;"")</f>
        <v/>
      </c>
      <c r="E712" s="166" t="str">
        <f ca="1">IF(ISERROR($S712),"",OFFSET('Smelter Reference List'!$D$4,$S712-4,0)&amp;"")</f>
        <v/>
      </c>
      <c r="F712" s="166" t="str">
        <f ca="1">IF(ISERROR($S712),"",OFFSET('Smelter Reference List'!$E$4,$S712-4,0))</f>
        <v/>
      </c>
      <c r="G712" s="166" t="str">
        <f ca="1">IF(C712=$U$4,"Enter smelter details", IF(ISERROR($S712),"",OFFSET('Smelter Reference List'!$F$4,$S712-4,0)))</f>
        <v/>
      </c>
      <c r="H712" s="290" t="str">
        <f ca="1">IF(ISERROR($S712),"",OFFSET('Smelter Reference List'!$G$4,$S712-4,0))</f>
        <v/>
      </c>
      <c r="I712" s="291" t="str">
        <f ca="1">IF(ISERROR($S712),"",OFFSET('Smelter Reference List'!$H$4,$S712-4,0))</f>
        <v/>
      </c>
      <c r="J712" s="291" t="str">
        <f ca="1">IF(ISERROR($S712),"",OFFSET('Smelter Reference List'!$I$4,$S712-4,0))</f>
        <v/>
      </c>
      <c r="K712" s="288"/>
      <c r="L712" s="288"/>
      <c r="M712" s="288"/>
      <c r="N712" s="288"/>
      <c r="O712" s="288"/>
      <c r="P712" s="288"/>
      <c r="Q712" s="289"/>
      <c r="R712" s="274"/>
      <c r="S712" s="275" t="e">
        <f>IF(OR(C712="",C712=T$4),NA(),MATCH($B712&amp;$C712,'Smelter Reference List'!$J:$J,0))</f>
        <v>#N/A</v>
      </c>
      <c r="T712" s="276"/>
      <c r="U712" s="276"/>
      <c r="V712" s="276"/>
      <c r="W712" s="276"/>
    </row>
    <row r="713" spans="1:23" s="267" customFormat="1" ht="20.25">
      <c r="A713" s="265"/>
      <c r="B713" s="273"/>
      <c r="C713" s="273"/>
      <c r="D713" s="166" t="str">
        <f ca="1">IF(ISERROR($S713),"",OFFSET('Smelter Reference List'!$C$4,$S713-4,0)&amp;"")</f>
        <v/>
      </c>
      <c r="E713" s="166" t="str">
        <f ca="1">IF(ISERROR($S713),"",OFFSET('Smelter Reference List'!$D$4,$S713-4,0)&amp;"")</f>
        <v/>
      </c>
      <c r="F713" s="166" t="str">
        <f ca="1">IF(ISERROR($S713),"",OFFSET('Smelter Reference List'!$E$4,$S713-4,0))</f>
        <v/>
      </c>
      <c r="G713" s="166" t="str">
        <f ca="1">IF(C713=$U$4,"Enter smelter details", IF(ISERROR($S713),"",OFFSET('Smelter Reference List'!$F$4,$S713-4,0)))</f>
        <v/>
      </c>
      <c r="H713" s="290" t="str">
        <f ca="1">IF(ISERROR($S713),"",OFFSET('Smelter Reference List'!$G$4,$S713-4,0))</f>
        <v/>
      </c>
      <c r="I713" s="291" t="str">
        <f ca="1">IF(ISERROR($S713),"",OFFSET('Smelter Reference List'!$H$4,$S713-4,0))</f>
        <v/>
      </c>
      <c r="J713" s="291" t="str">
        <f ca="1">IF(ISERROR($S713),"",OFFSET('Smelter Reference List'!$I$4,$S713-4,0))</f>
        <v/>
      </c>
      <c r="K713" s="288"/>
      <c r="L713" s="288"/>
      <c r="M713" s="288"/>
      <c r="N713" s="288"/>
      <c r="O713" s="288"/>
      <c r="P713" s="288"/>
      <c r="Q713" s="289"/>
      <c r="R713" s="274"/>
      <c r="S713" s="275" t="e">
        <f>IF(OR(C713="",C713=T$4),NA(),MATCH($B713&amp;$C713,'Smelter Reference List'!$J:$J,0))</f>
        <v>#N/A</v>
      </c>
      <c r="T713" s="276"/>
      <c r="U713" s="276"/>
      <c r="V713" s="276"/>
      <c r="W713" s="276"/>
    </row>
    <row r="714" spans="1:23" s="267" customFormat="1" ht="20.25">
      <c r="A714" s="265"/>
      <c r="B714" s="273"/>
      <c r="C714" s="273"/>
      <c r="D714" s="166" t="str">
        <f ca="1">IF(ISERROR($S714),"",OFFSET('Smelter Reference List'!$C$4,$S714-4,0)&amp;"")</f>
        <v/>
      </c>
      <c r="E714" s="166" t="str">
        <f ca="1">IF(ISERROR($S714),"",OFFSET('Smelter Reference List'!$D$4,$S714-4,0)&amp;"")</f>
        <v/>
      </c>
      <c r="F714" s="166" t="str">
        <f ca="1">IF(ISERROR($S714),"",OFFSET('Smelter Reference List'!$E$4,$S714-4,0))</f>
        <v/>
      </c>
      <c r="G714" s="166" t="str">
        <f ca="1">IF(C714=$U$4,"Enter smelter details", IF(ISERROR($S714),"",OFFSET('Smelter Reference List'!$F$4,$S714-4,0)))</f>
        <v/>
      </c>
      <c r="H714" s="290" t="str">
        <f ca="1">IF(ISERROR($S714),"",OFFSET('Smelter Reference List'!$G$4,$S714-4,0))</f>
        <v/>
      </c>
      <c r="I714" s="291" t="str">
        <f ca="1">IF(ISERROR($S714),"",OFFSET('Smelter Reference List'!$H$4,$S714-4,0))</f>
        <v/>
      </c>
      <c r="J714" s="291" t="str">
        <f ca="1">IF(ISERROR($S714),"",OFFSET('Smelter Reference List'!$I$4,$S714-4,0))</f>
        <v/>
      </c>
      <c r="K714" s="288"/>
      <c r="L714" s="288"/>
      <c r="M714" s="288"/>
      <c r="N714" s="288"/>
      <c r="O714" s="288"/>
      <c r="P714" s="288"/>
      <c r="Q714" s="289"/>
      <c r="R714" s="274"/>
      <c r="S714" s="275" t="e">
        <f>IF(OR(C714="",C714=T$4),NA(),MATCH($B714&amp;$C714,'Smelter Reference List'!$J:$J,0))</f>
        <v>#N/A</v>
      </c>
      <c r="T714" s="276"/>
      <c r="U714" s="276"/>
      <c r="V714" s="276"/>
      <c r="W714" s="276"/>
    </row>
    <row r="715" spans="1:23" s="267" customFormat="1" ht="20.25">
      <c r="A715" s="265"/>
      <c r="B715" s="273"/>
      <c r="C715" s="273"/>
      <c r="D715" s="166" t="str">
        <f ca="1">IF(ISERROR($S715),"",OFFSET('Smelter Reference List'!$C$4,$S715-4,0)&amp;"")</f>
        <v/>
      </c>
      <c r="E715" s="166" t="str">
        <f ca="1">IF(ISERROR($S715),"",OFFSET('Smelter Reference List'!$D$4,$S715-4,0)&amp;"")</f>
        <v/>
      </c>
      <c r="F715" s="166" t="str">
        <f ca="1">IF(ISERROR($S715),"",OFFSET('Smelter Reference List'!$E$4,$S715-4,0))</f>
        <v/>
      </c>
      <c r="G715" s="166" t="str">
        <f ca="1">IF(C715=$U$4,"Enter smelter details", IF(ISERROR($S715),"",OFFSET('Smelter Reference List'!$F$4,$S715-4,0)))</f>
        <v/>
      </c>
      <c r="H715" s="290" t="str">
        <f ca="1">IF(ISERROR($S715),"",OFFSET('Smelter Reference List'!$G$4,$S715-4,0))</f>
        <v/>
      </c>
      <c r="I715" s="291" t="str">
        <f ca="1">IF(ISERROR($S715),"",OFFSET('Smelter Reference List'!$H$4,$S715-4,0))</f>
        <v/>
      </c>
      <c r="J715" s="291" t="str">
        <f ca="1">IF(ISERROR($S715),"",OFFSET('Smelter Reference List'!$I$4,$S715-4,0))</f>
        <v/>
      </c>
      <c r="K715" s="288"/>
      <c r="L715" s="288"/>
      <c r="M715" s="288"/>
      <c r="N715" s="288"/>
      <c r="O715" s="288"/>
      <c r="P715" s="288"/>
      <c r="Q715" s="289"/>
      <c r="R715" s="274"/>
      <c r="S715" s="275" t="e">
        <f>IF(OR(C715="",C715=T$4),NA(),MATCH($B715&amp;$C715,'Smelter Reference List'!$J:$J,0))</f>
        <v>#N/A</v>
      </c>
      <c r="T715" s="276"/>
      <c r="U715" s="276"/>
      <c r="V715" s="276"/>
      <c r="W715" s="276"/>
    </row>
    <row r="716" spans="1:23" s="267" customFormat="1" ht="20.25">
      <c r="A716" s="265"/>
      <c r="B716" s="273"/>
      <c r="C716" s="273"/>
      <c r="D716" s="166" t="str">
        <f ca="1">IF(ISERROR($S716),"",OFFSET('Smelter Reference List'!$C$4,$S716-4,0)&amp;"")</f>
        <v/>
      </c>
      <c r="E716" s="166" t="str">
        <f ca="1">IF(ISERROR($S716),"",OFFSET('Smelter Reference List'!$D$4,$S716-4,0)&amp;"")</f>
        <v/>
      </c>
      <c r="F716" s="166" t="str">
        <f ca="1">IF(ISERROR($S716),"",OFFSET('Smelter Reference List'!$E$4,$S716-4,0))</f>
        <v/>
      </c>
      <c r="G716" s="166" t="str">
        <f ca="1">IF(C716=$U$4,"Enter smelter details", IF(ISERROR($S716),"",OFFSET('Smelter Reference List'!$F$4,$S716-4,0)))</f>
        <v/>
      </c>
      <c r="H716" s="290" t="str">
        <f ca="1">IF(ISERROR($S716),"",OFFSET('Smelter Reference List'!$G$4,$S716-4,0))</f>
        <v/>
      </c>
      <c r="I716" s="291" t="str">
        <f ca="1">IF(ISERROR($S716),"",OFFSET('Smelter Reference List'!$H$4,$S716-4,0))</f>
        <v/>
      </c>
      <c r="J716" s="291" t="str">
        <f ca="1">IF(ISERROR($S716),"",OFFSET('Smelter Reference List'!$I$4,$S716-4,0))</f>
        <v/>
      </c>
      <c r="K716" s="288"/>
      <c r="L716" s="288"/>
      <c r="M716" s="288"/>
      <c r="N716" s="288"/>
      <c r="O716" s="288"/>
      <c r="P716" s="288"/>
      <c r="Q716" s="289"/>
      <c r="R716" s="274"/>
      <c r="S716" s="275" t="e">
        <f>IF(OR(C716="",C716=T$4),NA(),MATCH($B716&amp;$C716,'Smelter Reference List'!$J:$J,0))</f>
        <v>#N/A</v>
      </c>
      <c r="T716" s="276"/>
      <c r="U716" s="276"/>
      <c r="V716" s="276"/>
      <c r="W716" s="276"/>
    </row>
    <row r="717" spans="1:23" s="267" customFormat="1" ht="20.25">
      <c r="A717" s="265"/>
      <c r="B717" s="273"/>
      <c r="C717" s="273"/>
      <c r="D717" s="166" t="str">
        <f ca="1">IF(ISERROR($S717),"",OFFSET('Smelter Reference List'!$C$4,$S717-4,0)&amp;"")</f>
        <v/>
      </c>
      <c r="E717" s="166" t="str">
        <f ca="1">IF(ISERROR($S717),"",OFFSET('Smelter Reference List'!$D$4,$S717-4,0)&amp;"")</f>
        <v/>
      </c>
      <c r="F717" s="166" t="str">
        <f ca="1">IF(ISERROR($S717),"",OFFSET('Smelter Reference List'!$E$4,$S717-4,0))</f>
        <v/>
      </c>
      <c r="G717" s="166" t="str">
        <f ca="1">IF(C717=$U$4,"Enter smelter details", IF(ISERROR($S717),"",OFFSET('Smelter Reference List'!$F$4,$S717-4,0)))</f>
        <v/>
      </c>
      <c r="H717" s="290" t="str">
        <f ca="1">IF(ISERROR($S717),"",OFFSET('Smelter Reference List'!$G$4,$S717-4,0))</f>
        <v/>
      </c>
      <c r="I717" s="291" t="str">
        <f ca="1">IF(ISERROR($S717),"",OFFSET('Smelter Reference List'!$H$4,$S717-4,0))</f>
        <v/>
      </c>
      <c r="J717" s="291" t="str">
        <f ca="1">IF(ISERROR($S717),"",OFFSET('Smelter Reference List'!$I$4,$S717-4,0))</f>
        <v/>
      </c>
      <c r="K717" s="288"/>
      <c r="L717" s="288"/>
      <c r="M717" s="288"/>
      <c r="N717" s="288"/>
      <c r="O717" s="288"/>
      <c r="P717" s="288"/>
      <c r="Q717" s="289"/>
      <c r="R717" s="274"/>
      <c r="S717" s="275" t="e">
        <f>IF(OR(C717="",C717=T$4),NA(),MATCH($B717&amp;$C717,'Smelter Reference List'!$J:$J,0))</f>
        <v>#N/A</v>
      </c>
      <c r="T717" s="276"/>
      <c r="U717" s="276"/>
      <c r="V717" s="276"/>
      <c r="W717" s="276"/>
    </row>
    <row r="718" spans="1:23" s="267" customFormat="1" ht="20.25">
      <c r="A718" s="265"/>
      <c r="B718" s="273"/>
      <c r="C718" s="273"/>
      <c r="D718" s="166" t="str">
        <f ca="1">IF(ISERROR($S718),"",OFFSET('Smelter Reference List'!$C$4,$S718-4,0)&amp;"")</f>
        <v/>
      </c>
      <c r="E718" s="166" t="str">
        <f ca="1">IF(ISERROR($S718),"",OFFSET('Smelter Reference List'!$D$4,$S718-4,0)&amp;"")</f>
        <v/>
      </c>
      <c r="F718" s="166" t="str">
        <f ca="1">IF(ISERROR($S718),"",OFFSET('Smelter Reference List'!$E$4,$S718-4,0))</f>
        <v/>
      </c>
      <c r="G718" s="166" t="str">
        <f ca="1">IF(C718=$U$4,"Enter smelter details", IF(ISERROR($S718),"",OFFSET('Smelter Reference List'!$F$4,$S718-4,0)))</f>
        <v/>
      </c>
      <c r="H718" s="290" t="str">
        <f ca="1">IF(ISERROR($S718),"",OFFSET('Smelter Reference List'!$G$4,$S718-4,0))</f>
        <v/>
      </c>
      <c r="I718" s="291" t="str">
        <f ca="1">IF(ISERROR($S718),"",OFFSET('Smelter Reference List'!$H$4,$S718-4,0))</f>
        <v/>
      </c>
      <c r="J718" s="291" t="str">
        <f ca="1">IF(ISERROR($S718),"",OFFSET('Smelter Reference List'!$I$4,$S718-4,0))</f>
        <v/>
      </c>
      <c r="K718" s="288"/>
      <c r="L718" s="288"/>
      <c r="M718" s="288"/>
      <c r="N718" s="288"/>
      <c r="O718" s="288"/>
      <c r="P718" s="288"/>
      <c r="Q718" s="289"/>
      <c r="R718" s="274"/>
      <c r="S718" s="275" t="e">
        <f>IF(OR(C718="",C718=T$4),NA(),MATCH($B718&amp;$C718,'Smelter Reference List'!$J:$J,0))</f>
        <v>#N/A</v>
      </c>
      <c r="T718" s="276"/>
      <c r="U718" s="276"/>
      <c r="V718" s="276"/>
      <c r="W718" s="276"/>
    </row>
    <row r="719" spans="1:23" s="267" customFormat="1" ht="20.25">
      <c r="A719" s="265"/>
      <c r="B719" s="273"/>
      <c r="C719" s="273"/>
      <c r="D719" s="166" t="str">
        <f ca="1">IF(ISERROR($S719),"",OFFSET('Smelter Reference List'!$C$4,$S719-4,0)&amp;"")</f>
        <v/>
      </c>
      <c r="E719" s="166" t="str">
        <f ca="1">IF(ISERROR($S719),"",OFFSET('Smelter Reference List'!$D$4,$S719-4,0)&amp;"")</f>
        <v/>
      </c>
      <c r="F719" s="166" t="str">
        <f ca="1">IF(ISERROR($S719),"",OFFSET('Smelter Reference List'!$E$4,$S719-4,0))</f>
        <v/>
      </c>
      <c r="G719" s="166" t="str">
        <f ca="1">IF(C719=$U$4,"Enter smelter details", IF(ISERROR($S719),"",OFFSET('Smelter Reference List'!$F$4,$S719-4,0)))</f>
        <v/>
      </c>
      <c r="H719" s="290" t="str">
        <f ca="1">IF(ISERROR($S719),"",OFFSET('Smelter Reference List'!$G$4,$S719-4,0))</f>
        <v/>
      </c>
      <c r="I719" s="291" t="str">
        <f ca="1">IF(ISERROR($S719),"",OFFSET('Smelter Reference List'!$H$4,$S719-4,0))</f>
        <v/>
      </c>
      <c r="J719" s="291" t="str">
        <f ca="1">IF(ISERROR($S719),"",OFFSET('Smelter Reference List'!$I$4,$S719-4,0))</f>
        <v/>
      </c>
      <c r="K719" s="288"/>
      <c r="L719" s="288"/>
      <c r="M719" s="288"/>
      <c r="N719" s="288"/>
      <c r="O719" s="288"/>
      <c r="P719" s="288"/>
      <c r="Q719" s="289"/>
      <c r="R719" s="274"/>
      <c r="S719" s="275" t="e">
        <f>IF(OR(C719="",C719=T$4),NA(),MATCH($B719&amp;$C719,'Smelter Reference List'!$J:$J,0))</f>
        <v>#N/A</v>
      </c>
      <c r="T719" s="276"/>
      <c r="U719" s="276"/>
      <c r="V719" s="276"/>
      <c r="W719" s="276"/>
    </row>
    <row r="720" spans="1:23" s="267" customFormat="1" ht="20.25">
      <c r="A720" s="265"/>
      <c r="B720" s="273"/>
      <c r="C720" s="273"/>
      <c r="D720" s="166" t="str">
        <f ca="1">IF(ISERROR($S720),"",OFFSET('Smelter Reference List'!$C$4,$S720-4,0)&amp;"")</f>
        <v/>
      </c>
      <c r="E720" s="166" t="str">
        <f ca="1">IF(ISERROR($S720),"",OFFSET('Smelter Reference List'!$D$4,$S720-4,0)&amp;"")</f>
        <v/>
      </c>
      <c r="F720" s="166" t="str">
        <f ca="1">IF(ISERROR($S720),"",OFFSET('Smelter Reference List'!$E$4,$S720-4,0))</f>
        <v/>
      </c>
      <c r="G720" s="166" t="str">
        <f ca="1">IF(C720=$U$4,"Enter smelter details", IF(ISERROR($S720),"",OFFSET('Smelter Reference List'!$F$4,$S720-4,0)))</f>
        <v/>
      </c>
      <c r="H720" s="290" t="str">
        <f ca="1">IF(ISERROR($S720),"",OFFSET('Smelter Reference List'!$G$4,$S720-4,0))</f>
        <v/>
      </c>
      <c r="I720" s="291" t="str">
        <f ca="1">IF(ISERROR($S720),"",OFFSET('Smelter Reference List'!$H$4,$S720-4,0))</f>
        <v/>
      </c>
      <c r="J720" s="291" t="str">
        <f ca="1">IF(ISERROR($S720),"",OFFSET('Smelter Reference List'!$I$4,$S720-4,0))</f>
        <v/>
      </c>
      <c r="K720" s="288"/>
      <c r="L720" s="288"/>
      <c r="M720" s="288"/>
      <c r="N720" s="288"/>
      <c r="O720" s="288"/>
      <c r="P720" s="288"/>
      <c r="Q720" s="289"/>
      <c r="R720" s="274"/>
      <c r="S720" s="275" t="e">
        <f>IF(OR(C720="",C720=T$4),NA(),MATCH($B720&amp;$C720,'Smelter Reference List'!$J:$J,0))</f>
        <v>#N/A</v>
      </c>
      <c r="T720" s="276"/>
      <c r="U720" s="276"/>
      <c r="V720" s="276"/>
      <c r="W720" s="276"/>
    </row>
    <row r="721" spans="1:23" s="267" customFormat="1" ht="20.25">
      <c r="A721" s="265"/>
      <c r="B721" s="273"/>
      <c r="C721" s="273"/>
      <c r="D721" s="166" t="str">
        <f ca="1">IF(ISERROR($S721),"",OFFSET('Smelter Reference List'!$C$4,$S721-4,0)&amp;"")</f>
        <v/>
      </c>
      <c r="E721" s="166" t="str">
        <f ca="1">IF(ISERROR($S721),"",OFFSET('Smelter Reference List'!$D$4,$S721-4,0)&amp;"")</f>
        <v/>
      </c>
      <c r="F721" s="166" t="str">
        <f ca="1">IF(ISERROR($S721),"",OFFSET('Smelter Reference List'!$E$4,$S721-4,0))</f>
        <v/>
      </c>
      <c r="G721" s="166" t="str">
        <f ca="1">IF(C721=$U$4,"Enter smelter details", IF(ISERROR($S721),"",OFFSET('Smelter Reference List'!$F$4,$S721-4,0)))</f>
        <v/>
      </c>
      <c r="H721" s="290" t="str">
        <f ca="1">IF(ISERROR($S721),"",OFFSET('Smelter Reference List'!$G$4,$S721-4,0))</f>
        <v/>
      </c>
      <c r="I721" s="291" t="str">
        <f ca="1">IF(ISERROR($S721),"",OFFSET('Smelter Reference List'!$H$4,$S721-4,0))</f>
        <v/>
      </c>
      <c r="J721" s="291" t="str">
        <f ca="1">IF(ISERROR($S721),"",OFFSET('Smelter Reference List'!$I$4,$S721-4,0))</f>
        <v/>
      </c>
      <c r="K721" s="288"/>
      <c r="L721" s="288"/>
      <c r="M721" s="288"/>
      <c r="N721" s="288"/>
      <c r="O721" s="288"/>
      <c r="P721" s="288"/>
      <c r="Q721" s="289"/>
      <c r="R721" s="274"/>
      <c r="S721" s="275" t="e">
        <f>IF(OR(C721="",C721=T$4),NA(),MATCH($B721&amp;$C721,'Smelter Reference List'!$J:$J,0))</f>
        <v>#N/A</v>
      </c>
      <c r="T721" s="276"/>
      <c r="U721" s="276"/>
      <c r="V721" s="276"/>
      <c r="W721" s="276"/>
    </row>
    <row r="722" spans="1:23" s="267" customFormat="1" ht="20.25">
      <c r="A722" s="265"/>
      <c r="B722" s="273"/>
      <c r="C722" s="273"/>
      <c r="D722" s="166" t="str">
        <f ca="1">IF(ISERROR($S722),"",OFFSET('Smelter Reference List'!$C$4,$S722-4,0)&amp;"")</f>
        <v/>
      </c>
      <c r="E722" s="166" t="str">
        <f ca="1">IF(ISERROR($S722),"",OFFSET('Smelter Reference List'!$D$4,$S722-4,0)&amp;"")</f>
        <v/>
      </c>
      <c r="F722" s="166" t="str">
        <f ca="1">IF(ISERROR($S722),"",OFFSET('Smelter Reference List'!$E$4,$S722-4,0))</f>
        <v/>
      </c>
      <c r="G722" s="166" t="str">
        <f ca="1">IF(C722=$U$4,"Enter smelter details", IF(ISERROR($S722),"",OFFSET('Smelter Reference List'!$F$4,$S722-4,0)))</f>
        <v/>
      </c>
      <c r="H722" s="290" t="str">
        <f ca="1">IF(ISERROR($S722),"",OFFSET('Smelter Reference List'!$G$4,$S722-4,0))</f>
        <v/>
      </c>
      <c r="I722" s="291" t="str">
        <f ca="1">IF(ISERROR($S722),"",OFFSET('Smelter Reference List'!$H$4,$S722-4,0))</f>
        <v/>
      </c>
      <c r="J722" s="291" t="str">
        <f ca="1">IF(ISERROR($S722),"",OFFSET('Smelter Reference List'!$I$4,$S722-4,0))</f>
        <v/>
      </c>
      <c r="K722" s="288"/>
      <c r="L722" s="288"/>
      <c r="M722" s="288"/>
      <c r="N722" s="288"/>
      <c r="O722" s="288"/>
      <c r="P722" s="288"/>
      <c r="Q722" s="289"/>
      <c r="R722" s="274"/>
      <c r="S722" s="275" t="e">
        <f>IF(OR(C722="",C722=T$4),NA(),MATCH($B722&amp;$C722,'Smelter Reference List'!$J:$J,0))</f>
        <v>#N/A</v>
      </c>
      <c r="T722" s="276"/>
      <c r="U722" s="276"/>
      <c r="V722" s="276"/>
      <c r="W722" s="276"/>
    </row>
    <row r="723" spans="1:23" s="267" customFormat="1" ht="20.25">
      <c r="A723" s="265"/>
      <c r="B723" s="273"/>
      <c r="C723" s="273"/>
      <c r="D723" s="166" t="str">
        <f ca="1">IF(ISERROR($S723),"",OFFSET('Smelter Reference List'!$C$4,$S723-4,0)&amp;"")</f>
        <v/>
      </c>
      <c r="E723" s="166" t="str">
        <f ca="1">IF(ISERROR($S723),"",OFFSET('Smelter Reference List'!$D$4,$S723-4,0)&amp;"")</f>
        <v/>
      </c>
      <c r="F723" s="166" t="str">
        <f ca="1">IF(ISERROR($S723),"",OFFSET('Smelter Reference List'!$E$4,$S723-4,0))</f>
        <v/>
      </c>
      <c r="G723" s="166" t="str">
        <f ca="1">IF(C723=$U$4,"Enter smelter details", IF(ISERROR($S723),"",OFFSET('Smelter Reference List'!$F$4,$S723-4,0)))</f>
        <v/>
      </c>
      <c r="H723" s="290" t="str">
        <f ca="1">IF(ISERROR($S723),"",OFFSET('Smelter Reference List'!$G$4,$S723-4,0))</f>
        <v/>
      </c>
      <c r="I723" s="291" t="str">
        <f ca="1">IF(ISERROR($S723),"",OFFSET('Smelter Reference List'!$H$4,$S723-4,0))</f>
        <v/>
      </c>
      <c r="J723" s="291" t="str">
        <f ca="1">IF(ISERROR($S723),"",OFFSET('Smelter Reference List'!$I$4,$S723-4,0))</f>
        <v/>
      </c>
      <c r="K723" s="288"/>
      <c r="L723" s="288"/>
      <c r="M723" s="288"/>
      <c r="N723" s="288"/>
      <c r="O723" s="288"/>
      <c r="P723" s="288"/>
      <c r="Q723" s="289"/>
      <c r="R723" s="274"/>
      <c r="S723" s="275" t="e">
        <f>IF(OR(C723="",C723=T$4),NA(),MATCH($B723&amp;$C723,'Smelter Reference List'!$J:$J,0))</f>
        <v>#N/A</v>
      </c>
      <c r="T723" s="276"/>
      <c r="U723" s="276"/>
      <c r="V723" s="276"/>
      <c r="W723" s="276"/>
    </row>
    <row r="724" spans="1:23" s="267" customFormat="1" ht="20.25">
      <c r="A724" s="265"/>
      <c r="B724" s="273"/>
      <c r="C724" s="273"/>
      <c r="D724" s="166" t="str">
        <f ca="1">IF(ISERROR($S724),"",OFFSET('Smelter Reference List'!$C$4,$S724-4,0)&amp;"")</f>
        <v/>
      </c>
      <c r="E724" s="166" t="str">
        <f ca="1">IF(ISERROR($S724),"",OFFSET('Smelter Reference List'!$D$4,$S724-4,0)&amp;"")</f>
        <v/>
      </c>
      <c r="F724" s="166" t="str">
        <f ca="1">IF(ISERROR($S724),"",OFFSET('Smelter Reference List'!$E$4,$S724-4,0))</f>
        <v/>
      </c>
      <c r="G724" s="166" t="str">
        <f ca="1">IF(C724=$U$4,"Enter smelter details", IF(ISERROR($S724),"",OFFSET('Smelter Reference List'!$F$4,$S724-4,0)))</f>
        <v/>
      </c>
      <c r="H724" s="290" t="str">
        <f ca="1">IF(ISERROR($S724),"",OFFSET('Smelter Reference List'!$G$4,$S724-4,0))</f>
        <v/>
      </c>
      <c r="I724" s="291" t="str">
        <f ca="1">IF(ISERROR($S724),"",OFFSET('Smelter Reference List'!$H$4,$S724-4,0))</f>
        <v/>
      </c>
      <c r="J724" s="291" t="str">
        <f ca="1">IF(ISERROR($S724),"",OFFSET('Smelter Reference List'!$I$4,$S724-4,0))</f>
        <v/>
      </c>
      <c r="K724" s="288"/>
      <c r="L724" s="288"/>
      <c r="M724" s="288"/>
      <c r="N724" s="288"/>
      <c r="O724" s="288"/>
      <c r="P724" s="288"/>
      <c r="Q724" s="289"/>
      <c r="R724" s="274"/>
      <c r="S724" s="275" t="e">
        <f>IF(OR(C724="",C724=T$4),NA(),MATCH($B724&amp;$C724,'Smelter Reference List'!$J:$J,0))</f>
        <v>#N/A</v>
      </c>
      <c r="T724" s="276"/>
      <c r="U724" s="276"/>
      <c r="V724" s="276"/>
      <c r="W724" s="276"/>
    </row>
    <row r="725" spans="1:23" s="267" customFormat="1" ht="20.25">
      <c r="A725" s="265"/>
      <c r="B725" s="273"/>
      <c r="C725" s="273"/>
      <c r="D725" s="166" t="str">
        <f ca="1">IF(ISERROR($S725),"",OFFSET('Smelter Reference List'!$C$4,$S725-4,0)&amp;"")</f>
        <v/>
      </c>
      <c r="E725" s="166" t="str">
        <f ca="1">IF(ISERROR($S725),"",OFFSET('Smelter Reference List'!$D$4,$S725-4,0)&amp;"")</f>
        <v/>
      </c>
      <c r="F725" s="166" t="str">
        <f ca="1">IF(ISERROR($S725),"",OFFSET('Smelter Reference List'!$E$4,$S725-4,0))</f>
        <v/>
      </c>
      <c r="G725" s="166" t="str">
        <f ca="1">IF(C725=$U$4,"Enter smelter details", IF(ISERROR($S725),"",OFFSET('Smelter Reference List'!$F$4,$S725-4,0)))</f>
        <v/>
      </c>
      <c r="H725" s="290" t="str">
        <f ca="1">IF(ISERROR($S725),"",OFFSET('Smelter Reference List'!$G$4,$S725-4,0))</f>
        <v/>
      </c>
      <c r="I725" s="291" t="str">
        <f ca="1">IF(ISERROR($S725),"",OFFSET('Smelter Reference List'!$H$4,$S725-4,0))</f>
        <v/>
      </c>
      <c r="J725" s="291" t="str">
        <f ca="1">IF(ISERROR($S725),"",OFFSET('Smelter Reference List'!$I$4,$S725-4,0))</f>
        <v/>
      </c>
      <c r="K725" s="288"/>
      <c r="L725" s="288"/>
      <c r="M725" s="288"/>
      <c r="N725" s="288"/>
      <c r="O725" s="288"/>
      <c r="P725" s="288"/>
      <c r="Q725" s="289"/>
      <c r="R725" s="274"/>
      <c r="S725" s="275" t="e">
        <f>IF(OR(C725="",C725=T$4),NA(),MATCH($B725&amp;$C725,'Smelter Reference List'!$J:$J,0))</f>
        <v>#N/A</v>
      </c>
      <c r="T725" s="276"/>
      <c r="U725" s="276"/>
      <c r="V725" s="276"/>
      <c r="W725" s="276"/>
    </row>
    <row r="726" spans="1:23" s="267" customFormat="1" ht="20.25">
      <c r="A726" s="265"/>
      <c r="B726" s="273"/>
      <c r="C726" s="273"/>
      <c r="D726" s="166" t="str">
        <f ca="1">IF(ISERROR($S726),"",OFFSET('Smelter Reference List'!$C$4,$S726-4,0)&amp;"")</f>
        <v/>
      </c>
      <c r="E726" s="166" t="str">
        <f ca="1">IF(ISERROR($S726),"",OFFSET('Smelter Reference List'!$D$4,$S726-4,0)&amp;"")</f>
        <v/>
      </c>
      <c r="F726" s="166" t="str">
        <f ca="1">IF(ISERROR($S726),"",OFFSET('Smelter Reference List'!$E$4,$S726-4,0))</f>
        <v/>
      </c>
      <c r="G726" s="166" t="str">
        <f ca="1">IF(C726=$U$4,"Enter smelter details", IF(ISERROR($S726),"",OFFSET('Smelter Reference List'!$F$4,$S726-4,0)))</f>
        <v/>
      </c>
      <c r="H726" s="290" t="str">
        <f ca="1">IF(ISERROR($S726),"",OFFSET('Smelter Reference List'!$G$4,$S726-4,0))</f>
        <v/>
      </c>
      <c r="I726" s="291" t="str">
        <f ca="1">IF(ISERROR($S726),"",OFFSET('Smelter Reference List'!$H$4,$S726-4,0))</f>
        <v/>
      </c>
      <c r="J726" s="291" t="str">
        <f ca="1">IF(ISERROR($S726),"",OFFSET('Smelter Reference List'!$I$4,$S726-4,0))</f>
        <v/>
      </c>
      <c r="K726" s="288"/>
      <c r="L726" s="288"/>
      <c r="M726" s="288"/>
      <c r="N726" s="288"/>
      <c r="O726" s="288"/>
      <c r="P726" s="288"/>
      <c r="Q726" s="289"/>
      <c r="R726" s="274"/>
      <c r="S726" s="275" t="e">
        <f>IF(OR(C726="",C726=T$4),NA(),MATCH($B726&amp;$C726,'Smelter Reference List'!$J:$J,0))</f>
        <v>#N/A</v>
      </c>
      <c r="T726" s="276"/>
      <c r="U726" s="276"/>
      <c r="V726" s="276"/>
      <c r="W726" s="276"/>
    </row>
    <row r="727" spans="1:23" s="267" customFormat="1" ht="20.25">
      <c r="A727" s="265"/>
      <c r="B727" s="273"/>
      <c r="C727" s="273"/>
      <c r="D727" s="166" t="str">
        <f ca="1">IF(ISERROR($S727),"",OFFSET('Smelter Reference List'!$C$4,$S727-4,0)&amp;"")</f>
        <v/>
      </c>
      <c r="E727" s="166" t="str">
        <f ca="1">IF(ISERROR($S727),"",OFFSET('Smelter Reference List'!$D$4,$S727-4,0)&amp;"")</f>
        <v/>
      </c>
      <c r="F727" s="166" t="str">
        <f ca="1">IF(ISERROR($S727),"",OFFSET('Smelter Reference List'!$E$4,$S727-4,0))</f>
        <v/>
      </c>
      <c r="G727" s="166" t="str">
        <f ca="1">IF(C727=$U$4,"Enter smelter details", IF(ISERROR($S727),"",OFFSET('Smelter Reference List'!$F$4,$S727-4,0)))</f>
        <v/>
      </c>
      <c r="H727" s="290" t="str">
        <f ca="1">IF(ISERROR($S727),"",OFFSET('Smelter Reference List'!$G$4,$S727-4,0))</f>
        <v/>
      </c>
      <c r="I727" s="291" t="str">
        <f ca="1">IF(ISERROR($S727),"",OFFSET('Smelter Reference List'!$H$4,$S727-4,0))</f>
        <v/>
      </c>
      <c r="J727" s="291" t="str">
        <f ca="1">IF(ISERROR($S727),"",OFFSET('Smelter Reference List'!$I$4,$S727-4,0))</f>
        <v/>
      </c>
      <c r="K727" s="288"/>
      <c r="L727" s="288"/>
      <c r="M727" s="288"/>
      <c r="N727" s="288"/>
      <c r="O727" s="288"/>
      <c r="P727" s="288"/>
      <c r="Q727" s="289"/>
      <c r="R727" s="274"/>
      <c r="S727" s="275" t="e">
        <f>IF(OR(C727="",C727=T$4),NA(),MATCH($B727&amp;$C727,'Smelter Reference List'!$J:$J,0))</f>
        <v>#N/A</v>
      </c>
      <c r="T727" s="276"/>
      <c r="U727" s="276"/>
      <c r="V727" s="276"/>
      <c r="W727" s="276"/>
    </row>
    <row r="728" spans="1:23" s="267" customFormat="1" ht="20.25">
      <c r="A728" s="265"/>
      <c r="B728" s="273"/>
      <c r="C728" s="273"/>
      <c r="D728" s="166" t="str">
        <f ca="1">IF(ISERROR($S728),"",OFFSET('Smelter Reference List'!$C$4,$S728-4,0)&amp;"")</f>
        <v/>
      </c>
      <c r="E728" s="166" t="str">
        <f ca="1">IF(ISERROR($S728),"",OFFSET('Smelter Reference List'!$D$4,$S728-4,0)&amp;"")</f>
        <v/>
      </c>
      <c r="F728" s="166" t="str">
        <f ca="1">IF(ISERROR($S728),"",OFFSET('Smelter Reference List'!$E$4,$S728-4,0))</f>
        <v/>
      </c>
      <c r="G728" s="166" t="str">
        <f ca="1">IF(C728=$U$4,"Enter smelter details", IF(ISERROR($S728),"",OFFSET('Smelter Reference List'!$F$4,$S728-4,0)))</f>
        <v/>
      </c>
      <c r="H728" s="290" t="str">
        <f ca="1">IF(ISERROR($S728),"",OFFSET('Smelter Reference List'!$G$4,$S728-4,0))</f>
        <v/>
      </c>
      <c r="I728" s="291" t="str">
        <f ca="1">IF(ISERROR($S728),"",OFFSET('Smelter Reference List'!$H$4,$S728-4,0))</f>
        <v/>
      </c>
      <c r="J728" s="291" t="str">
        <f ca="1">IF(ISERROR($S728),"",OFFSET('Smelter Reference List'!$I$4,$S728-4,0))</f>
        <v/>
      </c>
      <c r="K728" s="288"/>
      <c r="L728" s="288"/>
      <c r="M728" s="288"/>
      <c r="N728" s="288"/>
      <c r="O728" s="288"/>
      <c r="P728" s="288"/>
      <c r="Q728" s="289"/>
      <c r="R728" s="274"/>
      <c r="S728" s="275" t="e">
        <f>IF(OR(C728="",C728=T$4),NA(),MATCH($B728&amp;$C728,'Smelter Reference List'!$J:$J,0))</f>
        <v>#N/A</v>
      </c>
      <c r="T728" s="276"/>
      <c r="U728" s="276"/>
      <c r="V728" s="276"/>
      <c r="W728" s="276"/>
    </row>
    <row r="729" spans="1:23" s="267" customFormat="1" ht="20.25">
      <c r="A729" s="265"/>
      <c r="B729" s="273"/>
      <c r="C729" s="273"/>
      <c r="D729" s="166" t="str">
        <f ca="1">IF(ISERROR($S729),"",OFFSET('Smelter Reference List'!$C$4,$S729-4,0)&amp;"")</f>
        <v/>
      </c>
      <c r="E729" s="166" t="str">
        <f ca="1">IF(ISERROR($S729),"",OFFSET('Smelter Reference List'!$D$4,$S729-4,0)&amp;"")</f>
        <v/>
      </c>
      <c r="F729" s="166" t="str">
        <f ca="1">IF(ISERROR($S729),"",OFFSET('Smelter Reference List'!$E$4,$S729-4,0))</f>
        <v/>
      </c>
      <c r="G729" s="166" t="str">
        <f ca="1">IF(C729=$U$4,"Enter smelter details", IF(ISERROR($S729),"",OFFSET('Smelter Reference List'!$F$4,$S729-4,0)))</f>
        <v/>
      </c>
      <c r="H729" s="290" t="str">
        <f ca="1">IF(ISERROR($S729),"",OFFSET('Smelter Reference List'!$G$4,$S729-4,0))</f>
        <v/>
      </c>
      <c r="I729" s="291" t="str">
        <f ca="1">IF(ISERROR($S729),"",OFFSET('Smelter Reference List'!$H$4,$S729-4,0))</f>
        <v/>
      </c>
      <c r="J729" s="291" t="str">
        <f ca="1">IF(ISERROR($S729),"",OFFSET('Smelter Reference List'!$I$4,$S729-4,0))</f>
        <v/>
      </c>
      <c r="K729" s="288"/>
      <c r="L729" s="288"/>
      <c r="M729" s="288"/>
      <c r="N729" s="288"/>
      <c r="O729" s="288"/>
      <c r="P729" s="288"/>
      <c r="Q729" s="289"/>
      <c r="R729" s="274"/>
      <c r="S729" s="275" t="e">
        <f>IF(OR(C729="",C729=T$4),NA(),MATCH($B729&amp;$C729,'Smelter Reference List'!$J:$J,0))</f>
        <v>#N/A</v>
      </c>
      <c r="T729" s="276"/>
      <c r="U729" s="276"/>
      <c r="V729" s="276"/>
      <c r="W729" s="276"/>
    </row>
    <row r="730" spans="1:23" s="267" customFormat="1" ht="20.25">
      <c r="A730" s="265"/>
      <c r="B730" s="273"/>
      <c r="C730" s="273"/>
      <c r="D730" s="166" t="str">
        <f ca="1">IF(ISERROR($S730),"",OFFSET('Smelter Reference List'!$C$4,$S730-4,0)&amp;"")</f>
        <v/>
      </c>
      <c r="E730" s="166" t="str">
        <f ca="1">IF(ISERROR($S730),"",OFFSET('Smelter Reference List'!$D$4,$S730-4,0)&amp;"")</f>
        <v/>
      </c>
      <c r="F730" s="166" t="str">
        <f ca="1">IF(ISERROR($S730),"",OFFSET('Smelter Reference List'!$E$4,$S730-4,0))</f>
        <v/>
      </c>
      <c r="G730" s="166" t="str">
        <f ca="1">IF(C730=$U$4,"Enter smelter details", IF(ISERROR($S730),"",OFFSET('Smelter Reference List'!$F$4,$S730-4,0)))</f>
        <v/>
      </c>
      <c r="H730" s="290" t="str">
        <f ca="1">IF(ISERROR($S730),"",OFFSET('Smelter Reference List'!$G$4,$S730-4,0))</f>
        <v/>
      </c>
      <c r="I730" s="291" t="str">
        <f ca="1">IF(ISERROR($S730),"",OFFSET('Smelter Reference List'!$H$4,$S730-4,0))</f>
        <v/>
      </c>
      <c r="J730" s="291" t="str">
        <f ca="1">IF(ISERROR($S730),"",OFFSET('Smelter Reference List'!$I$4,$S730-4,0))</f>
        <v/>
      </c>
      <c r="K730" s="288"/>
      <c r="L730" s="288"/>
      <c r="M730" s="288"/>
      <c r="N730" s="288"/>
      <c r="O730" s="288"/>
      <c r="P730" s="288"/>
      <c r="Q730" s="289"/>
      <c r="R730" s="274"/>
      <c r="S730" s="275" t="e">
        <f>IF(OR(C730="",C730=T$4),NA(),MATCH($B730&amp;$C730,'Smelter Reference List'!$J:$J,0))</f>
        <v>#N/A</v>
      </c>
      <c r="T730" s="276"/>
      <c r="U730" s="276"/>
      <c r="V730" s="276"/>
      <c r="W730" s="276"/>
    </row>
    <row r="731" spans="1:23" s="267" customFormat="1" ht="20.25">
      <c r="A731" s="265"/>
      <c r="B731" s="273"/>
      <c r="C731" s="273"/>
      <c r="D731" s="166" t="str">
        <f ca="1">IF(ISERROR($S731),"",OFFSET('Smelter Reference List'!$C$4,$S731-4,0)&amp;"")</f>
        <v/>
      </c>
      <c r="E731" s="166" t="str">
        <f ca="1">IF(ISERROR($S731),"",OFFSET('Smelter Reference List'!$D$4,$S731-4,0)&amp;"")</f>
        <v/>
      </c>
      <c r="F731" s="166" t="str">
        <f ca="1">IF(ISERROR($S731),"",OFFSET('Smelter Reference List'!$E$4,$S731-4,0))</f>
        <v/>
      </c>
      <c r="G731" s="166" t="str">
        <f ca="1">IF(C731=$U$4,"Enter smelter details", IF(ISERROR($S731),"",OFFSET('Smelter Reference List'!$F$4,$S731-4,0)))</f>
        <v/>
      </c>
      <c r="H731" s="290" t="str">
        <f ca="1">IF(ISERROR($S731),"",OFFSET('Smelter Reference List'!$G$4,$S731-4,0))</f>
        <v/>
      </c>
      <c r="I731" s="291" t="str">
        <f ca="1">IF(ISERROR($S731),"",OFFSET('Smelter Reference List'!$H$4,$S731-4,0))</f>
        <v/>
      </c>
      <c r="J731" s="291" t="str">
        <f ca="1">IF(ISERROR($S731),"",OFFSET('Smelter Reference List'!$I$4,$S731-4,0))</f>
        <v/>
      </c>
      <c r="K731" s="288"/>
      <c r="L731" s="288"/>
      <c r="M731" s="288"/>
      <c r="N731" s="288"/>
      <c r="O731" s="288"/>
      <c r="P731" s="288"/>
      <c r="Q731" s="289"/>
      <c r="R731" s="274"/>
      <c r="S731" s="275" t="e">
        <f>IF(OR(C731="",C731=T$4),NA(),MATCH($B731&amp;$C731,'Smelter Reference List'!$J:$J,0))</f>
        <v>#N/A</v>
      </c>
      <c r="T731" s="276"/>
      <c r="U731" s="276"/>
      <c r="V731" s="276"/>
      <c r="W731" s="276"/>
    </row>
    <row r="732" spans="1:23" s="267" customFormat="1" ht="20.25">
      <c r="A732" s="265"/>
      <c r="B732" s="273"/>
      <c r="C732" s="273"/>
      <c r="D732" s="166" t="str">
        <f ca="1">IF(ISERROR($S732),"",OFFSET('Smelter Reference List'!$C$4,$S732-4,0)&amp;"")</f>
        <v/>
      </c>
      <c r="E732" s="166" t="str">
        <f ca="1">IF(ISERROR($S732),"",OFFSET('Smelter Reference List'!$D$4,$S732-4,0)&amp;"")</f>
        <v/>
      </c>
      <c r="F732" s="166" t="str">
        <f ca="1">IF(ISERROR($S732),"",OFFSET('Smelter Reference List'!$E$4,$S732-4,0))</f>
        <v/>
      </c>
      <c r="G732" s="166" t="str">
        <f ca="1">IF(C732=$U$4,"Enter smelter details", IF(ISERROR($S732),"",OFFSET('Smelter Reference List'!$F$4,$S732-4,0)))</f>
        <v/>
      </c>
      <c r="H732" s="290" t="str">
        <f ca="1">IF(ISERROR($S732),"",OFFSET('Smelter Reference List'!$G$4,$S732-4,0))</f>
        <v/>
      </c>
      <c r="I732" s="291" t="str">
        <f ca="1">IF(ISERROR($S732),"",OFFSET('Smelter Reference List'!$H$4,$S732-4,0))</f>
        <v/>
      </c>
      <c r="J732" s="291" t="str">
        <f ca="1">IF(ISERROR($S732),"",OFFSET('Smelter Reference List'!$I$4,$S732-4,0))</f>
        <v/>
      </c>
      <c r="K732" s="288"/>
      <c r="L732" s="288"/>
      <c r="M732" s="288"/>
      <c r="N732" s="288"/>
      <c r="O732" s="288"/>
      <c r="P732" s="288"/>
      <c r="Q732" s="289"/>
      <c r="R732" s="274"/>
      <c r="S732" s="275" t="e">
        <f>IF(OR(C732="",C732=T$4),NA(),MATCH($B732&amp;$C732,'Smelter Reference List'!$J:$J,0))</f>
        <v>#N/A</v>
      </c>
      <c r="T732" s="276"/>
      <c r="U732" s="276"/>
      <c r="V732" s="276"/>
      <c r="W732" s="276"/>
    </row>
    <row r="733" spans="1:23" s="267" customFormat="1" ht="20.25">
      <c r="A733" s="265"/>
      <c r="B733" s="273"/>
      <c r="C733" s="273"/>
      <c r="D733" s="166" t="str">
        <f ca="1">IF(ISERROR($S733),"",OFFSET('Smelter Reference List'!$C$4,$S733-4,0)&amp;"")</f>
        <v/>
      </c>
      <c r="E733" s="166" t="str">
        <f ca="1">IF(ISERROR($S733),"",OFFSET('Smelter Reference List'!$D$4,$S733-4,0)&amp;"")</f>
        <v/>
      </c>
      <c r="F733" s="166" t="str">
        <f ca="1">IF(ISERROR($S733),"",OFFSET('Smelter Reference List'!$E$4,$S733-4,0))</f>
        <v/>
      </c>
      <c r="G733" s="166" t="str">
        <f ca="1">IF(C733=$U$4,"Enter smelter details", IF(ISERROR($S733),"",OFFSET('Smelter Reference List'!$F$4,$S733-4,0)))</f>
        <v/>
      </c>
      <c r="H733" s="290" t="str">
        <f ca="1">IF(ISERROR($S733),"",OFFSET('Smelter Reference List'!$G$4,$S733-4,0))</f>
        <v/>
      </c>
      <c r="I733" s="291" t="str">
        <f ca="1">IF(ISERROR($S733),"",OFFSET('Smelter Reference List'!$H$4,$S733-4,0))</f>
        <v/>
      </c>
      <c r="J733" s="291" t="str">
        <f ca="1">IF(ISERROR($S733),"",OFFSET('Smelter Reference List'!$I$4,$S733-4,0))</f>
        <v/>
      </c>
      <c r="K733" s="288"/>
      <c r="L733" s="288"/>
      <c r="M733" s="288"/>
      <c r="N733" s="288"/>
      <c r="O733" s="288"/>
      <c r="P733" s="288"/>
      <c r="Q733" s="289"/>
      <c r="R733" s="274"/>
      <c r="S733" s="275" t="e">
        <f>IF(OR(C733="",C733=T$4),NA(),MATCH($B733&amp;$C733,'Smelter Reference List'!$J:$J,0))</f>
        <v>#N/A</v>
      </c>
      <c r="T733" s="276"/>
      <c r="U733" s="276"/>
      <c r="V733" s="276"/>
      <c r="W733" s="276"/>
    </row>
    <row r="734" spans="1:23" s="267" customFormat="1" ht="20.25">
      <c r="A734" s="265"/>
      <c r="B734" s="273"/>
      <c r="C734" s="273"/>
      <c r="D734" s="166" t="str">
        <f ca="1">IF(ISERROR($S734),"",OFFSET('Smelter Reference List'!$C$4,$S734-4,0)&amp;"")</f>
        <v/>
      </c>
      <c r="E734" s="166" t="str">
        <f ca="1">IF(ISERROR($S734),"",OFFSET('Smelter Reference List'!$D$4,$S734-4,0)&amp;"")</f>
        <v/>
      </c>
      <c r="F734" s="166" t="str">
        <f ca="1">IF(ISERROR($S734),"",OFFSET('Smelter Reference List'!$E$4,$S734-4,0))</f>
        <v/>
      </c>
      <c r="G734" s="166" t="str">
        <f ca="1">IF(C734=$U$4,"Enter smelter details", IF(ISERROR($S734),"",OFFSET('Smelter Reference List'!$F$4,$S734-4,0)))</f>
        <v/>
      </c>
      <c r="H734" s="290" t="str">
        <f ca="1">IF(ISERROR($S734),"",OFFSET('Smelter Reference List'!$G$4,$S734-4,0))</f>
        <v/>
      </c>
      <c r="I734" s="291" t="str">
        <f ca="1">IF(ISERROR($S734),"",OFFSET('Smelter Reference List'!$H$4,$S734-4,0))</f>
        <v/>
      </c>
      <c r="J734" s="291" t="str">
        <f ca="1">IF(ISERROR($S734),"",OFFSET('Smelter Reference List'!$I$4,$S734-4,0))</f>
        <v/>
      </c>
      <c r="K734" s="288"/>
      <c r="L734" s="288"/>
      <c r="M734" s="288"/>
      <c r="N734" s="288"/>
      <c r="O734" s="288"/>
      <c r="P734" s="288"/>
      <c r="Q734" s="289"/>
      <c r="R734" s="274"/>
      <c r="S734" s="275" t="e">
        <f>IF(OR(C734="",C734=T$4),NA(),MATCH($B734&amp;$C734,'Smelter Reference List'!$J:$J,0))</f>
        <v>#N/A</v>
      </c>
      <c r="T734" s="276"/>
      <c r="U734" s="276"/>
      <c r="V734" s="276"/>
      <c r="W734" s="276"/>
    </row>
    <row r="735" spans="1:23" s="267" customFormat="1" ht="20.25">
      <c r="A735" s="265"/>
      <c r="B735" s="273"/>
      <c r="C735" s="273"/>
      <c r="D735" s="166" t="str">
        <f ca="1">IF(ISERROR($S735),"",OFFSET('Smelter Reference List'!$C$4,$S735-4,0)&amp;"")</f>
        <v/>
      </c>
      <c r="E735" s="166" t="str">
        <f ca="1">IF(ISERROR($S735),"",OFFSET('Smelter Reference List'!$D$4,$S735-4,0)&amp;"")</f>
        <v/>
      </c>
      <c r="F735" s="166" t="str">
        <f ca="1">IF(ISERROR($S735),"",OFFSET('Smelter Reference List'!$E$4,$S735-4,0))</f>
        <v/>
      </c>
      <c r="G735" s="166" t="str">
        <f ca="1">IF(C735=$U$4,"Enter smelter details", IF(ISERROR($S735),"",OFFSET('Smelter Reference List'!$F$4,$S735-4,0)))</f>
        <v/>
      </c>
      <c r="H735" s="290" t="str">
        <f ca="1">IF(ISERROR($S735),"",OFFSET('Smelter Reference List'!$G$4,$S735-4,0))</f>
        <v/>
      </c>
      <c r="I735" s="291" t="str">
        <f ca="1">IF(ISERROR($S735),"",OFFSET('Smelter Reference List'!$H$4,$S735-4,0))</f>
        <v/>
      </c>
      <c r="J735" s="291" t="str">
        <f ca="1">IF(ISERROR($S735),"",OFFSET('Smelter Reference List'!$I$4,$S735-4,0))</f>
        <v/>
      </c>
      <c r="K735" s="288"/>
      <c r="L735" s="288"/>
      <c r="M735" s="288"/>
      <c r="N735" s="288"/>
      <c r="O735" s="288"/>
      <c r="P735" s="288"/>
      <c r="Q735" s="289"/>
      <c r="R735" s="274"/>
      <c r="S735" s="275" t="e">
        <f>IF(OR(C735="",C735=T$4),NA(),MATCH($B735&amp;$C735,'Smelter Reference List'!$J:$J,0))</f>
        <v>#N/A</v>
      </c>
      <c r="T735" s="276"/>
      <c r="U735" s="276"/>
      <c r="V735" s="276"/>
      <c r="W735" s="276"/>
    </row>
    <row r="736" spans="1:23" s="267" customFormat="1" ht="20.25">
      <c r="A736" s="265"/>
      <c r="B736" s="273"/>
      <c r="C736" s="273"/>
      <c r="D736" s="166" t="str">
        <f ca="1">IF(ISERROR($S736),"",OFFSET('Smelter Reference List'!$C$4,$S736-4,0)&amp;"")</f>
        <v/>
      </c>
      <c r="E736" s="166" t="str">
        <f ca="1">IF(ISERROR($S736),"",OFFSET('Smelter Reference List'!$D$4,$S736-4,0)&amp;"")</f>
        <v/>
      </c>
      <c r="F736" s="166" t="str">
        <f ca="1">IF(ISERROR($S736),"",OFFSET('Smelter Reference List'!$E$4,$S736-4,0))</f>
        <v/>
      </c>
      <c r="G736" s="166" t="str">
        <f ca="1">IF(C736=$U$4,"Enter smelter details", IF(ISERROR($S736),"",OFFSET('Smelter Reference List'!$F$4,$S736-4,0)))</f>
        <v/>
      </c>
      <c r="H736" s="290" t="str">
        <f ca="1">IF(ISERROR($S736),"",OFFSET('Smelter Reference List'!$G$4,$S736-4,0))</f>
        <v/>
      </c>
      <c r="I736" s="291" t="str">
        <f ca="1">IF(ISERROR($S736),"",OFFSET('Smelter Reference List'!$H$4,$S736-4,0))</f>
        <v/>
      </c>
      <c r="J736" s="291" t="str">
        <f ca="1">IF(ISERROR($S736),"",OFFSET('Smelter Reference List'!$I$4,$S736-4,0))</f>
        <v/>
      </c>
      <c r="K736" s="288"/>
      <c r="L736" s="288"/>
      <c r="M736" s="288"/>
      <c r="N736" s="288"/>
      <c r="O736" s="288"/>
      <c r="P736" s="288"/>
      <c r="Q736" s="289"/>
      <c r="R736" s="274"/>
      <c r="S736" s="275" t="e">
        <f>IF(OR(C736="",C736=T$4),NA(),MATCH($B736&amp;$C736,'Smelter Reference List'!$J:$J,0))</f>
        <v>#N/A</v>
      </c>
      <c r="T736" s="276"/>
      <c r="U736" s="276"/>
      <c r="V736" s="276"/>
      <c r="W736" s="276"/>
    </row>
    <row r="737" spans="1:23" s="267" customFormat="1" ht="20.25">
      <c r="A737" s="265"/>
      <c r="B737" s="273"/>
      <c r="C737" s="273"/>
      <c r="D737" s="166" t="str">
        <f ca="1">IF(ISERROR($S737),"",OFFSET('Smelter Reference List'!$C$4,$S737-4,0)&amp;"")</f>
        <v/>
      </c>
      <c r="E737" s="166" t="str">
        <f ca="1">IF(ISERROR($S737),"",OFFSET('Smelter Reference List'!$D$4,$S737-4,0)&amp;"")</f>
        <v/>
      </c>
      <c r="F737" s="166" t="str">
        <f ca="1">IF(ISERROR($S737),"",OFFSET('Smelter Reference List'!$E$4,$S737-4,0))</f>
        <v/>
      </c>
      <c r="G737" s="166" t="str">
        <f ca="1">IF(C737=$U$4,"Enter smelter details", IF(ISERROR($S737),"",OFFSET('Smelter Reference List'!$F$4,$S737-4,0)))</f>
        <v/>
      </c>
      <c r="H737" s="290" t="str">
        <f ca="1">IF(ISERROR($S737),"",OFFSET('Smelter Reference List'!$G$4,$S737-4,0))</f>
        <v/>
      </c>
      <c r="I737" s="291" t="str">
        <f ca="1">IF(ISERROR($S737),"",OFFSET('Smelter Reference List'!$H$4,$S737-4,0))</f>
        <v/>
      </c>
      <c r="J737" s="291" t="str">
        <f ca="1">IF(ISERROR($S737),"",OFFSET('Smelter Reference List'!$I$4,$S737-4,0))</f>
        <v/>
      </c>
      <c r="K737" s="288"/>
      <c r="L737" s="288"/>
      <c r="M737" s="288"/>
      <c r="N737" s="288"/>
      <c r="O737" s="288"/>
      <c r="P737" s="288"/>
      <c r="Q737" s="289"/>
      <c r="R737" s="274"/>
      <c r="S737" s="275" t="e">
        <f>IF(OR(C737="",C737=T$4),NA(),MATCH($B737&amp;$C737,'Smelter Reference List'!$J:$J,0))</f>
        <v>#N/A</v>
      </c>
      <c r="T737" s="276"/>
      <c r="U737" s="276"/>
      <c r="V737" s="276"/>
      <c r="W737" s="276"/>
    </row>
    <row r="738" spans="1:23" s="267" customFormat="1" ht="20.25">
      <c r="A738" s="265"/>
      <c r="B738" s="273"/>
      <c r="C738" s="273"/>
      <c r="D738" s="166" t="str">
        <f ca="1">IF(ISERROR($S738),"",OFFSET('Smelter Reference List'!$C$4,$S738-4,0)&amp;"")</f>
        <v/>
      </c>
      <c r="E738" s="166" t="str">
        <f ca="1">IF(ISERROR($S738),"",OFFSET('Smelter Reference List'!$D$4,$S738-4,0)&amp;"")</f>
        <v/>
      </c>
      <c r="F738" s="166" t="str">
        <f ca="1">IF(ISERROR($S738),"",OFFSET('Smelter Reference List'!$E$4,$S738-4,0))</f>
        <v/>
      </c>
      <c r="G738" s="166" t="str">
        <f ca="1">IF(C738=$U$4,"Enter smelter details", IF(ISERROR($S738),"",OFFSET('Smelter Reference List'!$F$4,$S738-4,0)))</f>
        <v/>
      </c>
      <c r="H738" s="290" t="str">
        <f ca="1">IF(ISERROR($S738),"",OFFSET('Smelter Reference List'!$G$4,$S738-4,0))</f>
        <v/>
      </c>
      <c r="I738" s="291" t="str">
        <f ca="1">IF(ISERROR($S738),"",OFFSET('Smelter Reference List'!$H$4,$S738-4,0))</f>
        <v/>
      </c>
      <c r="J738" s="291" t="str">
        <f ca="1">IF(ISERROR($S738),"",OFFSET('Smelter Reference List'!$I$4,$S738-4,0))</f>
        <v/>
      </c>
      <c r="K738" s="288"/>
      <c r="L738" s="288"/>
      <c r="M738" s="288"/>
      <c r="N738" s="288"/>
      <c r="O738" s="288"/>
      <c r="P738" s="288"/>
      <c r="Q738" s="289"/>
      <c r="R738" s="274"/>
      <c r="S738" s="275" t="e">
        <f>IF(OR(C738="",C738=T$4),NA(),MATCH($B738&amp;$C738,'Smelter Reference List'!$J:$J,0))</f>
        <v>#N/A</v>
      </c>
      <c r="T738" s="276"/>
      <c r="U738" s="276"/>
      <c r="V738" s="276"/>
      <c r="W738" s="276"/>
    </row>
    <row r="739" spans="1:23" s="267" customFormat="1" ht="20.25">
      <c r="A739" s="265"/>
      <c r="B739" s="273"/>
      <c r="C739" s="273"/>
      <c r="D739" s="166" t="str">
        <f ca="1">IF(ISERROR($S739),"",OFFSET('Smelter Reference List'!$C$4,$S739-4,0)&amp;"")</f>
        <v/>
      </c>
      <c r="E739" s="166" t="str">
        <f ca="1">IF(ISERROR($S739),"",OFFSET('Smelter Reference List'!$D$4,$S739-4,0)&amp;"")</f>
        <v/>
      </c>
      <c r="F739" s="166" t="str">
        <f ca="1">IF(ISERROR($S739),"",OFFSET('Smelter Reference List'!$E$4,$S739-4,0))</f>
        <v/>
      </c>
      <c r="G739" s="166" t="str">
        <f ca="1">IF(C739=$U$4,"Enter smelter details", IF(ISERROR($S739),"",OFFSET('Smelter Reference List'!$F$4,$S739-4,0)))</f>
        <v/>
      </c>
      <c r="H739" s="290" t="str">
        <f ca="1">IF(ISERROR($S739),"",OFFSET('Smelter Reference List'!$G$4,$S739-4,0))</f>
        <v/>
      </c>
      <c r="I739" s="291" t="str">
        <f ca="1">IF(ISERROR($S739),"",OFFSET('Smelter Reference List'!$H$4,$S739-4,0))</f>
        <v/>
      </c>
      <c r="J739" s="291" t="str">
        <f ca="1">IF(ISERROR($S739),"",OFFSET('Smelter Reference List'!$I$4,$S739-4,0))</f>
        <v/>
      </c>
      <c r="K739" s="288"/>
      <c r="L739" s="288"/>
      <c r="M739" s="288"/>
      <c r="N739" s="288"/>
      <c r="O739" s="288"/>
      <c r="P739" s="288"/>
      <c r="Q739" s="289"/>
      <c r="R739" s="274"/>
      <c r="S739" s="275" t="e">
        <f>IF(OR(C739="",C739=T$4),NA(),MATCH($B739&amp;$C739,'Smelter Reference List'!$J:$J,0))</f>
        <v>#N/A</v>
      </c>
      <c r="T739" s="276"/>
      <c r="U739" s="276"/>
      <c r="V739" s="276"/>
      <c r="W739" s="276"/>
    </row>
    <row r="740" spans="1:23" s="267" customFormat="1" ht="20.25">
      <c r="A740" s="265"/>
      <c r="B740" s="273"/>
      <c r="C740" s="273"/>
      <c r="D740" s="166" t="str">
        <f ca="1">IF(ISERROR($S740),"",OFFSET('Smelter Reference List'!$C$4,$S740-4,0)&amp;"")</f>
        <v/>
      </c>
      <c r="E740" s="166" t="str">
        <f ca="1">IF(ISERROR($S740),"",OFFSET('Smelter Reference List'!$D$4,$S740-4,0)&amp;"")</f>
        <v/>
      </c>
      <c r="F740" s="166" t="str">
        <f ca="1">IF(ISERROR($S740),"",OFFSET('Smelter Reference List'!$E$4,$S740-4,0))</f>
        <v/>
      </c>
      <c r="G740" s="166" t="str">
        <f ca="1">IF(C740=$U$4,"Enter smelter details", IF(ISERROR($S740),"",OFFSET('Smelter Reference List'!$F$4,$S740-4,0)))</f>
        <v/>
      </c>
      <c r="H740" s="290" t="str">
        <f ca="1">IF(ISERROR($S740),"",OFFSET('Smelter Reference List'!$G$4,$S740-4,0))</f>
        <v/>
      </c>
      <c r="I740" s="291" t="str">
        <f ca="1">IF(ISERROR($S740),"",OFFSET('Smelter Reference List'!$H$4,$S740-4,0))</f>
        <v/>
      </c>
      <c r="J740" s="291" t="str">
        <f ca="1">IF(ISERROR($S740),"",OFFSET('Smelter Reference List'!$I$4,$S740-4,0))</f>
        <v/>
      </c>
      <c r="K740" s="288"/>
      <c r="L740" s="288"/>
      <c r="M740" s="288"/>
      <c r="N740" s="288"/>
      <c r="O740" s="288"/>
      <c r="P740" s="288"/>
      <c r="Q740" s="289"/>
      <c r="R740" s="274"/>
      <c r="S740" s="275" t="e">
        <f>IF(OR(C740="",C740=T$4),NA(),MATCH($B740&amp;$C740,'Smelter Reference List'!$J:$J,0))</f>
        <v>#N/A</v>
      </c>
      <c r="T740" s="276"/>
      <c r="U740" s="276"/>
      <c r="V740" s="276"/>
      <c r="W740" s="276"/>
    </row>
    <row r="741" spans="1:23" s="267" customFormat="1" ht="20.25">
      <c r="A741" s="265"/>
      <c r="B741" s="273"/>
      <c r="C741" s="273"/>
      <c r="D741" s="166" t="str">
        <f ca="1">IF(ISERROR($S741),"",OFFSET('Smelter Reference List'!$C$4,$S741-4,0)&amp;"")</f>
        <v/>
      </c>
      <c r="E741" s="166" t="str">
        <f ca="1">IF(ISERROR($S741),"",OFFSET('Smelter Reference List'!$D$4,$S741-4,0)&amp;"")</f>
        <v/>
      </c>
      <c r="F741" s="166" t="str">
        <f ca="1">IF(ISERROR($S741),"",OFFSET('Smelter Reference List'!$E$4,$S741-4,0))</f>
        <v/>
      </c>
      <c r="G741" s="166" t="str">
        <f ca="1">IF(C741=$U$4,"Enter smelter details", IF(ISERROR($S741),"",OFFSET('Smelter Reference List'!$F$4,$S741-4,0)))</f>
        <v/>
      </c>
      <c r="H741" s="290" t="str">
        <f ca="1">IF(ISERROR($S741),"",OFFSET('Smelter Reference List'!$G$4,$S741-4,0))</f>
        <v/>
      </c>
      <c r="I741" s="291" t="str">
        <f ca="1">IF(ISERROR($S741),"",OFFSET('Smelter Reference List'!$H$4,$S741-4,0))</f>
        <v/>
      </c>
      <c r="J741" s="291" t="str">
        <f ca="1">IF(ISERROR($S741),"",OFFSET('Smelter Reference List'!$I$4,$S741-4,0))</f>
        <v/>
      </c>
      <c r="K741" s="288"/>
      <c r="L741" s="288"/>
      <c r="M741" s="288"/>
      <c r="N741" s="288"/>
      <c r="O741" s="288"/>
      <c r="P741" s="288"/>
      <c r="Q741" s="289"/>
      <c r="R741" s="274"/>
      <c r="S741" s="275" t="e">
        <f>IF(OR(C741="",C741=T$4),NA(),MATCH($B741&amp;$C741,'Smelter Reference List'!$J:$J,0))</f>
        <v>#N/A</v>
      </c>
      <c r="T741" s="276"/>
      <c r="U741" s="276"/>
      <c r="V741" s="276"/>
      <c r="W741" s="276"/>
    </row>
    <row r="742" spans="1:23" s="267" customFormat="1" ht="20.25">
      <c r="A742" s="265"/>
      <c r="B742" s="273"/>
      <c r="C742" s="273"/>
      <c r="D742" s="166" t="str">
        <f ca="1">IF(ISERROR($S742),"",OFFSET('Smelter Reference List'!$C$4,$S742-4,0)&amp;"")</f>
        <v/>
      </c>
      <c r="E742" s="166" t="str">
        <f ca="1">IF(ISERROR($S742),"",OFFSET('Smelter Reference List'!$D$4,$S742-4,0)&amp;"")</f>
        <v/>
      </c>
      <c r="F742" s="166" t="str">
        <f ca="1">IF(ISERROR($S742),"",OFFSET('Smelter Reference List'!$E$4,$S742-4,0))</f>
        <v/>
      </c>
      <c r="G742" s="166" t="str">
        <f ca="1">IF(C742=$U$4,"Enter smelter details", IF(ISERROR($S742),"",OFFSET('Smelter Reference List'!$F$4,$S742-4,0)))</f>
        <v/>
      </c>
      <c r="H742" s="290" t="str">
        <f ca="1">IF(ISERROR($S742),"",OFFSET('Smelter Reference List'!$G$4,$S742-4,0))</f>
        <v/>
      </c>
      <c r="I742" s="291" t="str">
        <f ca="1">IF(ISERROR($S742),"",OFFSET('Smelter Reference List'!$H$4,$S742-4,0))</f>
        <v/>
      </c>
      <c r="J742" s="291" t="str">
        <f ca="1">IF(ISERROR($S742),"",OFFSET('Smelter Reference List'!$I$4,$S742-4,0))</f>
        <v/>
      </c>
      <c r="K742" s="288"/>
      <c r="L742" s="288"/>
      <c r="M742" s="288"/>
      <c r="N742" s="288"/>
      <c r="O742" s="288"/>
      <c r="P742" s="288"/>
      <c r="Q742" s="289"/>
      <c r="R742" s="274"/>
      <c r="S742" s="275" t="e">
        <f>IF(OR(C742="",C742=T$4),NA(),MATCH($B742&amp;$C742,'Smelter Reference List'!$J:$J,0))</f>
        <v>#N/A</v>
      </c>
      <c r="T742" s="276"/>
      <c r="U742" s="276"/>
      <c r="V742" s="276"/>
      <c r="W742" s="276"/>
    </row>
    <row r="743" spans="1:23" s="267" customFormat="1" ht="20.25">
      <c r="A743" s="265"/>
      <c r="B743" s="273"/>
      <c r="C743" s="273"/>
      <c r="D743" s="166" t="str">
        <f ca="1">IF(ISERROR($S743),"",OFFSET('Smelter Reference List'!$C$4,$S743-4,0)&amp;"")</f>
        <v/>
      </c>
      <c r="E743" s="166" t="str">
        <f ca="1">IF(ISERROR($S743),"",OFFSET('Smelter Reference List'!$D$4,$S743-4,0)&amp;"")</f>
        <v/>
      </c>
      <c r="F743" s="166" t="str">
        <f ca="1">IF(ISERROR($S743),"",OFFSET('Smelter Reference List'!$E$4,$S743-4,0))</f>
        <v/>
      </c>
      <c r="G743" s="166" t="str">
        <f ca="1">IF(C743=$U$4,"Enter smelter details", IF(ISERROR($S743),"",OFFSET('Smelter Reference List'!$F$4,$S743-4,0)))</f>
        <v/>
      </c>
      <c r="H743" s="290" t="str">
        <f ca="1">IF(ISERROR($S743),"",OFFSET('Smelter Reference List'!$G$4,$S743-4,0))</f>
        <v/>
      </c>
      <c r="I743" s="291" t="str">
        <f ca="1">IF(ISERROR($S743),"",OFFSET('Smelter Reference List'!$H$4,$S743-4,0))</f>
        <v/>
      </c>
      <c r="J743" s="291" t="str">
        <f ca="1">IF(ISERROR($S743),"",OFFSET('Smelter Reference List'!$I$4,$S743-4,0))</f>
        <v/>
      </c>
      <c r="K743" s="288"/>
      <c r="L743" s="288"/>
      <c r="M743" s="288"/>
      <c r="N743" s="288"/>
      <c r="O743" s="288"/>
      <c r="P743" s="288"/>
      <c r="Q743" s="289"/>
      <c r="R743" s="274"/>
      <c r="S743" s="275" t="e">
        <f>IF(OR(C743="",C743=T$4),NA(),MATCH($B743&amp;$C743,'Smelter Reference List'!$J:$J,0))</f>
        <v>#N/A</v>
      </c>
      <c r="T743" s="276"/>
      <c r="U743" s="276"/>
      <c r="V743" s="276"/>
      <c r="W743" s="276"/>
    </row>
    <row r="744" spans="1:23" s="267" customFormat="1" ht="20.25">
      <c r="A744" s="265"/>
      <c r="B744" s="273"/>
      <c r="C744" s="273"/>
      <c r="D744" s="166" t="str">
        <f ca="1">IF(ISERROR($S744),"",OFFSET('Smelter Reference List'!$C$4,$S744-4,0)&amp;"")</f>
        <v/>
      </c>
      <c r="E744" s="166" t="str">
        <f ca="1">IF(ISERROR($S744),"",OFFSET('Smelter Reference List'!$D$4,$S744-4,0)&amp;"")</f>
        <v/>
      </c>
      <c r="F744" s="166" t="str">
        <f ca="1">IF(ISERROR($S744),"",OFFSET('Smelter Reference List'!$E$4,$S744-4,0))</f>
        <v/>
      </c>
      <c r="G744" s="166" t="str">
        <f ca="1">IF(C744=$U$4,"Enter smelter details", IF(ISERROR($S744),"",OFFSET('Smelter Reference List'!$F$4,$S744-4,0)))</f>
        <v/>
      </c>
      <c r="H744" s="290" t="str">
        <f ca="1">IF(ISERROR($S744),"",OFFSET('Smelter Reference List'!$G$4,$S744-4,0))</f>
        <v/>
      </c>
      <c r="I744" s="291" t="str">
        <f ca="1">IF(ISERROR($S744),"",OFFSET('Smelter Reference List'!$H$4,$S744-4,0))</f>
        <v/>
      </c>
      <c r="J744" s="291" t="str">
        <f ca="1">IF(ISERROR($S744),"",OFFSET('Smelter Reference List'!$I$4,$S744-4,0))</f>
        <v/>
      </c>
      <c r="K744" s="288"/>
      <c r="L744" s="288"/>
      <c r="M744" s="288"/>
      <c r="N744" s="288"/>
      <c r="O744" s="288"/>
      <c r="P744" s="288"/>
      <c r="Q744" s="289"/>
      <c r="R744" s="274"/>
      <c r="S744" s="275" t="e">
        <f>IF(OR(C744="",C744=T$4),NA(),MATCH($B744&amp;$C744,'Smelter Reference List'!$J:$J,0))</f>
        <v>#N/A</v>
      </c>
      <c r="T744" s="276"/>
      <c r="U744" s="276"/>
      <c r="V744" s="276"/>
      <c r="W744" s="276"/>
    </row>
    <row r="745" spans="1:23" s="267" customFormat="1" ht="20.25">
      <c r="A745" s="265"/>
      <c r="B745" s="273"/>
      <c r="C745" s="273"/>
      <c r="D745" s="166" t="str">
        <f ca="1">IF(ISERROR($S745),"",OFFSET('Smelter Reference List'!$C$4,$S745-4,0)&amp;"")</f>
        <v/>
      </c>
      <c r="E745" s="166" t="str">
        <f ca="1">IF(ISERROR($S745),"",OFFSET('Smelter Reference List'!$D$4,$S745-4,0)&amp;"")</f>
        <v/>
      </c>
      <c r="F745" s="166" t="str">
        <f ca="1">IF(ISERROR($S745),"",OFFSET('Smelter Reference List'!$E$4,$S745-4,0))</f>
        <v/>
      </c>
      <c r="G745" s="166" t="str">
        <f ca="1">IF(C745=$U$4,"Enter smelter details", IF(ISERROR($S745),"",OFFSET('Smelter Reference List'!$F$4,$S745-4,0)))</f>
        <v/>
      </c>
      <c r="H745" s="290" t="str">
        <f ca="1">IF(ISERROR($S745),"",OFFSET('Smelter Reference List'!$G$4,$S745-4,0))</f>
        <v/>
      </c>
      <c r="I745" s="291" t="str">
        <f ca="1">IF(ISERROR($S745),"",OFFSET('Smelter Reference List'!$H$4,$S745-4,0))</f>
        <v/>
      </c>
      <c r="J745" s="291" t="str">
        <f ca="1">IF(ISERROR($S745),"",OFFSET('Smelter Reference List'!$I$4,$S745-4,0))</f>
        <v/>
      </c>
      <c r="K745" s="288"/>
      <c r="L745" s="288"/>
      <c r="M745" s="288"/>
      <c r="N745" s="288"/>
      <c r="O745" s="288"/>
      <c r="P745" s="288"/>
      <c r="Q745" s="289"/>
      <c r="R745" s="274"/>
      <c r="S745" s="275" t="e">
        <f>IF(OR(C745="",C745=T$4),NA(),MATCH($B745&amp;$C745,'Smelter Reference List'!$J:$J,0))</f>
        <v>#N/A</v>
      </c>
      <c r="T745" s="276"/>
      <c r="U745" s="276"/>
      <c r="V745" s="276"/>
      <c r="W745" s="276"/>
    </row>
    <row r="746" spans="1:23" s="267" customFormat="1" ht="20.25">
      <c r="A746" s="265"/>
      <c r="B746" s="273"/>
      <c r="C746" s="273"/>
      <c r="D746" s="166" t="str">
        <f ca="1">IF(ISERROR($S746),"",OFFSET('Smelter Reference List'!$C$4,$S746-4,0)&amp;"")</f>
        <v/>
      </c>
      <c r="E746" s="166" t="str">
        <f ca="1">IF(ISERROR($S746),"",OFFSET('Smelter Reference List'!$D$4,$S746-4,0)&amp;"")</f>
        <v/>
      </c>
      <c r="F746" s="166" t="str">
        <f ca="1">IF(ISERROR($S746),"",OFFSET('Smelter Reference List'!$E$4,$S746-4,0))</f>
        <v/>
      </c>
      <c r="G746" s="166" t="str">
        <f ca="1">IF(C746=$U$4,"Enter smelter details", IF(ISERROR($S746),"",OFFSET('Smelter Reference List'!$F$4,$S746-4,0)))</f>
        <v/>
      </c>
      <c r="H746" s="290" t="str">
        <f ca="1">IF(ISERROR($S746),"",OFFSET('Smelter Reference List'!$G$4,$S746-4,0))</f>
        <v/>
      </c>
      <c r="I746" s="291" t="str">
        <f ca="1">IF(ISERROR($S746),"",OFFSET('Smelter Reference List'!$H$4,$S746-4,0))</f>
        <v/>
      </c>
      <c r="J746" s="291" t="str">
        <f ca="1">IF(ISERROR($S746),"",OFFSET('Smelter Reference List'!$I$4,$S746-4,0))</f>
        <v/>
      </c>
      <c r="K746" s="288"/>
      <c r="L746" s="288"/>
      <c r="M746" s="288"/>
      <c r="N746" s="288"/>
      <c r="O746" s="288"/>
      <c r="P746" s="288"/>
      <c r="Q746" s="289"/>
      <c r="R746" s="274"/>
      <c r="S746" s="275" t="e">
        <f>IF(OR(C746="",C746=T$4),NA(),MATCH($B746&amp;$C746,'Smelter Reference List'!$J:$J,0))</f>
        <v>#N/A</v>
      </c>
      <c r="T746" s="276"/>
      <c r="U746" s="276"/>
      <c r="V746" s="276"/>
      <c r="W746" s="276"/>
    </row>
    <row r="747" spans="1:23" s="267" customFormat="1" ht="20.25">
      <c r="A747" s="265"/>
      <c r="B747" s="273"/>
      <c r="C747" s="273"/>
      <c r="D747" s="166" t="str">
        <f ca="1">IF(ISERROR($S747),"",OFFSET('Smelter Reference List'!$C$4,$S747-4,0)&amp;"")</f>
        <v/>
      </c>
      <c r="E747" s="166" t="str">
        <f ca="1">IF(ISERROR($S747),"",OFFSET('Smelter Reference List'!$D$4,$S747-4,0)&amp;"")</f>
        <v/>
      </c>
      <c r="F747" s="166" t="str">
        <f ca="1">IF(ISERROR($S747),"",OFFSET('Smelter Reference List'!$E$4,$S747-4,0))</f>
        <v/>
      </c>
      <c r="G747" s="166" t="str">
        <f ca="1">IF(C747=$U$4,"Enter smelter details", IF(ISERROR($S747),"",OFFSET('Smelter Reference List'!$F$4,$S747-4,0)))</f>
        <v/>
      </c>
      <c r="H747" s="290" t="str">
        <f ca="1">IF(ISERROR($S747),"",OFFSET('Smelter Reference List'!$G$4,$S747-4,0))</f>
        <v/>
      </c>
      <c r="I747" s="291" t="str">
        <f ca="1">IF(ISERROR($S747),"",OFFSET('Smelter Reference List'!$H$4,$S747-4,0))</f>
        <v/>
      </c>
      <c r="J747" s="291" t="str">
        <f ca="1">IF(ISERROR($S747),"",OFFSET('Smelter Reference List'!$I$4,$S747-4,0))</f>
        <v/>
      </c>
      <c r="K747" s="288"/>
      <c r="L747" s="288"/>
      <c r="M747" s="288"/>
      <c r="N747" s="288"/>
      <c r="O747" s="288"/>
      <c r="P747" s="288"/>
      <c r="Q747" s="289"/>
      <c r="R747" s="274"/>
      <c r="S747" s="275" t="e">
        <f>IF(OR(C747="",C747=T$4),NA(),MATCH($B747&amp;$C747,'Smelter Reference List'!$J:$J,0))</f>
        <v>#N/A</v>
      </c>
      <c r="T747" s="276"/>
      <c r="U747" s="276"/>
      <c r="V747" s="276"/>
      <c r="W747" s="276"/>
    </row>
    <row r="748" spans="1:23" s="267" customFormat="1" ht="20.25">
      <c r="A748" s="265"/>
      <c r="B748" s="273"/>
      <c r="C748" s="273"/>
      <c r="D748" s="166" t="str">
        <f ca="1">IF(ISERROR($S748),"",OFFSET('Smelter Reference List'!$C$4,$S748-4,0)&amp;"")</f>
        <v/>
      </c>
      <c r="E748" s="166" t="str">
        <f ca="1">IF(ISERROR($S748),"",OFFSET('Smelter Reference List'!$D$4,$S748-4,0)&amp;"")</f>
        <v/>
      </c>
      <c r="F748" s="166" t="str">
        <f ca="1">IF(ISERROR($S748),"",OFFSET('Smelter Reference List'!$E$4,$S748-4,0))</f>
        <v/>
      </c>
      <c r="G748" s="166" t="str">
        <f ca="1">IF(C748=$U$4,"Enter smelter details", IF(ISERROR($S748),"",OFFSET('Smelter Reference List'!$F$4,$S748-4,0)))</f>
        <v/>
      </c>
      <c r="H748" s="290" t="str">
        <f ca="1">IF(ISERROR($S748),"",OFFSET('Smelter Reference List'!$G$4,$S748-4,0))</f>
        <v/>
      </c>
      <c r="I748" s="291" t="str">
        <f ca="1">IF(ISERROR($S748),"",OFFSET('Smelter Reference List'!$H$4,$S748-4,0))</f>
        <v/>
      </c>
      <c r="J748" s="291" t="str">
        <f ca="1">IF(ISERROR($S748),"",OFFSET('Smelter Reference List'!$I$4,$S748-4,0))</f>
        <v/>
      </c>
      <c r="K748" s="288"/>
      <c r="L748" s="288"/>
      <c r="M748" s="288"/>
      <c r="N748" s="288"/>
      <c r="O748" s="288"/>
      <c r="P748" s="288"/>
      <c r="Q748" s="289"/>
      <c r="R748" s="274"/>
      <c r="S748" s="275" t="e">
        <f>IF(OR(C748="",C748=T$4),NA(),MATCH($B748&amp;$C748,'Smelter Reference List'!$J:$J,0))</f>
        <v>#N/A</v>
      </c>
      <c r="T748" s="276"/>
      <c r="U748" s="276"/>
      <c r="V748" s="276"/>
      <c r="W748" s="276"/>
    </row>
    <row r="749" spans="1:23" s="267" customFormat="1" ht="20.25">
      <c r="A749" s="265"/>
      <c r="B749" s="273"/>
      <c r="C749" s="273"/>
      <c r="D749" s="166" t="str">
        <f ca="1">IF(ISERROR($S749),"",OFFSET('Smelter Reference List'!$C$4,$S749-4,0)&amp;"")</f>
        <v/>
      </c>
      <c r="E749" s="166" t="str">
        <f ca="1">IF(ISERROR($S749),"",OFFSET('Smelter Reference List'!$D$4,$S749-4,0)&amp;"")</f>
        <v/>
      </c>
      <c r="F749" s="166" t="str">
        <f ca="1">IF(ISERROR($S749),"",OFFSET('Smelter Reference List'!$E$4,$S749-4,0))</f>
        <v/>
      </c>
      <c r="G749" s="166" t="str">
        <f ca="1">IF(C749=$U$4,"Enter smelter details", IF(ISERROR($S749),"",OFFSET('Smelter Reference List'!$F$4,$S749-4,0)))</f>
        <v/>
      </c>
      <c r="H749" s="290" t="str">
        <f ca="1">IF(ISERROR($S749),"",OFFSET('Smelter Reference List'!$G$4,$S749-4,0))</f>
        <v/>
      </c>
      <c r="I749" s="291" t="str">
        <f ca="1">IF(ISERROR($S749),"",OFFSET('Smelter Reference List'!$H$4,$S749-4,0))</f>
        <v/>
      </c>
      <c r="J749" s="291" t="str">
        <f ca="1">IF(ISERROR($S749),"",OFFSET('Smelter Reference List'!$I$4,$S749-4,0))</f>
        <v/>
      </c>
      <c r="K749" s="288"/>
      <c r="L749" s="288"/>
      <c r="M749" s="288"/>
      <c r="N749" s="288"/>
      <c r="O749" s="288"/>
      <c r="P749" s="288"/>
      <c r="Q749" s="289"/>
      <c r="R749" s="274"/>
      <c r="S749" s="275" t="e">
        <f>IF(OR(C749="",C749=T$4),NA(),MATCH($B749&amp;$C749,'Smelter Reference List'!$J:$J,0))</f>
        <v>#N/A</v>
      </c>
      <c r="T749" s="276"/>
      <c r="U749" s="276"/>
      <c r="V749" s="276"/>
      <c r="W749" s="276"/>
    </row>
    <row r="750" spans="1:23" s="267" customFormat="1" ht="20.25">
      <c r="A750" s="265"/>
      <c r="B750" s="273"/>
      <c r="C750" s="273"/>
      <c r="D750" s="166" t="str">
        <f ca="1">IF(ISERROR($S750),"",OFFSET('Smelter Reference List'!$C$4,$S750-4,0)&amp;"")</f>
        <v/>
      </c>
      <c r="E750" s="166" t="str">
        <f ca="1">IF(ISERROR($S750),"",OFFSET('Smelter Reference List'!$D$4,$S750-4,0)&amp;"")</f>
        <v/>
      </c>
      <c r="F750" s="166" t="str">
        <f ca="1">IF(ISERROR($S750),"",OFFSET('Smelter Reference List'!$E$4,$S750-4,0))</f>
        <v/>
      </c>
      <c r="G750" s="166" t="str">
        <f ca="1">IF(C750=$U$4,"Enter smelter details", IF(ISERROR($S750),"",OFFSET('Smelter Reference List'!$F$4,$S750-4,0)))</f>
        <v/>
      </c>
      <c r="H750" s="290" t="str">
        <f ca="1">IF(ISERROR($S750),"",OFFSET('Smelter Reference List'!$G$4,$S750-4,0))</f>
        <v/>
      </c>
      <c r="I750" s="291" t="str">
        <f ca="1">IF(ISERROR($S750),"",OFFSET('Smelter Reference List'!$H$4,$S750-4,0))</f>
        <v/>
      </c>
      <c r="J750" s="291" t="str">
        <f ca="1">IF(ISERROR($S750),"",OFFSET('Smelter Reference List'!$I$4,$S750-4,0))</f>
        <v/>
      </c>
      <c r="K750" s="288"/>
      <c r="L750" s="288"/>
      <c r="M750" s="288"/>
      <c r="N750" s="288"/>
      <c r="O750" s="288"/>
      <c r="P750" s="288"/>
      <c r="Q750" s="289"/>
      <c r="R750" s="274"/>
      <c r="S750" s="275" t="e">
        <f>IF(OR(C750="",C750=T$4),NA(),MATCH($B750&amp;$C750,'Smelter Reference List'!$J:$J,0))</f>
        <v>#N/A</v>
      </c>
      <c r="T750" s="276"/>
      <c r="U750" s="276"/>
      <c r="V750" s="276"/>
      <c r="W750" s="276"/>
    </row>
    <row r="751" spans="1:23" s="267" customFormat="1" ht="20.25">
      <c r="A751" s="265"/>
      <c r="B751" s="273"/>
      <c r="C751" s="273"/>
      <c r="D751" s="166" t="str">
        <f ca="1">IF(ISERROR($S751),"",OFFSET('Smelter Reference List'!$C$4,$S751-4,0)&amp;"")</f>
        <v/>
      </c>
      <c r="E751" s="166" t="str">
        <f ca="1">IF(ISERROR($S751),"",OFFSET('Smelter Reference List'!$D$4,$S751-4,0)&amp;"")</f>
        <v/>
      </c>
      <c r="F751" s="166" t="str">
        <f ca="1">IF(ISERROR($S751),"",OFFSET('Smelter Reference List'!$E$4,$S751-4,0))</f>
        <v/>
      </c>
      <c r="G751" s="166" t="str">
        <f ca="1">IF(C751=$U$4,"Enter smelter details", IF(ISERROR($S751),"",OFFSET('Smelter Reference List'!$F$4,$S751-4,0)))</f>
        <v/>
      </c>
      <c r="H751" s="290" t="str">
        <f ca="1">IF(ISERROR($S751),"",OFFSET('Smelter Reference List'!$G$4,$S751-4,0))</f>
        <v/>
      </c>
      <c r="I751" s="291" t="str">
        <f ca="1">IF(ISERROR($S751),"",OFFSET('Smelter Reference List'!$H$4,$S751-4,0))</f>
        <v/>
      </c>
      <c r="J751" s="291" t="str">
        <f ca="1">IF(ISERROR($S751),"",OFFSET('Smelter Reference List'!$I$4,$S751-4,0))</f>
        <v/>
      </c>
      <c r="K751" s="288"/>
      <c r="L751" s="288"/>
      <c r="M751" s="288"/>
      <c r="N751" s="288"/>
      <c r="O751" s="288"/>
      <c r="P751" s="288"/>
      <c r="Q751" s="289"/>
      <c r="R751" s="274"/>
      <c r="S751" s="275" t="e">
        <f>IF(OR(C751="",C751=T$4),NA(),MATCH($B751&amp;$C751,'Smelter Reference List'!$J:$J,0))</f>
        <v>#N/A</v>
      </c>
      <c r="T751" s="276"/>
      <c r="U751" s="276"/>
      <c r="V751" s="276"/>
      <c r="W751" s="276"/>
    </row>
    <row r="752" spans="1:23" s="267" customFormat="1" ht="20.25">
      <c r="A752" s="265"/>
      <c r="B752" s="273"/>
      <c r="C752" s="273"/>
      <c r="D752" s="166" t="str">
        <f ca="1">IF(ISERROR($S752),"",OFFSET('Smelter Reference List'!$C$4,$S752-4,0)&amp;"")</f>
        <v/>
      </c>
      <c r="E752" s="166" t="str">
        <f ca="1">IF(ISERROR($S752),"",OFFSET('Smelter Reference List'!$D$4,$S752-4,0)&amp;"")</f>
        <v/>
      </c>
      <c r="F752" s="166" t="str">
        <f ca="1">IF(ISERROR($S752),"",OFFSET('Smelter Reference List'!$E$4,$S752-4,0))</f>
        <v/>
      </c>
      <c r="G752" s="166" t="str">
        <f ca="1">IF(C752=$U$4,"Enter smelter details", IF(ISERROR($S752),"",OFFSET('Smelter Reference List'!$F$4,$S752-4,0)))</f>
        <v/>
      </c>
      <c r="H752" s="290" t="str">
        <f ca="1">IF(ISERROR($S752),"",OFFSET('Smelter Reference List'!$G$4,$S752-4,0))</f>
        <v/>
      </c>
      <c r="I752" s="291" t="str">
        <f ca="1">IF(ISERROR($S752),"",OFFSET('Smelter Reference List'!$H$4,$S752-4,0))</f>
        <v/>
      </c>
      <c r="J752" s="291" t="str">
        <f ca="1">IF(ISERROR($S752),"",OFFSET('Smelter Reference List'!$I$4,$S752-4,0))</f>
        <v/>
      </c>
      <c r="K752" s="288"/>
      <c r="L752" s="288"/>
      <c r="M752" s="288"/>
      <c r="N752" s="288"/>
      <c r="O752" s="288"/>
      <c r="P752" s="288"/>
      <c r="Q752" s="289"/>
      <c r="R752" s="274"/>
      <c r="S752" s="275" t="e">
        <f>IF(OR(C752="",C752=T$4),NA(),MATCH($B752&amp;$C752,'Smelter Reference List'!$J:$J,0))</f>
        <v>#N/A</v>
      </c>
      <c r="T752" s="276"/>
      <c r="U752" s="276"/>
      <c r="V752" s="276"/>
      <c r="W752" s="276"/>
    </row>
    <row r="753" spans="1:23" s="267" customFormat="1" ht="20.25">
      <c r="A753" s="265"/>
      <c r="B753" s="273"/>
      <c r="C753" s="273"/>
      <c r="D753" s="166" t="str">
        <f ca="1">IF(ISERROR($S753),"",OFFSET('Smelter Reference List'!$C$4,$S753-4,0)&amp;"")</f>
        <v/>
      </c>
      <c r="E753" s="166" t="str">
        <f ca="1">IF(ISERROR($S753),"",OFFSET('Smelter Reference List'!$D$4,$S753-4,0)&amp;"")</f>
        <v/>
      </c>
      <c r="F753" s="166" t="str">
        <f ca="1">IF(ISERROR($S753),"",OFFSET('Smelter Reference List'!$E$4,$S753-4,0))</f>
        <v/>
      </c>
      <c r="G753" s="166" t="str">
        <f ca="1">IF(C753=$U$4,"Enter smelter details", IF(ISERROR($S753),"",OFFSET('Smelter Reference List'!$F$4,$S753-4,0)))</f>
        <v/>
      </c>
      <c r="H753" s="290" t="str">
        <f ca="1">IF(ISERROR($S753),"",OFFSET('Smelter Reference List'!$G$4,$S753-4,0))</f>
        <v/>
      </c>
      <c r="I753" s="291" t="str">
        <f ca="1">IF(ISERROR($S753),"",OFFSET('Smelter Reference List'!$H$4,$S753-4,0))</f>
        <v/>
      </c>
      <c r="J753" s="291" t="str">
        <f ca="1">IF(ISERROR($S753),"",OFFSET('Smelter Reference List'!$I$4,$S753-4,0))</f>
        <v/>
      </c>
      <c r="K753" s="288"/>
      <c r="L753" s="288"/>
      <c r="M753" s="288"/>
      <c r="N753" s="288"/>
      <c r="O753" s="288"/>
      <c r="P753" s="288"/>
      <c r="Q753" s="289"/>
      <c r="R753" s="274"/>
      <c r="S753" s="275" t="e">
        <f>IF(OR(C753="",C753=T$4),NA(),MATCH($B753&amp;$C753,'Smelter Reference List'!$J:$J,0))</f>
        <v>#N/A</v>
      </c>
      <c r="T753" s="276"/>
      <c r="U753" s="276"/>
      <c r="V753" s="276"/>
      <c r="W753" s="276"/>
    </row>
    <row r="754" spans="1:23" s="267" customFormat="1" ht="20.25">
      <c r="A754" s="265"/>
      <c r="B754" s="273"/>
      <c r="C754" s="273"/>
      <c r="D754" s="166" t="str">
        <f ca="1">IF(ISERROR($S754),"",OFFSET('Smelter Reference List'!$C$4,$S754-4,0)&amp;"")</f>
        <v/>
      </c>
      <c r="E754" s="166" t="str">
        <f ca="1">IF(ISERROR($S754),"",OFFSET('Smelter Reference List'!$D$4,$S754-4,0)&amp;"")</f>
        <v/>
      </c>
      <c r="F754" s="166" t="str">
        <f ca="1">IF(ISERROR($S754),"",OFFSET('Smelter Reference List'!$E$4,$S754-4,0))</f>
        <v/>
      </c>
      <c r="G754" s="166" t="str">
        <f ca="1">IF(C754=$U$4,"Enter smelter details", IF(ISERROR($S754),"",OFFSET('Smelter Reference List'!$F$4,$S754-4,0)))</f>
        <v/>
      </c>
      <c r="H754" s="290" t="str">
        <f ca="1">IF(ISERROR($S754),"",OFFSET('Smelter Reference List'!$G$4,$S754-4,0))</f>
        <v/>
      </c>
      <c r="I754" s="291" t="str">
        <f ca="1">IF(ISERROR($S754),"",OFFSET('Smelter Reference List'!$H$4,$S754-4,0))</f>
        <v/>
      </c>
      <c r="J754" s="291" t="str">
        <f ca="1">IF(ISERROR($S754),"",OFFSET('Smelter Reference List'!$I$4,$S754-4,0))</f>
        <v/>
      </c>
      <c r="K754" s="288"/>
      <c r="L754" s="288"/>
      <c r="M754" s="288"/>
      <c r="N754" s="288"/>
      <c r="O754" s="288"/>
      <c r="P754" s="288"/>
      <c r="Q754" s="289"/>
      <c r="R754" s="274"/>
      <c r="S754" s="275" t="e">
        <f>IF(OR(C754="",C754=T$4),NA(),MATCH($B754&amp;$C754,'Smelter Reference List'!$J:$J,0))</f>
        <v>#N/A</v>
      </c>
      <c r="T754" s="276"/>
      <c r="U754" s="276"/>
      <c r="V754" s="276"/>
      <c r="W754" s="276"/>
    </row>
    <row r="755" spans="1:23" s="267" customFormat="1" ht="20.25">
      <c r="A755" s="265"/>
      <c r="B755" s="273"/>
      <c r="C755" s="273"/>
      <c r="D755" s="166" t="str">
        <f ca="1">IF(ISERROR($S755),"",OFFSET('Smelter Reference List'!$C$4,$S755-4,0)&amp;"")</f>
        <v/>
      </c>
      <c r="E755" s="166" t="str">
        <f ca="1">IF(ISERROR($S755),"",OFFSET('Smelter Reference List'!$D$4,$S755-4,0)&amp;"")</f>
        <v/>
      </c>
      <c r="F755" s="166" t="str">
        <f ca="1">IF(ISERROR($S755),"",OFFSET('Smelter Reference List'!$E$4,$S755-4,0))</f>
        <v/>
      </c>
      <c r="G755" s="166" t="str">
        <f ca="1">IF(C755=$U$4,"Enter smelter details", IF(ISERROR($S755),"",OFFSET('Smelter Reference List'!$F$4,$S755-4,0)))</f>
        <v/>
      </c>
      <c r="H755" s="290" t="str">
        <f ca="1">IF(ISERROR($S755),"",OFFSET('Smelter Reference List'!$G$4,$S755-4,0))</f>
        <v/>
      </c>
      <c r="I755" s="291" t="str">
        <f ca="1">IF(ISERROR($S755),"",OFFSET('Smelter Reference List'!$H$4,$S755-4,0))</f>
        <v/>
      </c>
      <c r="J755" s="291" t="str">
        <f ca="1">IF(ISERROR($S755),"",OFFSET('Smelter Reference List'!$I$4,$S755-4,0))</f>
        <v/>
      </c>
      <c r="K755" s="288"/>
      <c r="L755" s="288"/>
      <c r="M755" s="288"/>
      <c r="N755" s="288"/>
      <c r="O755" s="288"/>
      <c r="P755" s="288"/>
      <c r="Q755" s="289"/>
      <c r="R755" s="274"/>
      <c r="S755" s="275" t="e">
        <f>IF(OR(C755="",C755=T$4),NA(),MATCH($B755&amp;$C755,'Smelter Reference List'!$J:$J,0))</f>
        <v>#N/A</v>
      </c>
      <c r="T755" s="276"/>
      <c r="U755" s="276"/>
      <c r="V755" s="276"/>
      <c r="W755" s="276"/>
    </row>
    <row r="756" spans="1:23" s="267" customFormat="1" ht="20.25">
      <c r="A756" s="265"/>
      <c r="B756" s="273"/>
      <c r="C756" s="273"/>
      <c r="D756" s="166" t="str">
        <f ca="1">IF(ISERROR($S756),"",OFFSET('Smelter Reference List'!$C$4,$S756-4,0)&amp;"")</f>
        <v/>
      </c>
      <c r="E756" s="166" t="str">
        <f ca="1">IF(ISERROR($S756),"",OFFSET('Smelter Reference List'!$D$4,$S756-4,0)&amp;"")</f>
        <v/>
      </c>
      <c r="F756" s="166" t="str">
        <f ca="1">IF(ISERROR($S756),"",OFFSET('Smelter Reference List'!$E$4,$S756-4,0))</f>
        <v/>
      </c>
      <c r="G756" s="166" t="str">
        <f ca="1">IF(C756=$U$4,"Enter smelter details", IF(ISERROR($S756),"",OFFSET('Smelter Reference List'!$F$4,$S756-4,0)))</f>
        <v/>
      </c>
      <c r="H756" s="290" t="str">
        <f ca="1">IF(ISERROR($S756),"",OFFSET('Smelter Reference List'!$G$4,$S756-4,0))</f>
        <v/>
      </c>
      <c r="I756" s="291" t="str">
        <f ca="1">IF(ISERROR($S756),"",OFFSET('Smelter Reference List'!$H$4,$S756-4,0))</f>
        <v/>
      </c>
      <c r="J756" s="291" t="str">
        <f ca="1">IF(ISERROR($S756),"",OFFSET('Smelter Reference List'!$I$4,$S756-4,0))</f>
        <v/>
      </c>
      <c r="K756" s="288"/>
      <c r="L756" s="288"/>
      <c r="M756" s="288"/>
      <c r="N756" s="288"/>
      <c r="O756" s="288"/>
      <c r="P756" s="288"/>
      <c r="Q756" s="289"/>
      <c r="R756" s="274"/>
      <c r="S756" s="275" t="e">
        <f>IF(OR(C756="",C756=T$4),NA(),MATCH($B756&amp;$C756,'Smelter Reference List'!$J:$J,0))</f>
        <v>#N/A</v>
      </c>
      <c r="T756" s="276"/>
      <c r="U756" s="276"/>
      <c r="V756" s="276"/>
      <c r="W756" s="276"/>
    </row>
    <row r="757" spans="1:23" s="267" customFormat="1" ht="20.25">
      <c r="A757" s="265"/>
      <c r="B757" s="273"/>
      <c r="C757" s="273"/>
      <c r="D757" s="166" t="str">
        <f ca="1">IF(ISERROR($S757),"",OFFSET('Smelter Reference List'!$C$4,$S757-4,0)&amp;"")</f>
        <v/>
      </c>
      <c r="E757" s="166" t="str">
        <f ca="1">IF(ISERROR($S757),"",OFFSET('Smelter Reference List'!$D$4,$S757-4,0)&amp;"")</f>
        <v/>
      </c>
      <c r="F757" s="166" t="str">
        <f ca="1">IF(ISERROR($S757),"",OFFSET('Smelter Reference List'!$E$4,$S757-4,0))</f>
        <v/>
      </c>
      <c r="G757" s="166" t="str">
        <f ca="1">IF(C757=$U$4,"Enter smelter details", IF(ISERROR($S757),"",OFFSET('Smelter Reference List'!$F$4,$S757-4,0)))</f>
        <v/>
      </c>
      <c r="H757" s="290" t="str">
        <f ca="1">IF(ISERROR($S757),"",OFFSET('Smelter Reference List'!$G$4,$S757-4,0))</f>
        <v/>
      </c>
      <c r="I757" s="291" t="str">
        <f ca="1">IF(ISERROR($S757),"",OFFSET('Smelter Reference List'!$H$4,$S757-4,0))</f>
        <v/>
      </c>
      <c r="J757" s="291" t="str">
        <f ca="1">IF(ISERROR($S757),"",OFFSET('Smelter Reference List'!$I$4,$S757-4,0))</f>
        <v/>
      </c>
      <c r="K757" s="288"/>
      <c r="L757" s="288"/>
      <c r="M757" s="288"/>
      <c r="N757" s="288"/>
      <c r="O757" s="288"/>
      <c r="P757" s="288"/>
      <c r="Q757" s="289"/>
      <c r="R757" s="274"/>
      <c r="S757" s="275" t="e">
        <f>IF(OR(C757="",C757=T$4),NA(),MATCH($B757&amp;$C757,'Smelter Reference List'!$J:$J,0))</f>
        <v>#N/A</v>
      </c>
      <c r="T757" s="276"/>
      <c r="U757" s="276"/>
      <c r="V757" s="276"/>
      <c r="W757" s="276"/>
    </row>
    <row r="758" spans="1:23" s="267" customFormat="1" ht="20.25">
      <c r="A758" s="265"/>
      <c r="B758" s="273"/>
      <c r="C758" s="273"/>
      <c r="D758" s="166" t="str">
        <f ca="1">IF(ISERROR($S758),"",OFFSET('Smelter Reference List'!$C$4,$S758-4,0)&amp;"")</f>
        <v/>
      </c>
      <c r="E758" s="166" t="str">
        <f ca="1">IF(ISERROR($S758),"",OFFSET('Smelter Reference List'!$D$4,$S758-4,0)&amp;"")</f>
        <v/>
      </c>
      <c r="F758" s="166" t="str">
        <f ca="1">IF(ISERROR($S758),"",OFFSET('Smelter Reference List'!$E$4,$S758-4,0))</f>
        <v/>
      </c>
      <c r="G758" s="166" t="str">
        <f ca="1">IF(C758=$U$4,"Enter smelter details", IF(ISERROR($S758),"",OFFSET('Smelter Reference List'!$F$4,$S758-4,0)))</f>
        <v/>
      </c>
      <c r="H758" s="290" t="str">
        <f ca="1">IF(ISERROR($S758),"",OFFSET('Smelter Reference List'!$G$4,$S758-4,0))</f>
        <v/>
      </c>
      <c r="I758" s="291" t="str">
        <f ca="1">IF(ISERROR($S758),"",OFFSET('Smelter Reference List'!$H$4,$S758-4,0))</f>
        <v/>
      </c>
      <c r="J758" s="291" t="str">
        <f ca="1">IF(ISERROR($S758),"",OFFSET('Smelter Reference List'!$I$4,$S758-4,0))</f>
        <v/>
      </c>
      <c r="K758" s="288"/>
      <c r="L758" s="288"/>
      <c r="M758" s="288"/>
      <c r="N758" s="288"/>
      <c r="O758" s="288"/>
      <c r="P758" s="288"/>
      <c r="Q758" s="289"/>
      <c r="R758" s="274"/>
      <c r="S758" s="275" t="e">
        <f>IF(OR(C758="",C758=T$4),NA(),MATCH($B758&amp;$C758,'Smelter Reference List'!$J:$J,0))</f>
        <v>#N/A</v>
      </c>
      <c r="T758" s="276"/>
      <c r="U758" s="276"/>
      <c r="V758" s="276"/>
      <c r="W758" s="276"/>
    </row>
    <row r="759" spans="1:23" s="267" customFormat="1" ht="20.25">
      <c r="A759" s="265"/>
      <c r="B759" s="273"/>
      <c r="C759" s="273"/>
      <c r="D759" s="166" t="str">
        <f ca="1">IF(ISERROR($S759),"",OFFSET('Smelter Reference List'!$C$4,$S759-4,0)&amp;"")</f>
        <v/>
      </c>
      <c r="E759" s="166" t="str">
        <f ca="1">IF(ISERROR($S759),"",OFFSET('Smelter Reference List'!$D$4,$S759-4,0)&amp;"")</f>
        <v/>
      </c>
      <c r="F759" s="166" t="str">
        <f ca="1">IF(ISERROR($S759),"",OFFSET('Smelter Reference List'!$E$4,$S759-4,0))</f>
        <v/>
      </c>
      <c r="G759" s="166" t="str">
        <f ca="1">IF(C759=$U$4,"Enter smelter details", IF(ISERROR($S759),"",OFFSET('Smelter Reference List'!$F$4,$S759-4,0)))</f>
        <v/>
      </c>
      <c r="H759" s="290" t="str">
        <f ca="1">IF(ISERROR($S759),"",OFFSET('Smelter Reference List'!$G$4,$S759-4,0))</f>
        <v/>
      </c>
      <c r="I759" s="291" t="str">
        <f ca="1">IF(ISERROR($S759),"",OFFSET('Smelter Reference List'!$H$4,$S759-4,0))</f>
        <v/>
      </c>
      <c r="J759" s="291" t="str">
        <f ca="1">IF(ISERROR($S759),"",OFFSET('Smelter Reference List'!$I$4,$S759-4,0))</f>
        <v/>
      </c>
      <c r="K759" s="288"/>
      <c r="L759" s="288"/>
      <c r="M759" s="288"/>
      <c r="N759" s="288"/>
      <c r="O759" s="288"/>
      <c r="P759" s="288"/>
      <c r="Q759" s="289"/>
      <c r="R759" s="274"/>
      <c r="S759" s="275" t="e">
        <f>IF(OR(C759="",C759=T$4),NA(),MATCH($B759&amp;$C759,'Smelter Reference List'!$J:$J,0))</f>
        <v>#N/A</v>
      </c>
      <c r="T759" s="276"/>
      <c r="U759" s="276"/>
      <c r="V759" s="276"/>
      <c r="W759" s="276"/>
    </row>
    <row r="760" spans="1:23" s="267" customFormat="1" ht="20.25">
      <c r="A760" s="265"/>
      <c r="B760" s="273"/>
      <c r="C760" s="273"/>
      <c r="D760" s="166" t="str">
        <f ca="1">IF(ISERROR($S760),"",OFFSET('Smelter Reference List'!$C$4,$S760-4,0)&amp;"")</f>
        <v/>
      </c>
      <c r="E760" s="166" t="str">
        <f ca="1">IF(ISERROR($S760),"",OFFSET('Smelter Reference List'!$D$4,$S760-4,0)&amp;"")</f>
        <v/>
      </c>
      <c r="F760" s="166" t="str">
        <f ca="1">IF(ISERROR($S760),"",OFFSET('Smelter Reference List'!$E$4,$S760-4,0))</f>
        <v/>
      </c>
      <c r="G760" s="166" t="str">
        <f ca="1">IF(C760=$U$4,"Enter smelter details", IF(ISERROR($S760),"",OFFSET('Smelter Reference List'!$F$4,$S760-4,0)))</f>
        <v/>
      </c>
      <c r="H760" s="290" t="str">
        <f ca="1">IF(ISERROR($S760),"",OFFSET('Smelter Reference List'!$G$4,$S760-4,0))</f>
        <v/>
      </c>
      <c r="I760" s="291" t="str">
        <f ca="1">IF(ISERROR($S760),"",OFFSET('Smelter Reference List'!$H$4,$S760-4,0))</f>
        <v/>
      </c>
      <c r="J760" s="291" t="str">
        <f ca="1">IF(ISERROR($S760),"",OFFSET('Smelter Reference List'!$I$4,$S760-4,0))</f>
        <v/>
      </c>
      <c r="K760" s="288"/>
      <c r="L760" s="288"/>
      <c r="M760" s="288"/>
      <c r="N760" s="288"/>
      <c r="O760" s="288"/>
      <c r="P760" s="288"/>
      <c r="Q760" s="289"/>
      <c r="R760" s="274"/>
      <c r="S760" s="275" t="e">
        <f>IF(OR(C760="",C760=T$4),NA(),MATCH($B760&amp;$C760,'Smelter Reference List'!$J:$J,0))</f>
        <v>#N/A</v>
      </c>
      <c r="T760" s="276"/>
      <c r="U760" s="276"/>
      <c r="V760" s="276"/>
      <c r="W760" s="276"/>
    </row>
    <row r="761" spans="1:23" s="267" customFormat="1" ht="20.25">
      <c r="A761" s="265"/>
      <c r="B761" s="273"/>
      <c r="C761" s="273"/>
      <c r="D761" s="166" t="str">
        <f ca="1">IF(ISERROR($S761),"",OFFSET('Smelter Reference List'!$C$4,$S761-4,0)&amp;"")</f>
        <v/>
      </c>
      <c r="E761" s="166" t="str">
        <f ca="1">IF(ISERROR($S761),"",OFFSET('Smelter Reference List'!$D$4,$S761-4,0)&amp;"")</f>
        <v/>
      </c>
      <c r="F761" s="166" t="str">
        <f ca="1">IF(ISERROR($S761),"",OFFSET('Smelter Reference List'!$E$4,$S761-4,0))</f>
        <v/>
      </c>
      <c r="G761" s="166" t="str">
        <f ca="1">IF(C761=$U$4,"Enter smelter details", IF(ISERROR($S761),"",OFFSET('Smelter Reference List'!$F$4,$S761-4,0)))</f>
        <v/>
      </c>
      <c r="H761" s="290" t="str">
        <f ca="1">IF(ISERROR($S761),"",OFFSET('Smelter Reference List'!$G$4,$S761-4,0))</f>
        <v/>
      </c>
      <c r="I761" s="291" t="str">
        <f ca="1">IF(ISERROR($S761),"",OFFSET('Smelter Reference List'!$H$4,$S761-4,0))</f>
        <v/>
      </c>
      <c r="J761" s="291" t="str">
        <f ca="1">IF(ISERROR($S761),"",OFFSET('Smelter Reference List'!$I$4,$S761-4,0))</f>
        <v/>
      </c>
      <c r="K761" s="288"/>
      <c r="L761" s="288"/>
      <c r="M761" s="288"/>
      <c r="N761" s="288"/>
      <c r="O761" s="288"/>
      <c r="P761" s="288"/>
      <c r="Q761" s="289"/>
      <c r="R761" s="274"/>
      <c r="S761" s="275" t="e">
        <f>IF(OR(C761="",C761=T$4),NA(),MATCH($B761&amp;$C761,'Smelter Reference List'!$J:$J,0))</f>
        <v>#N/A</v>
      </c>
      <c r="T761" s="276"/>
      <c r="U761" s="276"/>
      <c r="V761" s="276"/>
      <c r="W761" s="276"/>
    </row>
    <row r="762" spans="1:23" s="267" customFormat="1" ht="20.25">
      <c r="A762" s="265"/>
      <c r="B762" s="273"/>
      <c r="C762" s="273"/>
      <c r="D762" s="166" t="str">
        <f ca="1">IF(ISERROR($S762),"",OFFSET('Smelter Reference List'!$C$4,$S762-4,0)&amp;"")</f>
        <v/>
      </c>
      <c r="E762" s="166" t="str">
        <f ca="1">IF(ISERROR($S762),"",OFFSET('Smelter Reference List'!$D$4,$S762-4,0)&amp;"")</f>
        <v/>
      </c>
      <c r="F762" s="166" t="str">
        <f ca="1">IF(ISERROR($S762),"",OFFSET('Smelter Reference List'!$E$4,$S762-4,0))</f>
        <v/>
      </c>
      <c r="G762" s="166" t="str">
        <f ca="1">IF(C762=$U$4,"Enter smelter details", IF(ISERROR($S762),"",OFFSET('Smelter Reference List'!$F$4,$S762-4,0)))</f>
        <v/>
      </c>
      <c r="H762" s="290" t="str">
        <f ca="1">IF(ISERROR($S762),"",OFFSET('Smelter Reference List'!$G$4,$S762-4,0))</f>
        <v/>
      </c>
      <c r="I762" s="291" t="str">
        <f ca="1">IF(ISERROR($S762),"",OFFSET('Smelter Reference List'!$H$4,$S762-4,0))</f>
        <v/>
      </c>
      <c r="J762" s="291" t="str">
        <f ca="1">IF(ISERROR($S762),"",OFFSET('Smelter Reference List'!$I$4,$S762-4,0))</f>
        <v/>
      </c>
      <c r="K762" s="288"/>
      <c r="L762" s="288"/>
      <c r="M762" s="288"/>
      <c r="N762" s="288"/>
      <c r="O762" s="288"/>
      <c r="P762" s="288"/>
      <c r="Q762" s="289"/>
      <c r="R762" s="274"/>
      <c r="S762" s="275" t="e">
        <f>IF(OR(C762="",C762=T$4),NA(),MATCH($B762&amp;$C762,'Smelter Reference List'!$J:$J,0))</f>
        <v>#N/A</v>
      </c>
      <c r="T762" s="276"/>
      <c r="U762" s="276"/>
      <c r="V762" s="276"/>
      <c r="W762" s="276"/>
    </row>
    <row r="763" spans="1:23" s="267" customFormat="1" ht="20.25">
      <c r="A763" s="265"/>
      <c r="B763" s="273"/>
      <c r="C763" s="273"/>
      <c r="D763" s="166" t="str">
        <f ca="1">IF(ISERROR($S763),"",OFFSET('Smelter Reference List'!$C$4,$S763-4,0)&amp;"")</f>
        <v/>
      </c>
      <c r="E763" s="166" t="str">
        <f ca="1">IF(ISERROR($S763),"",OFFSET('Smelter Reference List'!$D$4,$S763-4,0)&amp;"")</f>
        <v/>
      </c>
      <c r="F763" s="166" t="str">
        <f ca="1">IF(ISERROR($S763),"",OFFSET('Smelter Reference List'!$E$4,$S763-4,0))</f>
        <v/>
      </c>
      <c r="G763" s="166" t="str">
        <f ca="1">IF(C763=$U$4,"Enter smelter details", IF(ISERROR($S763),"",OFFSET('Smelter Reference List'!$F$4,$S763-4,0)))</f>
        <v/>
      </c>
      <c r="H763" s="290" t="str">
        <f ca="1">IF(ISERROR($S763),"",OFFSET('Smelter Reference List'!$G$4,$S763-4,0))</f>
        <v/>
      </c>
      <c r="I763" s="291" t="str">
        <f ca="1">IF(ISERROR($S763),"",OFFSET('Smelter Reference List'!$H$4,$S763-4,0))</f>
        <v/>
      </c>
      <c r="J763" s="291" t="str">
        <f ca="1">IF(ISERROR($S763),"",OFFSET('Smelter Reference List'!$I$4,$S763-4,0))</f>
        <v/>
      </c>
      <c r="K763" s="288"/>
      <c r="L763" s="288"/>
      <c r="M763" s="288"/>
      <c r="N763" s="288"/>
      <c r="O763" s="288"/>
      <c r="P763" s="288"/>
      <c r="Q763" s="289"/>
      <c r="R763" s="274"/>
      <c r="S763" s="275" t="e">
        <f>IF(OR(C763="",C763=T$4),NA(),MATCH($B763&amp;$C763,'Smelter Reference List'!$J:$J,0))</f>
        <v>#N/A</v>
      </c>
      <c r="T763" s="276"/>
      <c r="U763" s="276"/>
      <c r="V763" s="276"/>
      <c r="W763" s="276"/>
    </row>
    <row r="764" spans="1:23" s="267" customFormat="1" ht="20.25">
      <c r="A764" s="265"/>
      <c r="B764" s="273"/>
      <c r="C764" s="273"/>
      <c r="D764" s="166" t="str">
        <f ca="1">IF(ISERROR($S764),"",OFFSET('Smelter Reference List'!$C$4,$S764-4,0)&amp;"")</f>
        <v/>
      </c>
      <c r="E764" s="166" t="str">
        <f ca="1">IF(ISERROR($S764),"",OFFSET('Smelter Reference List'!$D$4,$S764-4,0)&amp;"")</f>
        <v/>
      </c>
      <c r="F764" s="166" t="str">
        <f ca="1">IF(ISERROR($S764),"",OFFSET('Smelter Reference List'!$E$4,$S764-4,0))</f>
        <v/>
      </c>
      <c r="G764" s="166" t="str">
        <f ca="1">IF(C764=$U$4,"Enter smelter details", IF(ISERROR($S764),"",OFFSET('Smelter Reference List'!$F$4,$S764-4,0)))</f>
        <v/>
      </c>
      <c r="H764" s="290" t="str">
        <f ca="1">IF(ISERROR($S764),"",OFFSET('Smelter Reference List'!$G$4,$S764-4,0))</f>
        <v/>
      </c>
      <c r="I764" s="291" t="str">
        <f ca="1">IF(ISERROR($S764),"",OFFSET('Smelter Reference List'!$H$4,$S764-4,0))</f>
        <v/>
      </c>
      <c r="J764" s="291" t="str">
        <f ca="1">IF(ISERROR($S764),"",OFFSET('Smelter Reference List'!$I$4,$S764-4,0))</f>
        <v/>
      </c>
      <c r="K764" s="288"/>
      <c r="L764" s="288"/>
      <c r="M764" s="288"/>
      <c r="N764" s="288"/>
      <c r="O764" s="288"/>
      <c r="P764" s="288"/>
      <c r="Q764" s="289"/>
      <c r="R764" s="274"/>
      <c r="S764" s="275" t="e">
        <f>IF(OR(C764="",C764=T$4),NA(),MATCH($B764&amp;$C764,'Smelter Reference List'!$J:$J,0))</f>
        <v>#N/A</v>
      </c>
      <c r="T764" s="276"/>
      <c r="U764" s="276"/>
      <c r="V764" s="276"/>
      <c r="W764" s="276"/>
    </row>
    <row r="765" spans="1:23" s="267" customFormat="1" ht="20.25">
      <c r="A765" s="265"/>
      <c r="B765" s="273"/>
      <c r="C765" s="273"/>
      <c r="D765" s="166" t="str">
        <f ca="1">IF(ISERROR($S765),"",OFFSET('Smelter Reference List'!$C$4,$S765-4,0)&amp;"")</f>
        <v/>
      </c>
      <c r="E765" s="166" t="str">
        <f ca="1">IF(ISERROR($S765),"",OFFSET('Smelter Reference List'!$D$4,$S765-4,0)&amp;"")</f>
        <v/>
      </c>
      <c r="F765" s="166" t="str">
        <f ca="1">IF(ISERROR($S765),"",OFFSET('Smelter Reference List'!$E$4,$S765-4,0))</f>
        <v/>
      </c>
      <c r="G765" s="166" t="str">
        <f ca="1">IF(C765=$U$4,"Enter smelter details", IF(ISERROR($S765),"",OFFSET('Smelter Reference List'!$F$4,$S765-4,0)))</f>
        <v/>
      </c>
      <c r="H765" s="290" t="str">
        <f ca="1">IF(ISERROR($S765),"",OFFSET('Smelter Reference List'!$G$4,$S765-4,0))</f>
        <v/>
      </c>
      <c r="I765" s="291" t="str">
        <f ca="1">IF(ISERROR($S765),"",OFFSET('Smelter Reference List'!$H$4,$S765-4,0))</f>
        <v/>
      </c>
      <c r="J765" s="291" t="str">
        <f ca="1">IF(ISERROR($S765),"",OFFSET('Smelter Reference List'!$I$4,$S765-4,0))</f>
        <v/>
      </c>
      <c r="K765" s="288"/>
      <c r="L765" s="288"/>
      <c r="M765" s="288"/>
      <c r="N765" s="288"/>
      <c r="O765" s="288"/>
      <c r="P765" s="288"/>
      <c r="Q765" s="289"/>
      <c r="R765" s="274"/>
      <c r="S765" s="275" t="e">
        <f>IF(OR(C765="",C765=T$4),NA(),MATCH($B765&amp;$C765,'Smelter Reference List'!$J:$J,0))</f>
        <v>#N/A</v>
      </c>
      <c r="T765" s="276"/>
      <c r="U765" s="276"/>
      <c r="V765" s="276"/>
      <c r="W765" s="276"/>
    </row>
    <row r="766" spans="1:23" s="267" customFormat="1" ht="20.25">
      <c r="A766" s="265"/>
      <c r="B766" s="273"/>
      <c r="C766" s="273"/>
      <c r="D766" s="166" t="str">
        <f ca="1">IF(ISERROR($S766),"",OFFSET('Smelter Reference List'!$C$4,$S766-4,0)&amp;"")</f>
        <v/>
      </c>
      <c r="E766" s="166" t="str">
        <f ca="1">IF(ISERROR($S766),"",OFFSET('Smelter Reference List'!$D$4,$S766-4,0)&amp;"")</f>
        <v/>
      </c>
      <c r="F766" s="166" t="str">
        <f ca="1">IF(ISERROR($S766),"",OFFSET('Smelter Reference List'!$E$4,$S766-4,0))</f>
        <v/>
      </c>
      <c r="G766" s="166" t="str">
        <f ca="1">IF(C766=$U$4,"Enter smelter details", IF(ISERROR($S766),"",OFFSET('Smelter Reference List'!$F$4,$S766-4,0)))</f>
        <v/>
      </c>
      <c r="H766" s="290" t="str">
        <f ca="1">IF(ISERROR($S766),"",OFFSET('Smelter Reference List'!$G$4,$S766-4,0))</f>
        <v/>
      </c>
      <c r="I766" s="291" t="str">
        <f ca="1">IF(ISERROR($S766),"",OFFSET('Smelter Reference List'!$H$4,$S766-4,0))</f>
        <v/>
      </c>
      <c r="J766" s="291" t="str">
        <f ca="1">IF(ISERROR($S766),"",OFFSET('Smelter Reference List'!$I$4,$S766-4,0))</f>
        <v/>
      </c>
      <c r="K766" s="288"/>
      <c r="L766" s="288"/>
      <c r="M766" s="288"/>
      <c r="N766" s="288"/>
      <c r="O766" s="288"/>
      <c r="P766" s="288"/>
      <c r="Q766" s="289"/>
      <c r="R766" s="274"/>
      <c r="S766" s="275" t="e">
        <f>IF(OR(C766="",C766=T$4),NA(),MATCH($B766&amp;$C766,'Smelter Reference List'!$J:$J,0))</f>
        <v>#N/A</v>
      </c>
      <c r="T766" s="276"/>
      <c r="U766" s="276"/>
      <c r="V766" s="276"/>
      <c r="W766" s="276"/>
    </row>
    <row r="767" spans="1:23" s="267" customFormat="1" ht="20.25">
      <c r="A767" s="265"/>
      <c r="B767" s="273"/>
      <c r="C767" s="273"/>
      <c r="D767" s="166" t="str">
        <f ca="1">IF(ISERROR($S767),"",OFFSET('Smelter Reference List'!$C$4,$S767-4,0)&amp;"")</f>
        <v/>
      </c>
      <c r="E767" s="166" t="str">
        <f ca="1">IF(ISERROR($S767),"",OFFSET('Smelter Reference List'!$D$4,$S767-4,0)&amp;"")</f>
        <v/>
      </c>
      <c r="F767" s="166" t="str">
        <f ca="1">IF(ISERROR($S767),"",OFFSET('Smelter Reference List'!$E$4,$S767-4,0))</f>
        <v/>
      </c>
      <c r="G767" s="166" t="str">
        <f ca="1">IF(C767=$U$4,"Enter smelter details", IF(ISERROR($S767),"",OFFSET('Smelter Reference List'!$F$4,$S767-4,0)))</f>
        <v/>
      </c>
      <c r="H767" s="290" t="str">
        <f ca="1">IF(ISERROR($S767),"",OFFSET('Smelter Reference List'!$G$4,$S767-4,0))</f>
        <v/>
      </c>
      <c r="I767" s="291" t="str">
        <f ca="1">IF(ISERROR($S767),"",OFFSET('Smelter Reference List'!$H$4,$S767-4,0))</f>
        <v/>
      </c>
      <c r="J767" s="291" t="str">
        <f ca="1">IF(ISERROR($S767),"",OFFSET('Smelter Reference List'!$I$4,$S767-4,0))</f>
        <v/>
      </c>
      <c r="K767" s="288"/>
      <c r="L767" s="288"/>
      <c r="M767" s="288"/>
      <c r="N767" s="288"/>
      <c r="O767" s="288"/>
      <c r="P767" s="288"/>
      <c r="Q767" s="289"/>
      <c r="R767" s="274"/>
      <c r="S767" s="275" t="e">
        <f>IF(OR(C767="",C767=T$4),NA(),MATCH($B767&amp;$C767,'Smelter Reference List'!$J:$J,0))</f>
        <v>#N/A</v>
      </c>
      <c r="T767" s="276"/>
      <c r="U767" s="276"/>
      <c r="V767" s="276"/>
      <c r="W767" s="276"/>
    </row>
    <row r="768" spans="1:23" s="267" customFormat="1" ht="20.25">
      <c r="A768" s="265"/>
      <c r="B768" s="273"/>
      <c r="C768" s="273"/>
      <c r="D768" s="166" t="str">
        <f ca="1">IF(ISERROR($S768),"",OFFSET('Smelter Reference List'!$C$4,$S768-4,0)&amp;"")</f>
        <v/>
      </c>
      <c r="E768" s="166" t="str">
        <f ca="1">IF(ISERROR($S768),"",OFFSET('Smelter Reference List'!$D$4,$S768-4,0)&amp;"")</f>
        <v/>
      </c>
      <c r="F768" s="166" t="str">
        <f ca="1">IF(ISERROR($S768),"",OFFSET('Smelter Reference List'!$E$4,$S768-4,0))</f>
        <v/>
      </c>
      <c r="G768" s="166" t="str">
        <f ca="1">IF(C768=$U$4,"Enter smelter details", IF(ISERROR($S768),"",OFFSET('Smelter Reference List'!$F$4,$S768-4,0)))</f>
        <v/>
      </c>
      <c r="H768" s="290" t="str">
        <f ca="1">IF(ISERROR($S768),"",OFFSET('Smelter Reference List'!$G$4,$S768-4,0))</f>
        <v/>
      </c>
      <c r="I768" s="291" t="str">
        <f ca="1">IF(ISERROR($S768),"",OFFSET('Smelter Reference List'!$H$4,$S768-4,0))</f>
        <v/>
      </c>
      <c r="J768" s="291" t="str">
        <f ca="1">IF(ISERROR($S768),"",OFFSET('Smelter Reference List'!$I$4,$S768-4,0))</f>
        <v/>
      </c>
      <c r="K768" s="288"/>
      <c r="L768" s="288"/>
      <c r="M768" s="288"/>
      <c r="N768" s="288"/>
      <c r="O768" s="288"/>
      <c r="P768" s="288"/>
      <c r="Q768" s="289"/>
      <c r="R768" s="274"/>
      <c r="S768" s="275" t="e">
        <f>IF(OR(C768="",C768=T$4),NA(),MATCH($B768&amp;$C768,'Smelter Reference List'!$J:$J,0))</f>
        <v>#N/A</v>
      </c>
      <c r="T768" s="276"/>
      <c r="U768" s="276"/>
      <c r="V768" s="276"/>
      <c r="W768" s="276"/>
    </row>
    <row r="769" spans="1:23" s="267" customFormat="1" ht="20.25">
      <c r="A769" s="265"/>
      <c r="B769" s="273"/>
      <c r="C769" s="273"/>
      <c r="D769" s="166" t="str">
        <f ca="1">IF(ISERROR($S769),"",OFFSET('Smelter Reference List'!$C$4,$S769-4,0)&amp;"")</f>
        <v/>
      </c>
      <c r="E769" s="166" t="str">
        <f ca="1">IF(ISERROR($S769),"",OFFSET('Smelter Reference List'!$D$4,$S769-4,0)&amp;"")</f>
        <v/>
      </c>
      <c r="F769" s="166" t="str">
        <f ca="1">IF(ISERROR($S769),"",OFFSET('Smelter Reference List'!$E$4,$S769-4,0))</f>
        <v/>
      </c>
      <c r="G769" s="166" t="str">
        <f ca="1">IF(C769=$U$4,"Enter smelter details", IF(ISERROR($S769),"",OFFSET('Smelter Reference List'!$F$4,$S769-4,0)))</f>
        <v/>
      </c>
      <c r="H769" s="290" t="str">
        <f ca="1">IF(ISERROR($S769),"",OFFSET('Smelter Reference List'!$G$4,$S769-4,0))</f>
        <v/>
      </c>
      <c r="I769" s="291" t="str">
        <f ca="1">IF(ISERROR($S769),"",OFFSET('Smelter Reference List'!$H$4,$S769-4,0))</f>
        <v/>
      </c>
      <c r="J769" s="291" t="str">
        <f ca="1">IF(ISERROR($S769),"",OFFSET('Smelter Reference List'!$I$4,$S769-4,0))</f>
        <v/>
      </c>
      <c r="K769" s="288"/>
      <c r="L769" s="288"/>
      <c r="M769" s="288"/>
      <c r="N769" s="288"/>
      <c r="O769" s="288"/>
      <c r="P769" s="288"/>
      <c r="Q769" s="289"/>
      <c r="R769" s="274"/>
      <c r="S769" s="275" t="e">
        <f>IF(OR(C769="",C769=T$4),NA(),MATCH($B769&amp;$C769,'Smelter Reference List'!$J:$J,0))</f>
        <v>#N/A</v>
      </c>
      <c r="T769" s="276"/>
      <c r="U769" s="276"/>
      <c r="V769" s="276"/>
      <c r="W769" s="276"/>
    </row>
    <row r="770" spans="1:23" s="267" customFormat="1" ht="20.25">
      <c r="A770" s="265"/>
      <c r="B770" s="273"/>
      <c r="C770" s="273"/>
      <c r="D770" s="166" t="str">
        <f ca="1">IF(ISERROR($S770),"",OFFSET('Smelter Reference List'!$C$4,$S770-4,0)&amp;"")</f>
        <v/>
      </c>
      <c r="E770" s="166" t="str">
        <f ca="1">IF(ISERROR($S770),"",OFFSET('Smelter Reference List'!$D$4,$S770-4,0)&amp;"")</f>
        <v/>
      </c>
      <c r="F770" s="166" t="str">
        <f ca="1">IF(ISERROR($S770),"",OFFSET('Smelter Reference List'!$E$4,$S770-4,0))</f>
        <v/>
      </c>
      <c r="G770" s="166" t="str">
        <f ca="1">IF(C770=$U$4,"Enter smelter details", IF(ISERROR($S770),"",OFFSET('Smelter Reference List'!$F$4,$S770-4,0)))</f>
        <v/>
      </c>
      <c r="H770" s="290" t="str">
        <f ca="1">IF(ISERROR($S770),"",OFFSET('Smelter Reference List'!$G$4,$S770-4,0))</f>
        <v/>
      </c>
      <c r="I770" s="291" t="str">
        <f ca="1">IF(ISERROR($S770),"",OFFSET('Smelter Reference List'!$H$4,$S770-4,0))</f>
        <v/>
      </c>
      <c r="J770" s="291" t="str">
        <f ca="1">IF(ISERROR($S770),"",OFFSET('Smelter Reference List'!$I$4,$S770-4,0))</f>
        <v/>
      </c>
      <c r="K770" s="288"/>
      <c r="L770" s="288"/>
      <c r="M770" s="288"/>
      <c r="N770" s="288"/>
      <c r="O770" s="288"/>
      <c r="P770" s="288"/>
      <c r="Q770" s="289"/>
      <c r="R770" s="274"/>
      <c r="S770" s="275" t="e">
        <f>IF(OR(C770="",C770=T$4),NA(),MATCH($B770&amp;$C770,'Smelter Reference List'!$J:$J,0))</f>
        <v>#N/A</v>
      </c>
      <c r="T770" s="276"/>
      <c r="U770" s="276"/>
      <c r="V770" s="276"/>
      <c r="W770" s="276"/>
    </row>
    <row r="771" spans="1:23" s="267" customFormat="1" ht="20.25">
      <c r="A771" s="265"/>
      <c r="B771" s="273"/>
      <c r="C771" s="273"/>
      <c r="D771" s="166" t="str">
        <f ca="1">IF(ISERROR($S771),"",OFFSET('Smelter Reference List'!$C$4,$S771-4,0)&amp;"")</f>
        <v/>
      </c>
      <c r="E771" s="166" t="str">
        <f ca="1">IF(ISERROR($S771),"",OFFSET('Smelter Reference List'!$D$4,$S771-4,0)&amp;"")</f>
        <v/>
      </c>
      <c r="F771" s="166" t="str">
        <f ca="1">IF(ISERROR($S771),"",OFFSET('Smelter Reference List'!$E$4,$S771-4,0))</f>
        <v/>
      </c>
      <c r="G771" s="166" t="str">
        <f ca="1">IF(C771=$U$4,"Enter smelter details", IF(ISERROR($S771),"",OFFSET('Smelter Reference List'!$F$4,$S771-4,0)))</f>
        <v/>
      </c>
      <c r="H771" s="290" t="str">
        <f ca="1">IF(ISERROR($S771),"",OFFSET('Smelter Reference List'!$G$4,$S771-4,0))</f>
        <v/>
      </c>
      <c r="I771" s="291" t="str">
        <f ca="1">IF(ISERROR($S771),"",OFFSET('Smelter Reference List'!$H$4,$S771-4,0))</f>
        <v/>
      </c>
      <c r="J771" s="291" t="str">
        <f ca="1">IF(ISERROR($S771),"",OFFSET('Smelter Reference List'!$I$4,$S771-4,0))</f>
        <v/>
      </c>
      <c r="K771" s="288"/>
      <c r="L771" s="288"/>
      <c r="M771" s="288"/>
      <c r="N771" s="288"/>
      <c r="O771" s="288"/>
      <c r="P771" s="288"/>
      <c r="Q771" s="289"/>
      <c r="R771" s="274"/>
      <c r="S771" s="275" t="e">
        <f>IF(OR(C771="",C771=T$4),NA(),MATCH($B771&amp;$C771,'Smelter Reference List'!$J:$J,0))</f>
        <v>#N/A</v>
      </c>
      <c r="T771" s="276"/>
      <c r="U771" s="276"/>
      <c r="V771" s="276"/>
      <c r="W771" s="276"/>
    </row>
    <row r="772" spans="1:23" s="267" customFormat="1" ht="20.25">
      <c r="A772" s="265"/>
      <c r="B772" s="273"/>
      <c r="C772" s="273"/>
      <c r="D772" s="166" t="str">
        <f ca="1">IF(ISERROR($S772),"",OFFSET('Smelter Reference List'!$C$4,$S772-4,0)&amp;"")</f>
        <v/>
      </c>
      <c r="E772" s="166" t="str">
        <f ca="1">IF(ISERROR($S772),"",OFFSET('Smelter Reference List'!$D$4,$S772-4,0)&amp;"")</f>
        <v/>
      </c>
      <c r="F772" s="166" t="str">
        <f ca="1">IF(ISERROR($S772),"",OFFSET('Smelter Reference List'!$E$4,$S772-4,0))</f>
        <v/>
      </c>
      <c r="G772" s="166" t="str">
        <f ca="1">IF(C772=$U$4,"Enter smelter details", IF(ISERROR($S772),"",OFFSET('Smelter Reference List'!$F$4,$S772-4,0)))</f>
        <v/>
      </c>
      <c r="H772" s="290" t="str">
        <f ca="1">IF(ISERROR($S772),"",OFFSET('Smelter Reference List'!$G$4,$S772-4,0))</f>
        <v/>
      </c>
      <c r="I772" s="291" t="str">
        <f ca="1">IF(ISERROR($S772),"",OFFSET('Smelter Reference List'!$H$4,$S772-4,0))</f>
        <v/>
      </c>
      <c r="J772" s="291" t="str">
        <f ca="1">IF(ISERROR($S772),"",OFFSET('Smelter Reference List'!$I$4,$S772-4,0))</f>
        <v/>
      </c>
      <c r="K772" s="288"/>
      <c r="L772" s="288"/>
      <c r="M772" s="288"/>
      <c r="N772" s="288"/>
      <c r="O772" s="288"/>
      <c r="P772" s="288"/>
      <c r="Q772" s="289"/>
      <c r="R772" s="274"/>
      <c r="S772" s="275" t="e">
        <f>IF(OR(C772="",C772=T$4),NA(),MATCH($B772&amp;$C772,'Smelter Reference List'!$J:$J,0))</f>
        <v>#N/A</v>
      </c>
      <c r="T772" s="276"/>
      <c r="U772" s="276"/>
      <c r="V772" s="276"/>
      <c r="W772" s="276"/>
    </row>
    <row r="773" spans="1:23" s="267" customFormat="1" ht="20.25">
      <c r="A773" s="265"/>
      <c r="B773" s="273"/>
      <c r="C773" s="273"/>
      <c r="D773" s="166" t="str">
        <f ca="1">IF(ISERROR($S773),"",OFFSET('Smelter Reference List'!$C$4,$S773-4,0)&amp;"")</f>
        <v/>
      </c>
      <c r="E773" s="166" t="str">
        <f ca="1">IF(ISERROR($S773),"",OFFSET('Smelter Reference List'!$D$4,$S773-4,0)&amp;"")</f>
        <v/>
      </c>
      <c r="F773" s="166" t="str">
        <f ca="1">IF(ISERROR($S773),"",OFFSET('Smelter Reference List'!$E$4,$S773-4,0))</f>
        <v/>
      </c>
      <c r="G773" s="166" t="str">
        <f ca="1">IF(C773=$U$4,"Enter smelter details", IF(ISERROR($S773),"",OFFSET('Smelter Reference List'!$F$4,$S773-4,0)))</f>
        <v/>
      </c>
      <c r="H773" s="290" t="str">
        <f ca="1">IF(ISERROR($S773),"",OFFSET('Smelter Reference List'!$G$4,$S773-4,0))</f>
        <v/>
      </c>
      <c r="I773" s="291" t="str">
        <f ca="1">IF(ISERROR($S773),"",OFFSET('Smelter Reference List'!$H$4,$S773-4,0))</f>
        <v/>
      </c>
      <c r="J773" s="291" t="str">
        <f ca="1">IF(ISERROR($S773),"",OFFSET('Smelter Reference List'!$I$4,$S773-4,0))</f>
        <v/>
      </c>
      <c r="K773" s="288"/>
      <c r="L773" s="288"/>
      <c r="M773" s="288"/>
      <c r="N773" s="288"/>
      <c r="O773" s="288"/>
      <c r="P773" s="288"/>
      <c r="Q773" s="289"/>
      <c r="R773" s="274"/>
      <c r="S773" s="275" t="e">
        <f>IF(OR(C773="",C773=T$4),NA(),MATCH($B773&amp;$C773,'Smelter Reference List'!$J:$J,0))</f>
        <v>#N/A</v>
      </c>
      <c r="T773" s="276"/>
      <c r="U773" s="276"/>
      <c r="V773" s="276"/>
      <c r="W773" s="276"/>
    </row>
    <row r="774" spans="1:23" s="267" customFormat="1" ht="20.25">
      <c r="A774" s="265"/>
      <c r="B774" s="273"/>
      <c r="C774" s="273"/>
      <c r="D774" s="166" t="str">
        <f ca="1">IF(ISERROR($S774),"",OFFSET('Smelter Reference List'!$C$4,$S774-4,0)&amp;"")</f>
        <v/>
      </c>
      <c r="E774" s="166" t="str">
        <f ca="1">IF(ISERROR($S774),"",OFFSET('Smelter Reference List'!$D$4,$S774-4,0)&amp;"")</f>
        <v/>
      </c>
      <c r="F774" s="166" t="str">
        <f ca="1">IF(ISERROR($S774),"",OFFSET('Smelter Reference List'!$E$4,$S774-4,0))</f>
        <v/>
      </c>
      <c r="G774" s="166" t="str">
        <f ca="1">IF(C774=$U$4,"Enter smelter details", IF(ISERROR($S774),"",OFFSET('Smelter Reference List'!$F$4,$S774-4,0)))</f>
        <v/>
      </c>
      <c r="H774" s="290" t="str">
        <f ca="1">IF(ISERROR($S774),"",OFFSET('Smelter Reference List'!$G$4,$S774-4,0))</f>
        <v/>
      </c>
      <c r="I774" s="291" t="str">
        <f ca="1">IF(ISERROR($S774),"",OFFSET('Smelter Reference List'!$H$4,$S774-4,0))</f>
        <v/>
      </c>
      <c r="J774" s="291" t="str">
        <f ca="1">IF(ISERROR($S774),"",OFFSET('Smelter Reference List'!$I$4,$S774-4,0))</f>
        <v/>
      </c>
      <c r="K774" s="288"/>
      <c r="L774" s="288"/>
      <c r="M774" s="288"/>
      <c r="N774" s="288"/>
      <c r="O774" s="288"/>
      <c r="P774" s="288"/>
      <c r="Q774" s="289"/>
      <c r="R774" s="274"/>
      <c r="S774" s="275" t="e">
        <f>IF(OR(C774="",C774=T$4),NA(),MATCH($B774&amp;$C774,'Smelter Reference List'!$J:$J,0))</f>
        <v>#N/A</v>
      </c>
      <c r="T774" s="276"/>
      <c r="U774" s="276"/>
      <c r="V774" s="276"/>
      <c r="W774" s="276"/>
    </row>
    <row r="775" spans="1:23" s="267" customFormat="1" ht="20.25">
      <c r="A775" s="265"/>
      <c r="B775" s="273"/>
      <c r="C775" s="273"/>
      <c r="D775" s="166" t="str">
        <f ca="1">IF(ISERROR($S775),"",OFFSET('Smelter Reference List'!$C$4,$S775-4,0)&amp;"")</f>
        <v/>
      </c>
      <c r="E775" s="166" t="str">
        <f ca="1">IF(ISERROR($S775),"",OFFSET('Smelter Reference List'!$D$4,$S775-4,0)&amp;"")</f>
        <v/>
      </c>
      <c r="F775" s="166" t="str">
        <f ca="1">IF(ISERROR($S775),"",OFFSET('Smelter Reference List'!$E$4,$S775-4,0))</f>
        <v/>
      </c>
      <c r="G775" s="166" t="str">
        <f ca="1">IF(C775=$U$4,"Enter smelter details", IF(ISERROR($S775),"",OFFSET('Smelter Reference List'!$F$4,$S775-4,0)))</f>
        <v/>
      </c>
      <c r="H775" s="290" t="str">
        <f ca="1">IF(ISERROR($S775),"",OFFSET('Smelter Reference List'!$G$4,$S775-4,0))</f>
        <v/>
      </c>
      <c r="I775" s="291" t="str">
        <f ca="1">IF(ISERROR($S775),"",OFFSET('Smelter Reference List'!$H$4,$S775-4,0))</f>
        <v/>
      </c>
      <c r="J775" s="291" t="str">
        <f ca="1">IF(ISERROR($S775),"",OFFSET('Smelter Reference List'!$I$4,$S775-4,0))</f>
        <v/>
      </c>
      <c r="K775" s="288"/>
      <c r="L775" s="288"/>
      <c r="M775" s="288"/>
      <c r="N775" s="288"/>
      <c r="O775" s="288"/>
      <c r="P775" s="288"/>
      <c r="Q775" s="289"/>
      <c r="R775" s="274"/>
      <c r="S775" s="275" t="e">
        <f>IF(OR(C775="",C775=T$4),NA(),MATCH($B775&amp;$C775,'Smelter Reference List'!$J:$J,0))</f>
        <v>#N/A</v>
      </c>
      <c r="T775" s="276"/>
      <c r="U775" s="276"/>
      <c r="V775" s="276"/>
      <c r="W775" s="276"/>
    </row>
    <row r="776" spans="1:23" s="267" customFormat="1" ht="20.25">
      <c r="A776" s="265"/>
      <c r="B776" s="273"/>
      <c r="C776" s="273"/>
      <c r="D776" s="166" t="str">
        <f ca="1">IF(ISERROR($S776),"",OFFSET('Smelter Reference List'!$C$4,$S776-4,0)&amp;"")</f>
        <v/>
      </c>
      <c r="E776" s="166" t="str">
        <f ca="1">IF(ISERROR($S776),"",OFFSET('Smelter Reference List'!$D$4,$S776-4,0)&amp;"")</f>
        <v/>
      </c>
      <c r="F776" s="166" t="str">
        <f ca="1">IF(ISERROR($S776),"",OFFSET('Smelter Reference List'!$E$4,$S776-4,0))</f>
        <v/>
      </c>
      <c r="G776" s="166" t="str">
        <f ca="1">IF(C776=$U$4,"Enter smelter details", IF(ISERROR($S776),"",OFFSET('Smelter Reference List'!$F$4,$S776-4,0)))</f>
        <v/>
      </c>
      <c r="H776" s="290" t="str">
        <f ca="1">IF(ISERROR($S776),"",OFFSET('Smelter Reference List'!$G$4,$S776-4,0))</f>
        <v/>
      </c>
      <c r="I776" s="291" t="str">
        <f ca="1">IF(ISERROR($S776),"",OFFSET('Smelter Reference List'!$H$4,$S776-4,0))</f>
        <v/>
      </c>
      <c r="J776" s="291" t="str">
        <f ca="1">IF(ISERROR($S776),"",OFFSET('Smelter Reference List'!$I$4,$S776-4,0))</f>
        <v/>
      </c>
      <c r="K776" s="288"/>
      <c r="L776" s="288"/>
      <c r="M776" s="288"/>
      <c r="N776" s="288"/>
      <c r="O776" s="288"/>
      <c r="P776" s="288"/>
      <c r="Q776" s="289"/>
      <c r="R776" s="274"/>
      <c r="S776" s="275" t="e">
        <f>IF(OR(C776="",C776=T$4),NA(),MATCH($B776&amp;$C776,'Smelter Reference List'!$J:$J,0))</f>
        <v>#N/A</v>
      </c>
      <c r="T776" s="276"/>
      <c r="U776" s="276"/>
      <c r="V776" s="276"/>
      <c r="W776" s="276"/>
    </row>
    <row r="777" spans="1:23" s="267" customFormat="1" ht="20.25">
      <c r="A777" s="265"/>
      <c r="B777" s="273"/>
      <c r="C777" s="273"/>
      <c r="D777" s="166" t="str">
        <f ca="1">IF(ISERROR($S777),"",OFFSET('Smelter Reference List'!$C$4,$S777-4,0)&amp;"")</f>
        <v/>
      </c>
      <c r="E777" s="166" t="str">
        <f ca="1">IF(ISERROR($S777),"",OFFSET('Smelter Reference List'!$D$4,$S777-4,0)&amp;"")</f>
        <v/>
      </c>
      <c r="F777" s="166" t="str">
        <f ca="1">IF(ISERROR($S777),"",OFFSET('Smelter Reference List'!$E$4,$S777-4,0))</f>
        <v/>
      </c>
      <c r="G777" s="166" t="str">
        <f ca="1">IF(C777=$U$4,"Enter smelter details", IF(ISERROR($S777),"",OFFSET('Smelter Reference List'!$F$4,$S777-4,0)))</f>
        <v/>
      </c>
      <c r="H777" s="290" t="str">
        <f ca="1">IF(ISERROR($S777),"",OFFSET('Smelter Reference List'!$G$4,$S777-4,0))</f>
        <v/>
      </c>
      <c r="I777" s="291" t="str">
        <f ca="1">IF(ISERROR($S777),"",OFFSET('Smelter Reference List'!$H$4,$S777-4,0))</f>
        <v/>
      </c>
      <c r="J777" s="291" t="str">
        <f ca="1">IF(ISERROR($S777),"",OFFSET('Smelter Reference List'!$I$4,$S777-4,0))</f>
        <v/>
      </c>
      <c r="K777" s="288"/>
      <c r="L777" s="288"/>
      <c r="M777" s="288"/>
      <c r="N777" s="288"/>
      <c r="O777" s="288"/>
      <c r="P777" s="288"/>
      <c r="Q777" s="289"/>
      <c r="R777" s="274"/>
      <c r="S777" s="275" t="e">
        <f>IF(OR(C777="",C777=T$4),NA(),MATCH($B777&amp;$C777,'Smelter Reference List'!$J:$J,0))</f>
        <v>#N/A</v>
      </c>
      <c r="T777" s="276"/>
      <c r="U777" s="276"/>
      <c r="V777" s="276"/>
      <c r="W777" s="276"/>
    </row>
    <row r="778" spans="1:23" s="267" customFormat="1" ht="20.25">
      <c r="A778" s="265"/>
      <c r="B778" s="273"/>
      <c r="C778" s="273"/>
      <c r="D778" s="166" t="str">
        <f ca="1">IF(ISERROR($S778),"",OFFSET('Smelter Reference List'!$C$4,$S778-4,0)&amp;"")</f>
        <v/>
      </c>
      <c r="E778" s="166" t="str">
        <f ca="1">IF(ISERROR($S778),"",OFFSET('Smelter Reference List'!$D$4,$S778-4,0)&amp;"")</f>
        <v/>
      </c>
      <c r="F778" s="166" t="str">
        <f ca="1">IF(ISERROR($S778),"",OFFSET('Smelter Reference List'!$E$4,$S778-4,0))</f>
        <v/>
      </c>
      <c r="G778" s="166" t="str">
        <f ca="1">IF(C778=$U$4,"Enter smelter details", IF(ISERROR($S778),"",OFFSET('Smelter Reference List'!$F$4,$S778-4,0)))</f>
        <v/>
      </c>
      <c r="H778" s="290" t="str">
        <f ca="1">IF(ISERROR($S778),"",OFFSET('Smelter Reference List'!$G$4,$S778-4,0))</f>
        <v/>
      </c>
      <c r="I778" s="291" t="str">
        <f ca="1">IF(ISERROR($S778),"",OFFSET('Smelter Reference List'!$H$4,$S778-4,0))</f>
        <v/>
      </c>
      <c r="J778" s="291" t="str">
        <f ca="1">IF(ISERROR($S778),"",OFFSET('Smelter Reference List'!$I$4,$S778-4,0))</f>
        <v/>
      </c>
      <c r="K778" s="288"/>
      <c r="L778" s="288"/>
      <c r="M778" s="288"/>
      <c r="N778" s="288"/>
      <c r="O778" s="288"/>
      <c r="P778" s="288"/>
      <c r="Q778" s="289"/>
      <c r="R778" s="274"/>
      <c r="S778" s="275" t="e">
        <f>IF(OR(C778="",C778=T$4),NA(),MATCH($B778&amp;$C778,'Smelter Reference List'!$J:$J,0))</f>
        <v>#N/A</v>
      </c>
      <c r="T778" s="276"/>
      <c r="U778" s="276"/>
      <c r="V778" s="276"/>
      <c r="W778" s="276"/>
    </row>
    <row r="779" spans="1:23" s="267" customFormat="1" ht="20.25">
      <c r="A779" s="265"/>
      <c r="B779" s="273"/>
      <c r="C779" s="273"/>
      <c r="D779" s="166" t="str">
        <f ca="1">IF(ISERROR($S779),"",OFFSET('Smelter Reference List'!$C$4,$S779-4,0)&amp;"")</f>
        <v/>
      </c>
      <c r="E779" s="166" t="str">
        <f ca="1">IF(ISERROR($S779),"",OFFSET('Smelter Reference List'!$D$4,$S779-4,0)&amp;"")</f>
        <v/>
      </c>
      <c r="F779" s="166" t="str">
        <f ca="1">IF(ISERROR($S779),"",OFFSET('Smelter Reference List'!$E$4,$S779-4,0))</f>
        <v/>
      </c>
      <c r="G779" s="166" t="str">
        <f ca="1">IF(C779=$U$4,"Enter smelter details", IF(ISERROR($S779),"",OFFSET('Smelter Reference List'!$F$4,$S779-4,0)))</f>
        <v/>
      </c>
      <c r="H779" s="290" t="str">
        <f ca="1">IF(ISERROR($S779),"",OFFSET('Smelter Reference List'!$G$4,$S779-4,0))</f>
        <v/>
      </c>
      <c r="I779" s="291" t="str">
        <f ca="1">IF(ISERROR($S779),"",OFFSET('Smelter Reference List'!$H$4,$S779-4,0))</f>
        <v/>
      </c>
      <c r="J779" s="291" t="str">
        <f ca="1">IF(ISERROR($S779),"",OFFSET('Smelter Reference List'!$I$4,$S779-4,0))</f>
        <v/>
      </c>
      <c r="K779" s="288"/>
      <c r="L779" s="288"/>
      <c r="M779" s="288"/>
      <c r="N779" s="288"/>
      <c r="O779" s="288"/>
      <c r="P779" s="288"/>
      <c r="Q779" s="289"/>
      <c r="R779" s="274"/>
      <c r="S779" s="275" t="e">
        <f>IF(OR(C779="",C779=T$4),NA(),MATCH($B779&amp;$C779,'Smelter Reference List'!$J:$J,0))</f>
        <v>#N/A</v>
      </c>
      <c r="T779" s="276"/>
      <c r="U779" s="276"/>
      <c r="V779" s="276"/>
      <c r="W779" s="276"/>
    </row>
    <row r="780" spans="1:23" s="267" customFormat="1" ht="20.25">
      <c r="A780" s="265"/>
      <c r="B780" s="273"/>
      <c r="C780" s="273"/>
      <c r="D780" s="166" t="str">
        <f ca="1">IF(ISERROR($S780),"",OFFSET('Smelter Reference List'!$C$4,$S780-4,0)&amp;"")</f>
        <v/>
      </c>
      <c r="E780" s="166" t="str">
        <f ca="1">IF(ISERROR($S780),"",OFFSET('Smelter Reference List'!$D$4,$S780-4,0)&amp;"")</f>
        <v/>
      </c>
      <c r="F780" s="166" t="str">
        <f ca="1">IF(ISERROR($S780),"",OFFSET('Smelter Reference List'!$E$4,$S780-4,0))</f>
        <v/>
      </c>
      <c r="G780" s="166" t="str">
        <f ca="1">IF(C780=$U$4,"Enter smelter details", IF(ISERROR($S780),"",OFFSET('Smelter Reference List'!$F$4,$S780-4,0)))</f>
        <v/>
      </c>
      <c r="H780" s="290" t="str">
        <f ca="1">IF(ISERROR($S780),"",OFFSET('Smelter Reference List'!$G$4,$S780-4,0))</f>
        <v/>
      </c>
      <c r="I780" s="291" t="str">
        <f ca="1">IF(ISERROR($S780),"",OFFSET('Smelter Reference List'!$H$4,$S780-4,0))</f>
        <v/>
      </c>
      <c r="J780" s="291" t="str">
        <f ca="1">IF(ISERROR($S780),"",OFFSET('Smelter Reference List'!$I$4,$S780-4,0))</f>
        <v/>
      </c>
      <c r="K780" s="288"/>
      <c r="L780" s="288"/>
      <c r="M780" s="288"/>
      <c r="N780" s="288"/>
      <c r="O780" s="288"/>
      <c r="P780" s="288"/>
      <c r="Q780" s="289"/>
      <c r="R780" s="274"/>
      <c r="S780" s="275" t="e">
        <f>IF(OR(C780="",C780=T$4),NA(),MATCH($B780&amp;$C780,'Smelter Reference List'!$J:$J,0))</f>
        <v>#N/A</v>
      </c>
      <c r="T780" s="276"/>
      <c r="U780" s="276"/>
      <c r="V780" s="276"/>
      <c r="W780" s="276"/>
    </row>
    <row r="781" spans="1:23" s="267" customFormat="1" ht="20.25">
      <c r="A781" s="265"/>
      <c r="B781" s="273"/>
      <c r="C781" s="273"/>
      <c r="D781" s="166" t="str">
        <f ca="1">IF(ISERROR($S781),"",OFFSET('Smelter Reference List'!$C$4,$S781-4,0)&amp;"")</f>
        <v/>
      </c>
      <c r="E781" s="166" t="str">
        <f ca="1">IF(ISERROR($S781),"",OFFSET('Smelter Reference List'!$D$4,$S781-4,0)&amp;"")</f>
        <v/>
      </c>
      <c r="F781" s="166" t="str">
        <f ca="1">IF(ISERROR($S781),"",OFFSET('Smelter Reference List'!$E$4,$S781-4,0))</f>
        <v/>
      </c>
      <c r="G781" s="166" t="str">
        <f ca="1">IF(C781=$U$4,"Enter smelter details", IF(ISERROR($S781),"",OFFSET('Smelter Reference List'!$F$4,$S781-4,0)))</f>
        <v/>
      </c>
      <c r="H781" s="290" t="str">
        <f ca="1">IF(ISERROR($S781),"",OFFSET('Smelter Reference List'!$G$4,$S781-4,0))</f>
        <v/>
      </c>
      <c r="I781" s="291" t="str">
        <f ca="1">IF(ISERROR($S781),"",OFFSET('Smelter Reference List'!$H$4,$S781-4,0))</f>
        <v/>
      </c>
      <c r="J781" s="291" t="str">
        <f ca="1">IF(ISERROR($S781),"",OFFSET('Smelter Reference List'!$I$4,$S781-4,0))</f>
        <v/>
      </c>
      <c r="K781" s="288"/>
      <c r="L781" s="288"/>
      <c r="M781" s="288"/>
      <c r="N781" s="288"/>
      <c r="O781" s="288"/>
      <c r="P781" s="288"/>
      <c r="Q781" s="289"/>
      <c r="R781" s="274"/>
      <c r="S781" s="275" t="e">
        <f>IF(OR(C781="",C781=T$4),NA(),MATCH($B781&amp;$C781,'Smelter Reference List'!$J:$J,0))</f>
        <v>#N/A</v>
      </c>
      <c r="T781" s="276"/>
      <c r="U781" s="276"/>
      <c r="V781" s="276"/>
      <c r="W781" s="276"/>
    </row>
    <row r="782" spans="1:23" s="267" customFormat="1" ht="20.25">
      <c r="A782" s="265"/>
      <c r="B782" s="273"/>
      <c r="C782" s="273"/>
      <c r="D782" s="166" t="str">
        <f ca="1">IF(ISERROR($S782),"",OFFSET('Smelter Reference List'!$C$4,$S782-4,0)&amp;"")</f>
        <v/>
      </c>
      <c r="E782" s="166" t="str">
        <f ca="1">IF(ISERROR($S782),"",OFFSET('Smelter Reference List'!$D$4,$S782-4,0)&amp;"")</f>
        <v/>
      </c>
      <c r="F782" s="166" t="str">
        <f ca="1">IF(ISERROR($S782),"",OFFSET('Smelter Reference List'!$E$4,$S782-4,0))</f>
        <v/>
      </c>
      <c r="G782" s="166" t="str">
        <f ca="1">IF(C782=$U$4,"Enter smelter details", IF(ISERROR($S782),"",OFFSET('Smelter Reference List'!$F$4,$S782-4,0)))</f>
        <v/>
      </c>
      <c r="H782" s="290" t="str">
        <f ca="1">IF(ISERROR($S782),"",OFFSET('Smelter Reference List'!$G$4,$S782-4,0))</f>
        <v/>
      </c>
      <c r="I782" s="291" t="str">
        <f ca="1">IF(ISERROR($S782),"",OFFSET('Smelter Reference List'!$H$4,$S782-4,0))</f>
        <v/>
      </c>
      <c r="J782" s="291" t="str">
        <f ca="1">IF(ISERROR($S782),"",OFFSET('Smelter Reference List'!$I$4,$S782-4,0))</f>
        <v/>
      </c>
      <c r="K782" s="288"/>
      <c r="L782" s="288"/>
      <c r="M782" s="288"/>
      <c r="N782" s="288"/>
      <c r="O782" s="288"/>
      <c r="P782" s="288"/>
      <c r="Q782" s="289"/>
      <c r="R782" s="274"/>
      <c r="S782" s="275" t="e">
        <f>IF(OR(C782="",C782=T$4),NA(),MATCH($B782&amp;$C782,'Smelter Reference List'!$J:$J,0))</f>
        <v>#N/A</v>
      </c>
      <c r="T782" s="276"/>
      <c r="U782" s="276"/>
      <c r="V782" s="276"/>
      <c r="W782" s="276"/>
    </row>
    <row r="783" spans="1:23" s="267" customFormat="1" ht="20.25">
      <c r="A783" s="265"/>
      <c r="B783" s="273"/>
      <c r="C783" s="273"/>
      <c r="D783" s="166" t="str">
        <f ca="1">IF(ISERROR($S783),"",OFFSET('Smelter Reference List'!$C$4,$S783-4,0)&amp;"")</f>
        <v/>
      </c>
      <c r="E783" s="166" t="str">
        <f ca="1">IF(ISERROR($S783),"",OFFSET('Smelter Reference List'!$D$4,$S783-4,0)&amp;"")</f>
        <v/>
      </c>
      <c r="F783" s="166" t="str">
        <f ca="1">IF(ISERROR($S783),"",OFFSET('Smelter Reference List'!$E$4,$S783-4,0))</f>
        <v/>
      </c>
      <c r="G783" s="166" t="str">
        <f ca="1">IF(C783=$U$4,"Enter smelter details", IF(ISERROR($S783),"",OFFSET('Smelter Reference List'!$F$4,$S783-4,0)))</f>
        <v/>
      </c>
      <c r="H783" s="290" t="str">
        <f ca="1">IF(ISERROR($S783),"",OFFSET('Smelter Reference List'!$G$4,$S783-4,0))</f>
        <v/>
      </c>
      <c r="I783" s="291" t="str">
        <f ca="1">IF(ISERROR($S783),"",OFFSET('Smelter Reference List'!$H$4,$S783-4,0))</f>
        <v/>
      </c>
      <c r="J783" s="291" t="str">
        <f ca="1">IF(ISERROR($S783),"",OFFSET('Smelter Reference List'!$I$4,$S783-4,0))</f>
        <v/>
      </c>
      <c r="K783" s="288"/>
      <c r="L783" s="288"/>
      <c r="M783" s="288"/>
      <c r="N783" s="288"/>
      <c r="O783" s="288"/>
      <c r="P783" s="288"/>
      <c r="Q783" s="289"/>
      <c r="R783" s="274"/>
      <c r="S783" s="275" t="e">
        <f>IF(OR(C783="",C783=T$4),NA(),MATCH($B783&amp;$C783,'Smelter Reference List'!$J:$J,0))</f>
        <v>#N/A</v>
      </c>
      <c r="T783" s="276"/>
      <c r="U783" s="276"/>
      <c r="V783" s="276"/>
      <c r="W783" s="276"/>
    </row>
    <row r="784" spans="1:23" s="267" customFormat="1" ht="20.25">
      <c r="A784" s="265"/>
      <c r="B784" s="273"/>
      <c r="C784" s="273"/>
      <c r="D784" s="166" t="str">
        <f ca="1">IF(ISERROR($S784),"",OFFSET('Smelter Reference List'!$C$4,$S784-4,0)&amp;"")</f>
        <v/>
      </c>
      <c r="E784" s="166" t="str">
        <f ca="1">IF(ISERROR($S784),"",OFFSET('Smelter Reference List'!$D$4,$S784-4,0)&amp;"")</f>
        <v/>
      </c>
      <c r="F784" s="166" t="str">
        <f ca="1">IF(ISERROR($S784),"",OFFSET('Smelter Reference List'!$E$4,$S784-4,0))</f>
        <v/>
      </c>
      <c r="G784" s="166" t="str">
        <f ca="1">IF(C784=$U$4,"Enter smelter details", IF(ISERROR($S784),"",OFFSET('Smelter Reference List'!$F$4,$S784-4,0)))</f>
        <v/>
      </c>
      <c r="H784" s="290" t="str">
        <f ca="1">IF(ISERROR($S784),"",OFFSET('Smelter Reference List'!$G$4,$S784-4,0))</f>
        <v/>
      </c>
      <c r="I784" s="291" t="str">
        <f ca="1">IF(ISERROR($S784),"",OFFSET('Smelter Reference List'!$H$4,$S784-4,0))</f>
        <v/>
      </c>
      <c r="J784" s="291" t="str">
        <f ca="1">IF(ISERROR($S784),"",OFFSET('Smelter Reference List'!$I$4,$S784-4,0))</f>
        <v/>
      </c>
      <c r="K784" s="288"/>
      <c r="L784" s="288"/>
      <c r="M784" s="288"/>
      <c r="N784" s="288"/>
      <c r="O784" s="288"/>
      <c r="P784" s="288"/>
      <c r="Q784" s="289"/>
      <c r="R784" s="274"/>
      <c r="S784" s="275" t="e">
        <f>IF(OR(C784="",C784=T$4),NA(),MATCH($B784&amp;$C784,'Smelter Reference List'!$J:$J,0))</f>
        <v>#N/A</v>
      </c>
      <c r="T784" s="276"/>
      <c r="U784" s="276"/>
      <c r="V784" s="276"/>
      <c r="W784" s="276"/>
    </row>
    <row r="785" spans="1:23" s="267" customFormat="1" ht="20.25">
      <c r="A785" s="265"/>
      <c r="B785" s="273"/>
      <c r="C785" s="273"/>
      <c r="D785" s="166" t="str">
        <f ca="1">IF(ISERROR($S785),"",OFFSET('Smelter Reference List'!$C$4,$S785-4,0)&amp;"")</f>
        <v/>
      </c>
      <c r="E785" s="166" t="str">
        <f ca="1">IF(ISERROR($S785),"",OFFSET('Smelter Reference List'!$D$4,$S785-4,0)&amp;"")</f>
        <v/>
      </c>
      <c r="F785" s="166" t="str">
        <f ca="1">IF(ISERROR($S785),"",OFFSET('Smelter Reference List'!$E$4,$S785-4,0))</f>
        <v/>
      </c>
      <c r="G785" s="166" t="str">
        <f ca="1">IF(C785=$U$4,"Enter smelter details", IF(ISERROR($S785),"",OFFSET('Smelter Reference List'!$F$4,$S785-4,0)))</f>
        <v/>
      </c>
      <c r="H785" s="290" t="str">
        <f ca="1">IF(ISERROR($S785),"",OFFSET('Smelter Reference List'!$G$4,$S785-4,0))</f>
        <v/>
      </c>
      <c r="I785" s="291" t="str">
        <f ca="1">IF(ISERROR($S785),"",OFFSET('Smelter Reference List'!$H$4,$S785-4,0))</f>
        <v/>
      </c>
      <c r="J785" s="291" t="str">
        <f ca="1">IF(ISERROR($S785),"",OFFSET('Smelter Reference List'!$I$4,$S785-4,0))</f>
        <v/>
      </c>
      <c r="K785" s="288"/>
      <c r="L785" s="288"/>
      <c r="M785" s="288"/>
      <c r="N785" s="288"/>
      <c r="O785" s="288"/>
      <c r="P785" s="288"/>
      <c r="Q785" s="289"/>
      <c r="R785" s="274"/>
      <c r="S785" s="275" t="e">
        <f>IF(OR(C785="",C785=T$4),NA(),MATCH($B785&amp;$C785,'Smelter Reference List'!$J:$J,0))</f>
        <v>#N/A</v>
      </c>
      <c r="T785" s="276"/>
      <c r="U785" s="276"/>
      <c r="V785" s="276"/>
      <c r="W785" s="276"/>
    </row>
    <row r="786" spans="1:23" s="267" customFormat="1" ht="20.25">
      <c r="A786" s="265"/>
      <c r="B786" s="273"/>
      <c r="C786" s="273"/>
      <c r="D786" s="166" t="str">
        <f ca="1">IF(ISERROR($S786),"",OFFSET('Smelter Reference List'!$C$4,$S786-4,0)&amp;"")</f>
        <v/>
      </c>
      <c r="E786" s="166" t="str">
        <f ca="1">IF(ISERROR($S786),"",OFFSET('Smelter Reference List'!$D$4,$S786-4,0)&amp;"")</f>
        <v/>
      </c>
      <c r="F786" s="166" t="str">
        <f ca="1">IF(ISERROR($S786),"",OFFSET('Smelter Reference List'!$E$4,$S786-4,0))</f>
        <v/>
      </c>
      <c r="G786" s="166" t="str">
        <f ca="1">IF(C786=$U$4,"Enter smelter details", IF(ISERROR($S786),"",OFFSET('Smelter Reference List'!$F$4,$S786-4,0)))</f>
        <v/>
      </c>
      <c r="H786" s="290" t="str">
        <f ca="1">IF(ISERROR($S786),"",OFFSET('Smelter Reference List'!$G$4,$S786-4,0))</f>
        <v/>
      </c>
      <c r="I786" s="291" t="str">
        <f ca="1">IF(ISERROR($S786),"",OFFSET('Smelter Reference List'!$H$4,$S786-4,0))</f>
        <v/>
      </c>
      <c r="J786" s="291" t="str">
        <f ca="1">IF(ISERROR($S786),"",OFFSET('Smelter Reference List'!$I$4,$S786-4,0))</f>
        <v/>
      </c>
      <c r="K786" s="288"/>
      <c r="L786" s="288"/>
      <c r="M786" s="288"/>
      <c r="N786" s="288"/>
      <c r="O786" s="288"/>
      <c r="P786" s="288"/>
      <c r="Q786" s="289"/>
      <c r="R786" s="274"/>
      <c r="S786" s="275" t="e">
        <f>IF(OR(C786="",C786=T$4),NA(),MATCH($B786&amp;$C786,'Smelter Reference List'!$J:$J,0))</f>
        <v>#N/A</v>
      </c>
      <c r="T786" s="276"/>
      <c r="U786" s="276"/>
      <c r="V786" s="276"/>
      <c r="W786" s="276"/>
    </row>
    <row r="787" spans="1:23" s="267" customFormat="1" ht="20.25">
      <c r="A787" s="265"/>
      <c r="B787" s="273"/>
      <c r="C787" s="273"/>
      <c r="D787" s="166" t="str">
        <f ca="1">IF(ISERROR($S787),"",OFFSET('Smelter Reference List'!$C$4,$S787-4,0)&amp;"")</f>
        <v/>
      </c>
      <c r="E787" s="166" t="str">
        <f ca="1">IF(ISERROR($S787),"",OFFSET('Smelter Reference List'!$D$4,$S787-4,0)&amp;"")</f>
        <v/>
      </c>
      <c r="F787" s="166" t="str">
        <f ca="1">IF(ISERROR($S787),"",OFFSET('Smelter Reference List'!$E$4,$S787-4,0))</f>
        <v/>
      </c>
      <c r="G787" s="166" t="str">
        <f ca="1">IF(C787=$U$4,"Enter smelter details", IF(ISERROR($S787),"",OFFSET('Smelter Reference List'!$F$4,$S787-4,0)))</f>
        <v/>
      </c>
      <c r="H787" s="290" t="str">
        <f ca="1">IF(ISERROR($S787),"",OFFSET('Smelter Reference List'!$G$4,$S787-4,0))</f>
        <v/>
      </c>
      <c r="I787" s="291" t="str">
        <f ca="1">IF(ISERROR($S787),"",OFFSET('Smelter Reference List'!$H$4,$S787-4,0))</f>
        <v/>
      </c>
      <c r="J787" s="291" t="str">
        <f ca="1">IF(ISERROR($S787),"",OFFSET('Smelter Reference List'!$I$4,$S787-4,0))</f>
        <v/>
      </c>
      <c r="K787" s="288"/>
      <c r="L787" s="288"/>
      <c r="M787" s="288"/>
      <c r="N787" s="288"/>
      <c r="O787" s="288"/>
      <c r="P787" s="288"/>
      <c r="Q787" s="289"/>
      <c r="R787" s="274"/>
      <c r="S787" s="275" t="e">
        <f>IF(OR(C787="",C787=T$4),NA(),MATCH($B787&amp;$C787,'Smelter Reference List'!$J:$J,0))</f>
        <v>#N/A</v>
      </c>
      <c r="T787" s="276"/>
      <c r="U787" s="276"/>
      <c r="V787" s="276"/>
      <c r="W787" s="276"/>
    </row>
    <row r="788" spans="1:23" s="267" customFormat="1" ht="20.25">
      <c r="A788" s="265"/>
      <c r="B788" s="273"/>
      <c r="C788" s="273"/>
      <c r="D788" s="166" t="str">
        <f ca="1">IF(ISERROR($S788),"",OFFSET('Smelter Reference List'!$C$4,$S788-4,0)&amp;"")</f>
        <v/>
      </c>
      <c r="E788" s="166" t="str">
        <f ca="1">IF(ISERROR($S788),"",OFFSET('Smelter Reference List'!$D$4,$S788-4,0)&amp;"")</f>
        <v/>
      </c>
      <c r="F788" s="166" t="str">
        <f ca="1">IF(ISERROR($S788),"",OFFSET('Smelter Reference List'!$E$4,$S788-4,0))</f>
        <v/>
      </c>
      <c r="G788" s="166" t="str">
        <f ca="1">IF(C788=$U$4,"Enter smelter details", IF(ISERROR($S788),"",OFFSET('Smelter Reference List'!$F$4,$S788-4,0)))</f>
        <v/>
      </c>
      <c r="H788" s="290" t="str">
        <f ca="1">IF(ISERROR($S788),"",OFFSET('Smelter Reference List'!$G$4,$S788-4,0))</f>
        <v/>
      </c>
      <c r="I788" s="291" t="str">
        <f ca="1">IF(ISERROR($S788),"",OFFSET('Smelter Reference List'!$H$4,$S788-4,0))</f>
        <v/>
      </c>
      <c r="J788" s="291" t="str">
        <f ca="1">IF(ISERROR($S788),"",OFFSET('Smelter Reference List'!$I$4,$S788-4,0))</f>
        <v/>
      </c>
      <c r="K788" s="288"/>
      <c r="L788" s="288"/>
      <c r="M788" s="288"/>
      <c r="N788" s="288"/>
      <c r="O788" s="288"/>
      <c r="P788" s="288"/>
      <c r="Q788" s="289"/>
      <c r="R788" s="274"/>
      <c r="S788" s="275" t="e">
        <f>IF(OR(C788="",C788=T$4),NA(),MATCH($B788&amp;$C788,'Smelter Reference List'!$J:$J,0))</f>
        <v>#N/A</v>
      </c>
      <c r="T788" s="276"/>
      <c r="U788" s="276"/>
      <c r="V788" s="276"/>
      <c r="W788" s="276"/>
    </row>
    <row r="789" spans="1:23" s="267" customFormat="1" ht="20.25">
      <c r="A789" s="265"/>
      <c r="B789" s="273"/>
      <c r="C789" s="273"/>
      <c r="D789" s="166" t="str">
        <f ca="1">IF(ISERROR($S789),"",OFFSET('Smelter Reference List'!$C$4,$S789-4,0)&amp;"")</f>
        <v/>
      </c>
      <c r="E789" s="166" t="str">
        <f ca="1">IF(ISERROR($S789),"",OFFSET('Smelter Reference List'!$D$4,$S789-4,0)&amp;"")</f>
        <v/>
      </c>
      <c r="F789" s="166" t="str">
        <f ca="1">IF(ISERROR($S789),"",OFFSET('Smelter Reference List'!$E$4,$S789-4,0))</f>
        <v/>
      </c>
      <c r="G789" s="166" t="str">
        <f ca="1">IF(C789=$U$4,"Enter smelter details", IF(ISERROR($S789),"",OFFSET('Smelter Reference List'!$F$4,$S789-4,0)))</f>
        <v/>
      </c>
      <c r="H789" s="290" t="str">
        <f ca="1">IF(ISERROR($S789),"",OFFSET('Smelter Reference List'!$G$4,$S789-4,0))</f>
        <v/>
      </c>
      <c r="I789" s="291" t="str">
        <f ca="1">IF(ISERROR($S789),"",OFFSET('Smelter Reference List'!$H$4,$S789-4,0))</f>
        <v/>
      </c>
      <c r="J789" s="291" t="str">
        <f ca="1">IF(ISERROR($S789),"",OFFSET('Smelter Reference List'!$I$4,$S789-4,0))</f>
        <v/>
      </c>
      <c r="K789" s="288"/>
      <c r="L789" s="288"/>
      <c r="M789" s="288"/>
      <c r="N789" s="288"/>
      <c r="O789" s="288"/>
      <c r="P789" s="288"/>
      <c r="Q789" s="289"/>
      <c r="R789" s="274"/>
      <c r="S789" s="275" t="e">
        <f>IF(OR(C789="",C789=T$4),NA(),MATCH($B789&amp;$C789,'Smelter Reference List'!$J:$J,0))</f>
        <v>#N/A</v>
      </c>
      <c r="T789" s="276"/>
      <c r="U789" s="276"/>
      <c r="V789" s="276"/>
      <c r="W789" s="276"/>
    </row>
    <row r="790" spans="1:23" s="267" customFormat="1" ht="20.25">
      <c r="A790" s="265"/>
      <c r="B790" s="273"/>
      <c r="C790" s="273"/>
      <c r="D790" s="166" t="str">
        <f ca="1">IF(ISERROR($S790),"",OFFSET('Smelter Reference List'!$C$4,$S790-4,0)&amp;"")</f>
        <v/>
      </c>
      <c r="E790" s="166" t="str">
        <f ca="1">IF(ISERROR($S790),"",OFFSET('Smelter Reference List'!$D$4,$S790-4,0)&amp;"")</f>
        <v/>
      </c>
      <c r="F790" s="166" t="str">
        <f ca="1">IF(ISERROR($S790),"",OFFSET('Smelter Reference List'!$E$4,$S790-4,0))</f>
        <v/>
      </c>
      <c r="G790" s="166" t="str">
        <f ca="1">IF(C790=$U$4,"Enter smelter details", IF(ISERROR($S790),"",OFFSET('Smelter Reference List'!$F$4,$S790-4,0)))</f>
        <v/>
      </c>
      <c r="H790" s="290" t="str">
        <f ca="1">IF(ISERROR($S790),"",OFFSET('Smelter Reference List'!$G$4,$S790-4,0))</f>
        <v/>
      </c>
      <c r="I790" s="291" t="str">
        <f ca="1">IF(ISERROR($S790),"",OFFSET('Smelter Reference List'!$H$4,$S790-4,0))</f>
        <v/>
      </c>
      <c r="J790" s="291" t="str">
        <f ca="1">IF(ISERROR($S790),"",OFFSET('Smelter Reference List'!$I$4,$S790-4,0))</f>
        <v/>
      </c>
      <c r="K790" s="288"/>
      <c r="L790" s="288"/>
      <c r="M790" s="288"/>
      <c r="N790" s="288"/>
      <c r="O790" s="288"/>
      <c r="P790" s="288"/>
      <c r="Q790" s="289"/>
      <c r="R790" s="274"/>
      <c r="S790" s="275" t="e">
        <f>IF(OR(C790="",C790=T$4),NA(),MATCH($B790&amp;$C790,'Smelter Reference List'!$J:$J,0))</f>
        <v>#N/A</v>
      </c>
      <c r="T790" s="276"/>
      <c r="U790" s="276"/>
      <c r="V790" s="276"/>
      <c r="W790" s="276"/>
    </row>
    <row r="791" spans="1:23" s="267" customFormat="1" ht="20.25">
      <c r="A791" s="265"/>
      <c r="B791" s="273"/>
      <c r="C791" s="273"/>
      <c r="D791" s="166" t="str">
        <f ca="1">IF(ISERROR($S791),"",OFFSET('Smelter Reference List'!$C$4,$S791-4,0)&amp;"")</f>
        <v/>
      </c>
      <c r="E791" s="166" t="str">
        <f ca="1">IF(ISERROR($S791),"",OFFSET('Smelter Reference List'!$D$4,$S791-4,0)&amp;"")</f>
        <v/>
      </c>
      <c r="F791" s="166" t="str">
        <f ca="1">IF(ISERROR($S791),"",OFFSET('Smelter Reference List'!$E$4,$S791-4,0))</f>
        <v/>
      </c>
      <c r="G791" s="166" t="str">
        <f ca="1">IF(C791=$U$4,"Enter smelter details", IF(ISERROR($S791),"",OFFSET('Smelter Reference List'!$F$4,$S791-4,0)))</f>
        <v/>
      </c>
      <c r="H791" s="290" t="str">
        <f ca="1">IF(ISERROR($S791),"",OFFSET('Smelter Reference List'!$G$4,$S791-4,0))</f>
        <v/>
      </c>
      <c r="I791" s="291" t="str">
        <f ca="1">IF(ISERROR($S791),"",OFFSET('Smelter Reference List'!$H$4,$S791-4,0))</f>
        <v/>
      </c>
      <c r="J791" s="291" t="str">
        <f ca="1">IF(ISERROR($S791),"",OFFSET('Smelter Reference List'!$I$4,$S791-4,0))</f>
        <v/>
      </c>
      <c r="K791" s="288"/>
      <c r="L791" s="288"/>
      <c r="M791" s="288"/>
      <c r="N791" s="288"/>
      <c r="O791" s="288"/>
      <c r="P791" s="288"/>
      <c r="Q791" s="289"/>
      <c r="R791" s="274"/>
      <c r="S791" s="275" t="e">
        <f>IF(OR(C791="",C791=T$4),NA(),MATCH($B791&amp;$C791,'Smelter Reference List'!$J:$J,0))</f>
        <v>#N/A</v>
      </c>
      <c r="T791" s="276"/>
      <c r="U791" s="276"/>
      <c r="V791" s="276"/>
      <c r="W791" s="276"/>
    </row>
    <row r="792" spans="1:23" s="267" customFormat="1" ht="20.25">
      <c r="A792" s="265"/>
      <c r="B792" s="273"/>
      <c r="C792" s="273"/>
      <c r="D792" s="166" t="str">
        <f ca="1">IF(ISERROR($S792),"",OFFSET('Smelter Reference List'!$C$4,$S792-4,0)&amp;"")</f>
        <v/>
      </c>
      <c r="E792" s="166" t="str">
        <f ca="1">IF(ISERROR($S792),"",OFFSET('Smelter Reference List'!$D$4,$S792-4,0)&amp;"")</f>
        <v/>
      </c>
      <c r="F792" s="166" t="str">
        <f ca="1">IF(ISERROR($S792),"",OFFSET('Smelter Reference List'!$E$4,$S792-4,0))</f>
        <v/>
      </c>
      <c r="G792" s="166" t="str">
        <f ca="1">IF(C792=$U$4,"Enter smelter details", IF(ISERROR($S792),"",OFFSET('Smelter Reference List'!$F$4,$S792-4,0)))</f>
        <v/>
      </c>
      <c r="H792" s="290" t="str">
        <f ca="1">IF(ISERROR($S792),"",OFFSET('Smelter Reference List'!$G$4,$S792-4,0))</f>
        <v/>
      </c>
      <c r="I792" s="291" t="str">
        <f ca="1">IF(ISERROR($S792),"",OFFSET('Smelter Reference List'!$H$4,$S792-4,0))</f>
        <v/>
      </c>
      <c r="J792" s="291" t="str">
        <f ca="1">IF(ISERROR($S792),"",OFFSET('Smelter Reference List'!$I$4,$S792-4,0))</f>
        <v/>
      </c>
      <c r="K792" s="288"/>
      <c r="L792" s="288"/>
      <c r="M792" s="288"/>
      <c r="N792" s="288"/>
      <c r="O792" s="288"/>
      <c r="P792" s="288"/>
      <c r="Q792" s="289"/>
      <c r="R792" s="274"/>
      <c r="S792" s="275" t="e">
        <f>IF(OR(C792="",C792=T$4),NA(),MATCH($B792&amp;$C792,'Smelter Reference List'!$J:$J,0))</f>
        <v>#N/A</v>
      </c>
      <c r="T792" s="276"/>
      <c r="U792" s="276"/>
      <c r="V792" s="276"/>
      <c r="W792" s="276"/>
    </row>
    <row r="793" spans="1:23" s="267" customFormat="1" ht="20.25">
      <c r="A793" s="265"/>
      <c r="B793" s="273"/>
      <c r="C793" s="273"/>
      <c r="D793" s="166" t="str">
        <f ca="1">IF(ISERROR($S793),"",OFFSET('Smelter Reference List'!$C$4,$S793-4,0)&amp;"")</f>
        <v/>
      </c>
      <c r="E793" s="166" t="str">
        <f ca="1">IF(ISERROR($S793),"",OFFSET('Smelter Reference List'!$D$4,$S793-4,0)&amp;"")</f>
        <v/>
      </c>
      <c r="F793" s="166" t="str">
        <f ca="1">IF(ISERROR($S793),"",OFFSET('Smelter Reference List'!$E$4,$S793-4,0))</f>
        <v/>
      </c>
      <c r="G793" s="166" t="str">
        <f ca="1">IF(C793=$U$4,"Enter smelter details", IF(ISERROR($S793),"",OFFSET('Smelter Reference List'!$F$4,$S793-4,0)))</f>
        <v/>
      </c>
      <c r="H793" s="290" t="str">
        <f ca="1">IF(ISERROR($S793),"",OFFSET('Smelter Reference List'!$G$4,$S793-4,0))</f>
        <v/>
      </c>
      <c r="I793" s="291" t="str">
        <f ca="1">IF(ISERROR($S793),"",OFFSET('Smelter Reference List'!$H$4,$S793-4,0))</f>
        <v/>
      </c>
      <c r="J793" s="291" t="str">
        <f ca="1">IF(ISERROR($S793),"",OFFSET('Smelter Reference List'!$I$4,$S793-4,0))</f>
        <v/>
      </c>
      <c r="K793" s="288"/>
      <c r="L793" s="288"/>
      <c r="M793" s="288"/>
      <c r="N793" s="288"/>
      <c r="O793" s="288"/>
      <c r="P793" s="288"/>
      <c r="Q793" s="289"/>
      <c r="R793" s="274"/>
      <c r="S793" s="275" t="e">
        <f>IF(OR(C793="",C793=T$4),NA(),MATCH($B793&amp;$C793,'Smelter Reference List'!$J:$J,0))</f>
        <v>#N/A</v>
      </c>
      <c r="T793" s="276"/>
      <c r="U793" s="276"/>
      <c r="V793" s="276"/>
      <c r="W793" s="276"/>
    </row>
    <row r="794" spans="1:23" s="267" customFormat="1" ht="20.25">
      <c r="A794" s="265"/>
      <c r="B794" s="273"/>
      <c r="C794" s="273"/>
      <c r="D794" s="166" t="str">
        <f ca="1">IF(ISERROR($S794),"",OFFSET('Smelter Reference List'!$C$4,$S794-4,0)&amp;"")</f>
        <v/>
      </c>
      <c r="E794" s="166" t="str">
        <f ca="1">IF(ISERROR($S794),"",OFFSET('Smelter Reference List'!$D$4,$S794-4,0)&amp;"")</f>
        <v/>
      </c>
      <c r="F794" s="166" t="str">
        <f ca="1">IF(ISERROR($S794),"",OFFSET('Smelter Reference List'!$E$4,$S794-4,0))</f>
        <v/>
      </c>
      <c r="G794" s="166" t="str">
        <f ca="1">IF(C794=$U$4,"Enter smelter details", IF(ISERROR($S794),"",OFFSET('Smelter Reference List'!$F$4,$S794-4,0)))</f>
        <v/>
      </c>
      <c r="H794" s="290" t="str">
        <f ca="1">IF(ISERROR($S794),"",OFFSET('Smelter Reference List'!$G$4,$S794-4,0))</f>
        <v/>
      </c>
      <c r="I794" s="291" t="str">
        <f ca="1">IF(ISERROR($S794),"",OFFSET('Smelter Reference List'!$H$4,$S794-4,0))</f>
        <v/>
      </c>
      <c r="J794" s="291" t="str">
        <f ca="1">IF(ISERROR($S794),"",OFFSET('Smelter Reference List'!$I$4,$S794-4,0))</f>
        <v/>
      </c>
      <c r="K794" s="288"/>
      <c r="L794" s="288"/>
      <c r="M794" s="288"/>
      <c r="N794" s="288"/>
      <c r="O794" s="288"/>
      <c r="P794" s="288"/>
      <c r="Q794" s="289"/>
      <c r="R794" s="274"/>
      <c r="S794" s="275" t="e">
        <f>IF(OR(C794="",C794=T$4),NA(),MATCH($B794&amp;$C794,'Smelter Reference List'!$J:$J,0))</f>
        <v>#N/A</v>
      </c>
      <c r="T794" s="276"/>
      <c r="U794" s="276"/>
      <c r="V794" s="276"/>
      <c r="W794" s="276"/>
    </row>
    <row r="795" spans="1:23" s="267" customFormat="1" ht="20.25">
      <c r="A795" s="265"/>
      <c r="B795" s="273"/>
      <c r="C795" s="273"/>
      <c r="D795" s="166" t="str">
        <f ca="1">IF(ISERROR($S795),"",OFFSET('Smelter Reference List'!$C$4,$S795-4,0)&amp;"")</f>
        <v/>
      </c>
      <c r="E795" s="166" t="str">
        <f ca="1">IF(ISERROR($S795),"",OFFSET('Smelter Reference List'!$D$4,$S795-4,0)&amp;"")</f>
        <v/>
      </c>
      <c r="F795" s="166" t="str">
        <f ca="1">IF(ISERROR($S795),"",OFFSET('Smelter Reference List'!$E$4,$S795-4,0))</f>
        <v/>
      </c>
      <c r="G795" s="166" t="str">
        <f ca="1">IF(C795=$U$4,"Enter smelter details", IF(ISERROR($S795),"",OFFSET('Smelter Reference List'!$F$4,$S795-4,0)))</f>
        <v/>
      </c>
      <c r="H795" s="290" t="str">
        <f ca="1">IF(ISERROR($S795),"",OFFSET('Smelter Reference List'!$G$4,$S795-4,0))</f>
        <v/>
      </c>
      <c r="I795" s="291" t="str">
        <f ca="1">IF(ISERROR($S795),"",OFFSET('Smelter Reference List'!$H$4,$S795-4,0))</f>
        <v/>
      </c>
      <c r="J795" s="291" t="str">
        <f ca="1">IF(ISERROR($S795),"",OFFSET('Smelter Reference List'!$I$4,$S795-4,0))</f>
        <v/>
      </c>
      <c r="K795" s="288"/>
      <c r="L795" s="288"/>
      <c r="M795" s="288"/>
      <c r="N795" s="288"/>
      <c r="O795" s="288"/>
      <c r="P795" s="288"/>
      <c r="Q795" s="289"/>
      <c r="R795" s="274"/>
      <c r="S795" s="275" t="e">
        <f>IF(OR(C795="",C795=T$4),NA(),MATCH($B795&amp;$C795,'Smelter Reference List'!$J:$J,0))</f>
        <v>#N/A</v>
      </c>
      <c r="T795" s="276"/>
      <c r="U795" s="276"/>
      <c r="V795" s="276"/>
      <c r="W795" s="276"/>
    </row>
    <row r="796" spans="1:23" s="267" customFormat="1" ht="20.25">
      <c r="A796" s="265"/>
      <c r="B796" s="273"/>
      <c r="C796" s="273"/>
      <c r="D796" s="166" t="str">
        <f ca="1">IF(ISERROR($S796),"",OFFSET('Smelter Reference List'!$C$4,$S796-4,0)&amp;"")</f>
        <v/>
      </c>
      <c r="E796" s="166" t="str">
        <f ca="1">IF(ISERROR($S796),"",OFFSET('Smelter Reference List'!$D$4,$S796-4,0)&amp;"")</f>
        <v/>
      </c>
      <c r="F796" s="166" t="str">
        <f ca="1">IF(ISERROR($S796),"",OFFSET('Smelter Reference List'!$E$4,$S796-4,0))</f>
        <v/>
      </c>
      <c r="G796" s="166" t="str">
        <f ca="1">IF(C796=$U$4,"Enter smelter details", IF(ISERROR($S796),"",OFFSET('Smelter Reference List'!$F$4,$S796-4,0)))</f>
        <v/>
      </c>
      <c r="H796" s="290" t="str">
        <f ca="1">IF(ISERROR($S796),"",OFFSET('Smelter Reference List'!$G$4,$S796-4,0))</f>
        <v/>
      </c>
      <c r="I796" s="291" t="str">
        <f ca="1">IF(ISERROR($S796),"",OFFSET('Smelter Reference List'!$H$4,$S796-4,0))</f>
        <v/>
      </c>
      <c r="J796" s="291" t="str">
        <f ca="1">IF(ISERROR($S796),"",OFFSET('Smelter Reference List'!$I$4,$S796-4,0))</f>
        <v/>
      </c>
      <c r="K796" s="288"/>
      <c r="L796" s="288"/>
      <c r="M796" s="288"/>
      <c r="N796" s="288"/>
      <c r="O796" s="288"/>
      <c r="P796" s="288"/>
      <c r="Q796" s="289"/>
      <c r="R796" s="274"/>
      <c r="S796" s="275" t="e">
        <f>IF(OR(C796="",C796=T$4),NA(),MATCH($B796&amp;$C796,'Smelter Reference List'!$J:$J,0))</f>
        <v>#N/A</v>
      </c>
      <c r="T796" s="276"/>
      <c r="U796" s="276"/>
      <c r="V796" s="276"/>
      <c r="W796" s="276"/>
    </row>
    <row r="797" spans="1:23" s="267" customFormat="1" ht="20.25">
      <c r="A797" s="265"/>
      <c r="B797" s="273"/>
      <c r="C797" s="273"/>
      <c r="D797" s="166" t="str">
        <f ca="1">IF(ISERROR($S797),"",OFFSET('Smelter Reference List'!$C$4,$S797-4,0)&amp;"")</f>
        <v/>
      </c>
      <c r="E797" s="166" t="str">
        <f ca="1">IF(ISERROR($S797),"",OFFSET('Smelter Reference List'!$D$4,$S797-4,0)&amp;"")</f>
        <v/>
      </c>
      <c r="F797" s="166" t="str">
        <f ca="1">IF(ISERROR($S797),"",OFFSET('Smelter Reference List'!$E$4,$S797-4,0))</f>
        <v/>
      </c>
      <c r="G797" s="166" t="str">
        <f ca="1">IF(C797=$U$4,"Enter smelter details", IF(ISERROR($S797),"",OFFSET('Smelter Reference List'!$F$4,$S797-4,0)))</f>
        <v/>
      </c>
      <c r="H797" s="290" t="str">
        <f ca="1">IF(ISERROR($S797),"",OFFSET('Smelter Reference List'!$G$4,$S797-4,0))</f>
        <v/>
      </c>
      <c r="I797" s="291" t="str">
        <f ca="1">IF(ISERROR($S797),"",OFFSET('Smelter Reference List'!$H$4,$S797-4,0))</f>
        <v/>
      </c>
      <c r="J797" s="291" t="str">
        <f ca="1">IF(ISERROR($S797),"",OFFSET('Smelter Reference List'!$I$4,$S797-4,0))</f>
        <v/>
      </c>
      <c r="K797" s="288"/>
      <c r="L797" s="288"/>
      <c r="M797" s="288"/>
      <c r="N797" s="288"/>
      <c r="O797" s="288"/>
      <c r="P797" s="288"/>
      <c r="Q797" s="289"/>
      <c r="R797" s="274"/>
      <c r="S797" s="275" t="e">
        <f>IF(OR(C797="",C797=T$4),NA(),MATCH($B797&amp;$C797,'Smelter Reference List'!$J:$J,0))</f>
        <v>#N/A</v>
      </c>
      <c r="T797" s="276"/>
      <c r="U797" s="276"/>
      <c r="V797" s="276"/>
      <c r="W797" s="276"/>
    </row>
    <row r="798" spans="1:23" s="267" customFormat="1" ht="20.25">
      <c r="A798" s="265"/>
      <c r="B798" s="273"/>
      <c r="C798" s="273"/>
      <c r="D798" s="166" t="str">
        <f ca="1">IF(ISERROR($S798),"",OFFSET('Smelter Reference List'!$C$4,$S798-4,0)&amp;"")</f>
        <v/>
      </c>
      <c r="E798" s="166" t="str">
        <f ca="1">IF(ISERROR($S798),"",OFFSET('Smelter Reference List'!$D$4,$S798-4,0)&amp;"")</f>
        <v/>
      </c>
      <c r="F798" s="166" t="str">
        <f ca="1">IF(ISERROR($S798),"",OFFSET('Smelter Reference List'!$E$4,$S798-4,0))</f>
        <v/>
      </c>
      <c r="G798" s="166" t="str">
        <f ca="1">IF(C798=$U$4,"Enter smelter details", IF(ISERROR($S798),"",OFFSET('Smelter Reference List'!$F$4,$S798-4,0)))</f>
        <v/>
      </c>
      <c r="H798" s="290" t="str">
        <f ca="1">IF(ISERROR($S798),"",OFFSET('Smelter Reference List'!$G$4,$S798-4,0))</f>
        <v/>
      </c>
      <c r="I798" s="291" t="str">
        <f ca="1">IF(ISERROR($S798),"",OFFSET('Smelter Reference List'!$H$4,$S798-4,0))</f>
        <v/>
      </c>
      <c r="J798" s="291" t="str">
        <f ca="1">IF(ISERROR($S798),"",OFFSET('Smelter Reference List'!$I$4,$S798-4,0))</f>
        <v/>
      </c>
      <c r="K798" s="288"/>
      <c r="L798" s="288"/>
      <c r="M798" s="288"/>
      <c r="N798" s="288"/>
      <c r="O798" s="288"/>
      <c r="P798" s="288"/>
      <c r="Q798" s="289"/>
      <c r="R798" s="274"/>
      <c r="S798" s="275" t="e">
        <f>IF(OR(C798="",C798=T$4),NA(),MATCH($B798&amp;$C798,'Smelter Reference List'!$J:$J,0))</f>
        <v>#N/A</v>
      </c>
      <c r="T798" s="276"/>
      <c r="U798" s="276"/>
      <c r="V798" s="276"/>
      <c r="W798" s="276"/>
    </row>
    <row r="799" spans="1:23" s="267" customFormat="1" ht="20.25">
      <c r="A799" s="265"/>
      <c r="B799" s="273"/>
      <c r="C799" s="273"/>
      <c r="D799" s="166" t="str">
        <f ca="1">IF(ISERROR($S799),"",OFFSET('Smelter Reference List'!$C$4,$S799-4,0)&amp;"")</f>
        <v/>
      </c>
      <c r="E799" s="166" t="str">
        <f ca="1">IF(ISERROR($S799),"",OFFSET('Smelter Reference List'!$D$4,$S799-4,0)&amp;"")</f>
        <v/>
      </c>
      <c r="F799" s="166" t="str">
        <f ca="1">IF(ISERROR($S799),"",OFFSET('Smelter Reference List'!$E$4,$S799-4,0))</f>
        <v/>
      </c>
      <c r="G799" s="166" t="str">
        <f ca="1">IF(C799=$U$4,"Enter smelter details", IF(ISERROR($S799),"",OFFSET('Smelter Reference List'!$F$4,$S799-4,0)))</f>
        <v/>
      </c>
      <c r="H799" s="290" t="str">
        <f ca="1">IF(ISERROR($S799),"",OFFSET('Smelter Reference List'!$G$4,$S799-4,0))</f>
        <v/>
      </c>
      <c r="I799" s="291" t="str">
        <f ca="1">IF(ISERROR($S799),"",OFFSET('Smelter Reference List'!$H$4,$S799-4,0))</f>
        <v/>
      </c>
      <c r="J799" s="291" t="str">
        <f ca="1">IF(ISERROR($S799),"",OFFSET('Smelter Reference List'!$I$4,$S799-4,0))</f>
        <v/>
      </c>
      <c r="K799" s="288"/>
      <c r="L799" s="288"/>
      <c r="M799" s="288"/>
      <c r="N799" s="288"/>
      <c r="O799" s="288"/>
      <c r="P799" s="288"/>
      <c r="Q799" s="289"/>
      <c r="R799" s="274"/>
      <c r="S799" s="275" t="e">
        <f>IF(OR(C799="",C799=T$4),NA(),MATCH($B799&amp;$C799,'Smelter Reference List'!$J:$J,0))</f>
        <v>#N/A</v>
      </c>
      <c r="T799" s="276"/>
      <c r="U799" s="276"/>
      <c r="V799" s="276"/>
      <c r="W799" s="276"/>
    </row>
    <row r="800" spans="1:23" s="267" customFormat="1" ht="20.25">
      <c r="A800" s="265"/>
      <c r="B800" s="273"/>
      <c r="C800" s="273"/>
      <c r="D800" s="166" t="str">
        <f ca="1">IF(ISERROR($S800),"",OFFSET('Smelter Reference List'!$C$4,$S800-4,0)&amp;"")</f>
        <v/>
      </c>
      <c r="E800" s="166" t="str">
        <f ca="1">IF(ISERROR($S800),"",OFFSET('Smelter Reference List'!$D$4,$S800-4,0)&amp;"")</f>
        <v/>
      </c>
      <c r="F800" s="166" t="str">
        <f ca="1">IF(ISERROR($S800),"",OFFSET('Smelter Reference List'!$E$4,$S800-4,0))</f>
        <v/>
      </c>
      <c r="G800" s="166" t="str">
        <f ca="1">IF(C800=$U$4,"Enter smelter details", IF(ISERROR($S800),"",OFFSET('Smelter Reference List'!$F$4,$S800-4,0)))</f>
        <v/>
      </c>
      <c r="H800" s="290" t="str">
        <f ca="1">IF(ISERROR($S800),"",OFFSET('Smelter Reference List'!$G$4,$S800-4,0))</f>
        <v/>
      </c>
      <c r="I800" s="291" t="str">
        <f ca="1">IF(ISERROR($S800),"",OFFSET('Smelter Reference List'!$H$4,$S800-4,0))</f>
        <v/>
      </c>
      <c r="J800" s="291" t="str">
        <f ca="1">IF(ISERROR($S800),"",OFFSET('Smelter Reference List'!$I$4,$S800-4,0))</f>
        <v/>
      </c>
      <c r="K800" s="288"/>
      <c r="L800" s="288"/>
      <c r="M800" s="288"/>
      <c r="N800" s="288"/>
      <c r="O800" s="288"/>
      <c r="P800" s="288"/>
      <c r="Q800" s="289"/>
      <c r="R800" s="274"/>
      <c r="S800" s="275" t="e">
        <f>IF(OR(C800="",C800=T$4),NA(),MATCH($B800&amp;$C800,'Smelter Reference List'!$J:$J,0))</f>
        <v>#N/A</v>
      </c>
      <c r="T800" s="276"/>
      <c r="U800" s="276"/>
      <c r="V800" s="276"/>
      <c r="W800" s="276"/>
    </row>
    <row r="801" spans="1:23" s="267" customFormat="1" ht="20.25">
      <c r="A801" s="265"/>
      <c r="B801" s="273"/>
      <c r="C801" s="273"/>
      <c r="D801" s="166" t="str">
        <f ca="1">IF(ISERROR($S801),"",OFFSET('Smelter Reference List'!$C$4,$S801-4,0)&amp;"")</f>
        <v/>
      </c>
      <c r="E801" s="166" t="str">
        <f ca="1">IF(ISERROR($S801),"",OFFSET('Smelter Reference List'!$D$4,$S801-4,0)&amp;"")</f>
        <v/>
      </c>
      <c r="F801" s="166" t="str">
        <f ca="1">IF(ISERROR($S801),"",OFFSET('Smelter Reference List'!$E$4,$S801-4,0))</f>
        <v/>
      </c>
      <c r="G801" s="166" t="str">
        <f ca="1">IF(C801=$U$4,"Enter smelter details", IF(ISERROR($S801),"",OFFSET('Smelter Reference List'!$F$4,$S801-4,0)))</f>
        <v/>
      </c>
      <c r="H801" s="290" t="str">
        <f ca="1">IF(ISERROR($S801),"",OFFSET('Smelter Reference List'!$G$4,$S801-4,0))</f>
        <v/>
      </c>
      <c r="I801" s="291" t="str">
        <f ca="1">IF(ISERROR($S801),"",OFFSET('Smelter Reference List'!$H$4,$S801-4,0))</f>
        <v/>
      </c>
      <c r="J801" s="291" t="str">
        <f ca="1">IF(ISERROR($S801),"",OFFSET('Smelter Reference List'!$I$4,$S801-4,0))</f>
        <v/>
      </c>
      <c r="K801" s="288"/>
      <c r="L801" s="288"/>
      <c r="M801" s="288"/>
      <c r="N801" s="288"/>
      <c r="O801" s="288"/>
      <c r="P801" s="288"/>
      <c r="Q801" s="289"/>
      <c r="R801" s="274"/>
      <c r="S801" s="275" t="e">
        <f>IF(OR(C801="",C801=T$4),NA(),MATCH($B801&amp;$C801,'Smelter Reference List'!$J:$J,0))</f>
        <v>#N/A</v>
      </c>
      <c r="T801" s="276"/>
      <c r="U801" s="276"/>
      <c r="V801" s="276"/>
      <c r="W801" s="276"/>
    </row>
    <row r="802" spans="1:23" s="267" customFormat="1" ht="20.25">
      <c r="A802" s="265"/>
      <c r="B802" s="273"/>
      <c r="C802" s="273"/>
      <c r="D802" s="166" t="str">
        <f ca="1">IF(ISERROR($S802),"",OFFSET('Smelter Reference List'!$C$4,$S802-4,0)&amp;"")</f>
        <v/>
      </c>
      <c r="E802" s="166" t="str">
        <f ca="1">IF(ISERROR($S802),"",OFFSET('Smelter Reference List'!$D$4,$S802-4,0)&amp;"")</f>
        <v/>
      </c>
      <c r="F802" s="166" t="str">
        <f ca="1">IF(ISERROR($S802),"",OFFSET('Smelter Reference List'!$E$4,$S802-4,0))</f>
        <v/>
      </c>
      <c r="G802" s="166" t="str">
        <f ca="1">IF(C802=$U$4,"Enter smelter details", IF(ISERROR($S802),"",OFFSET('Smelter Reference List'!$F$4,$S802-4,0)))</f>
        <v/>
      </c>
      <c r="H802" s="290" t="str">
        <f ca="1">IF(ISERROR($S802),"",OFFSET('Smelter Reference List'!$G$4,$S802-4,0))</f>
        <v/>
      </c>
      <c r="I802" s="291" t="str">
        <f ca="1">IF(ISERROR($S802),"",OFFSET('Smelter Reference List'!$H$4,$S802-4,0))</f>
        <v/>
      </c>
      <c r="J802" s="291" t="str">
        <f ca="1">IF(ISERROR($S802),"",OFFSET('Smelter Reference List'!$I$4,$S802-4,0))</f>
        <v/>
      </c>
      <c r="K802" s="288"/>
      <c r="L802" s="288"/>
      <c r="M802" s="288"/>
      <c r="N802" s="288"/>
      <c r="O802" s="288"/>
      <c r="P802" s="288"/>
      <c r="Q802" s="289"/>
      <c r="R802" s="274"/>
      <c r="S802" s="275" t="e">
        <f>IF(OR(C802="",C802=T$4),NA(),MATCH($B802&amp;$C802,'Smelter Reference List'!$J:$J,0))</f>
        <v>#N/A</v>
      </c>
      <c r="T802" s="276"/>
      <c r="U802" s="276"/>
      <c r="V802" s="276"/>
      <c r="W802" s="276"/>
    </row>
    <row r="803" spans="1:23" s="267" customFormat="1" ht="20.25">
      <c r="A803" s="265"/>
      <c r="B803" s="273"/>
      <c r="C803" s="273"/>
      <c r="D803" s="166" t="str">
        <f ca="1">IF(ISERROR($S803),"",OFFSET('Smelter Reference List'!$C$4,$S803-4,0)&amp;"")</f>
        <v/>
      </c>
      <c r="E803" s="166" t="str">
        <f ca="1">IF(ISERROR($S803),"",OFFSET('Smelter Reference List'!$D$4,$S803-4,0)&amp;"")</f>
        <v/>
      </c>
      <c r="F803" s="166" t="str">
        <f ca="1">IF(ISERROR($S803),"",OFFSET('Smelter Reference List'!$E$4,$S803-4,0))</f>
        <v/>
      </c>
      <c r="G803" s="166" t="str">
        <f ca="1">IF(C803=$U$4,"Enter smelter details", IF(ISERROR($S803),"",OFFSET('Smelter Reference List'!$F$4,$S803-4,0)))</f>
        <v/>
      </c>
      <c r="H803" s="290" t="str">
        <f ca="1">IF(ISERROR($S803),"",OFFSET('Smelter Reference List'!$G$4,$S803-4,0))</f>
        <v/>
      </c>
      <c r="I803" s="291" t="str">
        <f ca="1">IF(ISERROR($S803),"",OFFSET('Smelter Reference List'!$H$4,$S803-4,0))</f>
        <v/>
      </c>
      <c r="J803" s="291" t="str">
        <f ca="1">IF(ISERROR($S803),"",OFFSET('Smelter Reference List'!$I$4,$S803-4,0))</f>
        <v/>
      </c>
      <c r="K803" s="288"/>
      <c r="L803" s="288"/>
      <c r="M803" s="288"/>
      <c r="N803" s="288"/>
      <c r="O803" s="288"/>
      <c r="P803" s="288"/>
      <c r="Q803" s="289"/>
      <c r="R803" s="274"/>
      <c r="S803" s="275" t="e">
        <f>IF(OR(C803="",C803=T$4),NA(),MATCH($B803&amp;$C803,'Smelter Reference List'!$J:$J,0))</f>
        <v>#N/A</v>
      </c>
      <c r="T803" s="276"/>
      <c r="U803" s="276"/>
      <c r="V803" s="276"/>
      <c r="W803" s="276"/>
    </row>
    <row r="804" spans="1:23" s="267" customFormat="1" ht="20.25">
      <c r="A804" s="265"/>
      <c r="B804" s="273"/>
      <c r="C804" s="273"/>
      <c r="D804" s="166" t="str">
        <f ca="1">IF(ISERROR($S804),"",OFFSET('Smelter Reference List'!$C$4,$S804-4,0)&amp;"")</f>
        <v/>
      </c>
      <c r="E804" s="166" t="str">
        <f ca="1">IF(ISERROR($S804),"",OFFSET('Smelter Reference List'!$D$4,$S804-4,0)&amp;"")</f>
        <v/>
      </c>
      <c r="F804" s="166" t="str">
        <f ca="1">IF(ISERROR($S804),"",OFFSET('Smelter Reference List'!$E$4,$S804-4,0))</f>
        <v/>
      </c>
      <c r="G804" s="166" t="str">
        <f ca="1">IF(C804=$U$4,"Enter smelter details", IF(ISERROR($S804),"",OFFSET('Smelter Reference List'!$F$4,$S804-4,0)))</f>
        <v/>
      </c>
      <c r="H804" s="290" t="str">
        <f ca="1">IF(ISERROR($S804),"",OFFSET('Smelter Reference List'!$G$4,$S804-4,0))</f>
        <v/>
      </c>
      <c r="I804" s="291" t="str">
        <f ca="1">IF(ISERROR($S804),"",OFFSET('Smelter Reference List'!$H$4,$S804-4,0))</f>
        <v/>
      </c>
      <c r="J804" s="291" t="str">
        <f ca="1">IF(ISERROR($S804),"",OFFSET('Smelter Reference List'!$I$4,$S804-4,0))</f>
        <v/>
      </c>
      <c r="K804" s="288"/>
      <c r="L804" s="288"/>
      <c r="M804" s="288"/>
      <c r="N804" s="288"/>
      <c r="O804" s="288"/>
      <c r="P804" s="288"/>
      <c r="Q804" s="289"/>
      <c r="R804" s="274"/>
      <c r="S804" s="275" t="e">
        <f>IF(OR(C804="",C804=T$4),NA(),MATCH($B804&amp;$C804,'Smelter Reference List'!$J:$J,0))</f>
        <v>#N/A</v>
      </c>
      <c r="T804" s="276"/>
      <c r="U804" s="276"/>
      <c r="V804" s="276"/>
      <c r="W804" s="276"/>
    </row>
    <row r="805" spans="1:23" s="267" customFormat="1" ht="20.25">
      <c r="A805" s="265"/>
      <c r="B805" s="273"/>
      <c r="C805" s="273"/>
      <c r="D805" s="166" t="str">
        <f ca="1">IF(ISERROR($S805),"",OFFSET('Smelter Reference List'!$C$4,$S805-4,0)&amp;"")</f>
        <v/>
      </c>
      <c r="E805" s="166" t="str">
        <f ca="1">IF(ISERROR($S805),"",OFFSET('Smelter Reference List'!$D$4,$S805-4,0)&amp;"")</f>
        <v/>
      </c>
      <c r="F805" s="166" t="str">
        <f ca="1">IF(ISERROR($S805),"",OFFSET('Smelter Reference List'!$E$4,$S805-4,0))</f>
        <v/>
      </c>
      <c r="G805" s="166" t="str">
        <f ca="1">IF(C805=$U$4,"Enter smelter details", IF(ISERROR($S805),"",OFFSET('Smelter Reference List'!$F$4,$S805-4,0)))</f>
        <v/>
      </c>
      <c r="H805" s="290" t="str">
        <f ca="1">IF(ISERROR($S805),"",OFFSET('Smelter Reference List'!$G$4,$S805-4,0))</f>
        <v/>
      </c>
      <c r="I805" s="291" t="str">
        <f ca="1">IF(ISERROR($S805),"",OFFSET('Smelter Reference List'!$H$4,$S805-4,0))</f>
        <v/>
      </c>
      <c r="J805" s="291" t="str">
        <f ca="1">IF(ISERROR($S805),"",OFFSET('Smelter Reference List'!$I$4,$S805-4,0))</f>
        <v/>
      </c>
      <c r="K805" s="288"/>
      <c r="L805" s="288"/>
      <c r="M805" s="288"/>
      <c r="N805" s="288"/>
      <c r="O805" s="288"/>
      <c r="P805" s="288"/>
      <c r="Q805" s="289"/>
      <c r="R805" s="274"/>
      <c r="S805" s="275" t="e">
        <f>IF(OR(C805="",C805=T$4),NA(),MATCH($B805&amp;$C805,'Smelter Reference List'!$J:$J,0))</f>
        <v>#N/A</v>
      </c>
      <c r="T805" s="276"/>
      <c r="U805" s="276"/>
      <c r="V805" s="276"/>
      <c r="W805" s="276"/>
    </row>
    <row r="806" spans="1:23" s="267" customFormat="1" ht="20.25">
      <c r="A806" s="265"/>
      <c r="B806" s="273"/>
      <c r="C806" s="273"/>
      <c r="D806" s="166" t="str">
        <f ca="1">IF(ISERROR($S806),"",OFFSET('Smelter Reference List'!$C$4,$S806-4,0)&amp;"")</f>
        <v/>
      </c>
      <c r="E806" s="166" t="str">
        <f ca="1">IF(ISERROR($S806),"",OFFSET('Smelter Reference List'!$D$4,$S806-4,0)&amp;"")</f>
        <v/>
      </c>
      <c r="F806" s="166" t="str">
        <f ca="1">IF(ISERROR($S806),"",OFFSET('Smelter Reference List'!$E$4,$S806-4,0))</f>
        <v/>
      </c>
      <c r="G806" s="166" t="str">
        <f ca="1">IF(C806=$U$4,"Enter smelter details", IF(ISERROR($S806),"",OFFSET('Smelter Reference List'!$F$4,$S806-4,0)))</f>
        <v/>
      </c>
      <c r="H806" s="290" t="str">
        <f ca="1">IF(ISERROR($S806),"",OFFSET('Smelter Reference List'!$G$4,$S806-4,0))</f>
        <v/>
      </c>
      <c r="I806" s="291" t="str">
        <f ca="1">IF(ISERROR($S806),"",OFFSET('Smelter Reference List'!$H$4,$S806-4,0))</f>
        <v/>
      </c>
      <c r="J806" s="291" t="str">
        <f ca="1">IF(ISERROR($S806),"",OFFSET('Smelter Reference List'!$I$4,$S806-4,0))</f>
        <v/>
      </c>
      <c r="K806" s="288"/>
      <c r="L806" s="288"/>
      <c r="M806" s="288"/>
      <c r="N806" s="288"/>
      <c r="O806" s="288"/>
      <c r="P806" s="288"/>
      <c r="Q806" s="289"/>
      <c r="R806" s="274"/>
      <c r="S806" s="275" t="e">
        <f>IF(OR(C806="",C806=T$4),NA(),MATCH($B806&amp;$C806,'Smelter Reference List'!$J:$J,0))</f>
        <v>#N/A</v>
      </c>
      <c r="T806" s="276"/>
      <c r="U806" s="276"/>
      <c r="V806" s="276"/>
      <c r="W806" s="276"/>
    </row>
    <row r="807" spans="1:23" s="267" customFormat="1" ht="20.25">
      <c r="A807" s="265"/>
      <c r="B807" s="273"/>
      <c r="C807" s="273"/>
      <c r="D807" s="166" t="str">
        <f ca="1">IF(ISERROR($S807),"",OFFSET('Smelter Reference List'!$C$4,$S807-4,0)&amp;"")</f>
        <v/>
      </c>
      <c r="E807" s="166" t="str">
        <f ca="1">IF(ISERROR($S807),"",OFFSET('Smelter Reference List'!$D$4,$S807-4,0)&amp;"")</f>
        <v/>
      </c>
      <c r="F807" s="166" t="str">
        <f ca="1">IF(ISERROR($S807),"",OFFSET('Smelter Reference List'!$E$4,$S807-4,0))</f>
        <v/>
      </c>
      <c r="G807" s="166" t="str">
        <f ca="1">IF(C807=$U$4,"Enter smelter details", IF(ISERROR($S807),"",OFFSET('Smelter Reference List'!$F$4,$S807-4,0)))</f>
        <v/>
      </c>
      <c r="H807" s="290" t="str">
        <f ca="1">IF(ISERROR($S807),"",OFFSET('Smelter Reference List'!$G$4,$S807-4,0))</f>
        <v/>
      </c>
      <c r="I807" s="291" t="str">
        <f ca="1">IF(ISERROR($S807),"",OFFSET('Smelter Reference List'!$H$4,$S807-4,0))</f>
        <v/>
      </c>
      <c r="J807" s="291" t="str">
        <f ca="1">IF(ISERROR($S807),"",OFFSET('Smelter Reference List'!$I$4,$S807-4,0))</f>
        <v/>
      </c>
      <c r="K807" s="288"/>
      <c r="L807" s="288"/>
      <c r="M807" s="288"/>
      <c r="N807" s="288"/>
      <c r="O807" s="288"/>
      <c r="P807" s="288"/>
      <c r="Q807" s="289"/>
      <c r="R807" s="274"/>
      <c r="S807" s="275" t="e">
        <f>IF(OR(C807="",C807=T$4),NA(),MATCH($B807&amp;$C807,'Smelter Reference List'!$J:$J,0))</f>
        <v>#N/A</v>
      </c>
      <c r="T807" s="276"/>
      <c r="U807" s="276"/>
      <c r="V807" s="276"/>
      <c r="W807" s="276"/>
    </row>
    <row r="808" spans="1:23" s="267" customFormat="1" ht="20.25">
      <c r="A808" s="265"/>
      <c r="B808" s="273"/>
      <c r="C808" s="273"/>
      <c r="D808" s="166" t="str">
        <f ca="1">IF(ISERROR($S808),"",OFFSET('Smelter Reference List'!$C$4,$S808-4,0)&amp;"")</f>
        <v/>
      </c>
      <c r="E808" s="166" t="str">
        <f ca="1">IF(ISERROR($S808),"",OFFSET('Smelter Reference List'!$D$4,$S808-4,0)&amp;"")</f>
        <v/>
      </c>
      <c r="F808" s="166" t="str">
        <f ca="1">IF(ISERROR($S808),"",OFFSET('Smelter Reference List'!$E$4,$S808-4,0))</f>
        <v/>
      </c>
      <c r="G808" s="166" t="str">
        <f ca="1">IF(C808=$U$4,"Enter smelter details", IF(ISERROR($S808),"",OFFSET('Smelter Reference List'!$F$4,$S808-4,0)))</f>
        <v/>
      </c>
      <c r="H808" s="290" t="str">
        <f ca="1">IF(ISERROR($S808),"",OFFSET('Smelter Reference List'!$G$4,$S808-4,0))</f>
        <v/>
      </c>
      <c r="I808" s="291" t="str">
        <f ca="1">IF(ISERROR($S808),"",OFFSET('Smelter Reference List'!$H$4,$S808-4,0))</f>
        <v/>
      </c>
      <c r="J808" s="291" t="str">
        <f ca="1">IF(ISERROR($S808),"",OFFSET('Smelter Reference List'!$I$4,$S808-4,0))</f>
        <v/>
      </c>
      <c r="K808" s="288"/>
      <c r="L808" s="288"/>
      <c r="M808" s="288"/>
      <c r="N808" s="288"/>
      <c r="O808" s="288"/>
      <c r="P808" s="288"/>
      <c r="Q808" s="289"/>
      <c r="R808" s="274"/>
      <c r="S808" s="275" t="e">
        <f>IF(OR(C808="",C808=T$4),NA(),MATCH($B808&amp;$C808,'Smelter Reference List'!$J:$J,0))</f>
        <v>#N/A</v>
      </c>
      <c r="T808" s="276"/>
      <c r="U808" s="276"/>
      <c r="V808" s="276"/>
      <c r="W808" s="276"/>
    </row>
    <row r="809" spans="1:23" s="267" customFormat="1" ht="20.25">
      <c r="A809" s="265"/>
      <c r="B809" s="273"/>
      <c r="C809" s="273"/>
      <c r="D809" s="166" t="str">
        <f ca="1">IF(ISERROR($S809),"",OFFSET('Smelter Reference List'!$C$4,$S809-4,0)&amp;"")</f>
        <v/>
      </c>
      <c r="E809" s="166" t="str">
        <f ca="1">IF(ISERROR($S809),"",OFFSET('Smelter Reference List'!$D$4,$S809-4,0)&amp;"")</f>
        <v/>
      </c>
      <c r="F809" s="166" t="str">
        <f ca="1">IF(ISERROR($S809),"",OFFSET('Smelter Reference List'!$E$4,$S809-4,0))</f>
        <v/>
      </c>
      <c r="G809" s="166" t="str">
        <f ca="1">IF(C809=$U$4,"Enter smelter details", IF(ISERROR($S809),"",OFFSET('Smelter Reference List'!$F$4,$S809-4,0)))</f>
        <v/>
      </c>
      <c r="H809" s="290" t="str">
        <f ca="1">IF(ISERROR($S809),"",OFFSET('Smelter Reference List'!$G$4,$S809-4,0))</f>
        <v/>
      </c>
      <c r="I809" s="291" t="str">
        <f ca="1">IF(ISERROR($S809),"",OFFSET('Smelter Reference List'!$H$4,$S809-4,0))</f>
        <v/>
      </c>
      <c r="J809" s="291" t="str">
        <f ca="1">IF(ISERROR($S809),"",OFFSET('Smelter Reference List'!$I$4,$S809-4,0))</f>
        <v/>
      </c>
      <c r="K809" s="288"/>
      <c r="L809" s="288"/>
      <c r="M809" s="288"/>
      <c r="N809" s="288"/>
      <c r="O809" s="288"/>
      <c r="P809" s="288"/>
      <c r="Q809" s="289"/>
      <c r="R809" s="274"/>
      <c r="S809" s="275" t="e">
        <f>IF(OR(C809="",C809=T$4),NA(),MATCH($B809&amp;$C809,'Smelter Reference List'!$J:$J,0))</f>
        <v>#N/A</v>
      </c>
      <c r="T809" s="276"/>
      <c r="U809" s="276"/>
      <c r="V809" s="276"/>
      <c r="W809" s="276"/>
    </row>
    <row r="810" spans="1:23" s="267" customFormat="1" ht="20.25">
      <c r="A810" s="265"/>
      <c r="B810" s="273"/>
      <c r="C810" s="273"/>
      <c r="D810" s="166" t="str">
        <f ca="1">IF(ISERROR($S810),"",OFFSET('Smelter Reference List'!$C$4,$S810-4,0)&amp;"")</f>
        <v/>
      </c>
      <c r="E810" s="166" t="str">
        <f ca="1">IF(ISERROR($S810),"",OFFSET('Smelter Reference List'!$D$4,$S810-4,0)&amp;"")</f>
        <v/>
      </c>
      <c r="F810" s="166" t="str">
        <f ca="1">IF(ISERROR($S810),"",OFFSET('Smelter Reference List'!$E$4,$S810-4,0))</f>
        <v/>
      </c>
      <c r="G810" s="166" t="str">
        <f ca="1">IF(C810=$U$4,"Enter smelter details", IF(ISERROR($S810),"",OFFSET('Smelter Reference List'!$F$4,$S810-4,0)))</f>
        <v/>
      </c>
      <c r="H810" s="290" t="str">
        <f ca="1">IF(ISERROR($S810),"",OFFSET('Smelter Reference List'!$G$4,$S810-4,0))</f>
        <v/>
      </c>
      <c r="I810" s="291" t="str">
        <f ca="1">IF(ISERROR($S810),"",OFFSET('Smelter Reference List'!$H$4,$S810-4,0))</f>
        <v/>
      </c>
      <c r="J810" s="291" t="str">
        <f ca="1">IF(ISERROR($S810),"",OFFSET('Smelter Reference List'!$I$4,$S810-4,0))</f>
        <v/>
      </c>
      <c r="K810" s="288"/>
      <c r="L810" s="288"/>
      <c r="M810" s="288"/>
      <c r="N810" s="288"/>
      <c r="O810" s="288"/>
      <c r="P810" s="288"/>
      <c r="Q810" s="289"/>
      <c r="R810" s="274"/>
      <c r="S810" s="275" t="e">
        <f>IF(OR(C810="",C810=T$4),NA(),MATCH($B810&amp;$C810,'Smelter Reference List'!$J:$J,0))</f>
        <v>#N/A</v>
      </c>
      <c r="T810" s="276"/>
      <c r="U810" s="276"/>
      <c r="V810" s="276"/>
      <c r="W810" s="276"/>
    </row>
    <row r="811" spans="1:23" s="267" customFormat="1" ht="20.25">
      <c r="A811" s="265"/>
      <c r="B811" s="273"/>
      <c r="C811" s="273"/>
      <c r="D811" s="166" t="str">
        <f ca="1">IF(ISERROR($S811),"",OFFSET('Smelter Reference List'!$C$4,$S811-4,0)&amp;"")</f>
        <v/>
      </c>
      <c r="E811" s="166" t="str">
        <f ca="1">IF(ISERROR($S811),"",OFFSET('Smelter Reference List'!$D$4,$S811-4,0)&amp;"")</f>
        <v/>
      </c>
      <c r="F811" s="166" t="str">
        <f ca="1">IF(ISERROR($S811),"",OFFSET('Smelter Reference List'!$E$4,$S811-4,0))</f>
        <v/>
      </c>
      <c r="G811" s="166" t="str">
        <f ca="1">IF(C811=$U$4,"Enter smelter details", IF(ISERROR($S811),"",OFFSET('Smelter Reference List'!$F$4,$S811-4,0)))</f>
        <v/>
      </c>
      <c r="H811" s="290" t="str">
        <f ca="1">IF(ISERROR($S811),"",OFFSET('Smelter Reference List'!$G$4,$S811-4,0))</f>
        <v/>
      </c>
      <c r="I811" s="291" t="str">
        <f ca="1">IF(ISERROR($S811),"",OFFSET('Smelter Reference List'!$H$4,$S811-4,0))</f>
        <v/>
      </c>
      <c r="J811" s="291" t="str">
        <f ca="1">IF(ISERROR($S811),"",OFFSET('Smelter Reference List'!$I$4,$S811-4,0))</f>
        <v/>
      </c>
      <c r="K811" s="288"/>
      <c r="L811" s="288"/>
      <c r="M811" s="288"/>
      <c r="N811" s="288"/>
      <c r="O811" s="288"/>
      <c r="P811" s="288"/>
      <c r="Q811" s="289"/>
      <c r="R811" s="274"/>
      <c r="S811" s="275" t="e">
        <f>IF(OR(C811="",C811=T$4),NA(),MATCH($B811&amp;$C811,'Smelter Reference List'!$J:$J,0))</f>
        <v>#N/A</v>
      </c>
      <c r="T811" s="276"/>
      <c r="U811" s="276"/>
      <c r="V811" s="276"/>
      <c r="W811" s="276"/>
    </row>
    <row r="812" spans="1:23" s="267" customFormat="1" ht="20.25">
      <c r="A812" s="265"/>
      <c r="B812" s="273"/>
      <c r="C812" s="273"/>
      <c r="D812" s="166" t="str">
        <f ca="1">IF(ISERROR($S812),"",OFFSET('Smelter Reference List'!$C$4,$S812-4,0)&amp;"")</f>
        <v/>
      </c>
      <c r="E812" s="166" t="str">
        <f ca="1">IF(ISERROR($S812),"",OFFSET('Smelter Reference List'!$D$4,$S812-4,0)&amp;"")</f>
        <v/>
      </c>
      <c r="F812" s="166" t="str">
        <f ca="1">IF(ISERROR($S812),"",OFFSET('Smelter Reference List'!$E$4,$S812-4,0))</f>
        <v/>
      </c>
      <c r="G812" s="166" t="str">
        <f ca="1">IF(C812=$U$4,"Enter smelter details", IF(ISERROR($S812),"",OFFSET('Smelter Reference List'!$F$4,$S812-4,0)))</f>
        <v/>
      </c>
      <c r="H812" s="290" t="str">
        <f ca="1">IF(ISERROR($S812),"",OFFSET('Smelter Reference List'!$G$4,$S812-4,0))</f>
        <v/>
      </c>
      <c r="I812" s="291" t="str">
        <f ca="1">IF(ISERROR($S812),"",OFFSET('Smelter Reference List'!$H$4,$S812-4,0))</f>
        <v/>
      </c>
      <c r="J812" s="291" t="str">
        <f ca="1">IF(ISERROR($S812),"",OFFSET('Smelter Reference List'!$I$4,$S812-4,0))</f>
        <v/>
      </c>
      <c r="K812" s="288"/>
      <c r="L812" s="288"/>
      <c r="M812" s="288"/>
      <c r="N812" s="288"/>
      <c r="O812" s="288"/>
      <c r="P812" s="288"/>
      <c r="Q812" s="289"/>
      <c r="R812" s="274"/>
      <c r="S812" s="275" t="e">
        <f>IF(OR(C812="",C812=T$4),NA(),MATCH($B812&amp;$C812,'Smelter Reference List'!$J:$J,0))</f>
        <v>#N/A</v>
      </c>
      <c r="T812" s="276"/>
      <c r="U812" s="276"/>
      <c r="V812" s="276"/>
      <c r="W812" s="276"/>
    </row>
    <row r="813" spans="1:23" s="267" customFormat="1" ht="20.25">
      <c r="A813" s="265"/>
      <c r="B813" s="273"/>
      <c r="C813" s="273"/>
      <c r="D813" s="166" t="str">
        <f ca="1">IF(ISERROR($S813),"",OFFSET('Smelter Reference List'!$C$4,$S813-4,0)&amp;"")</f>
        <v/>
      </c>
      <c r="E813" s="166" t="str">
        <f ca="1">IF(ISERROR($S813),"",OFFSET('Smelter Reference List'!$D$4,$S813-4,0)&amp;"")</f>
        <v/>
      </c>
      <c r="F813" s="166" t="str">
        <f ca="1">IF(ISERROR($S813),"",OFFSET('Smelter Reference List'!$E$4,$S813-4,0))</f>
        <v/>
      </c>
      <c r="G813" s="166" t="str">
        <f ca="1">IF(C813=$U$4,"Enter smelter details", IF(ISERROR($S813),"",OFFSET('Smelter Reference List'!$F$4,$S813-4,0)))</f>
        <v/>
      </c>
      <c r="H813" s="290" t="str">
        <f ca="1">IF(ISERROR($S813),"",OFFSET('Smelter Reference List'!$G$4,$S813-4,0))</f>
        <v/>
      </c>
      <c r="I813" s="291" t="str">
        <f ca="1">IF(ISERROR($S813),"",OFFSET('Smelter Reference List'!$H$4,$S813-4,0))</f>
        <v/>
      </c>
      <c r="J813" s="291" t="str">
        <f ca="1">IF(ISERROR($S813),"",OFFSET('Smelter Reference List'!$I$4,$S813-4,0))</f>
        <v/>
      </c>
      <c r="K813" s="288"/>
      <c r="L813" s="288"/>
      <c r="M813" s="288"/>
      <c r="N813" s="288"/>
      <c r="O813" s="288"/>
      <c r="P813" s="288"/>
      <c r="Q813" s="289"/>
      <c r="R813" s="274"/>
      <c r="S813" s="275" t="e">
        <f>IF(OR(C813="",C813=T$4),NA(),MATCH($B813&amp;$C813,'Smelter Reference List'!$J:$J,0))</f>
        <v>#N/A</v>
      </c>
      <c r="T813" s="276"/>
      <c r="U813" s="276"/>
      <c r="V813" s="276"/>
      <c r="W813" s="276"/>
    </row>
    <row r="814" spans="1:23" s="267" customFormat="1" ht="20.25">
      <c r="A814" s="265"/>
      <c r="B814" s="273"/>
      <c r="C814" s="273"/>
      <c r="D814" s="166" t="str">
        <f ca="1">IF(ISERROR($S814),"",OFFSET('Smelter Reference List'!$C$4,$S814-4,0)&amp;"")</f>
        <v/>
      </c>
      <c r="E814" s="166" t="str">
        <f ca="1">IF(ISERROR($S814),"",OFFSET('Smelter Reference List'!$D$4,$S814-4,0)&amp;"")</f>
        <v/>
      </c>
      <c r="F814" s="166" t="str">
        <f ca="1">IF(ISERROR($S814),"",OFFSET('Smelter Reference List'!$E$4,$S814-4,0))</f>
        <v/>
      </c>
      <c r="G814" s="166" t="str">
        <f ca="1">IF(C814=$U$4,"Enter smelter details", IF(ISERROR($S814),"",OFFSET('Smelter Reference List'!$F$4,$S814-4,0)))</f>
        <v/>
      </c>
      <c r="H814" s="290" t="str">
        <f ca="1">IF(ISERROR($S814),"",OFFSET('Smelter Reference List'!$G$4,$S814-4,0))</f>
        <v/>
      </c>
      <c r="I814" s="291" t="str">
        <f ca="1">IF(ISERROR($S814),"",OFFSET('Smelter Reference List'!$H$4,$S814-4,0))</f>
        <v/>
      </c>
      <c r="J814" s="291" t="str">
        <f ca="1">IF(ISERROR($S814),"",OFFSET('Smelter Reference List'!$I$4,$S814-4,0))</f>
        <v/>
      </c>
      <c r="K814" s="288"/>
      <c r="L814" s="288"/>
      <c r="M814" s="288"/>
      <c r="N814" s="288"/>
      <c r="O814" s="288"/>
      <c r="P814" s="288"/>
      <c r="Q814" s="289"/>
      <c r="R814" s="274"/>
      <c r="S814" s="275" t="e">
        <f>IF(OR(C814="",C814=T$4),NA(),MATCH($B814&amp;$C814,'Smelter Reference List'!$J:$J,0))</f>
        <v>#N/A</v>
      </c>
      <c r="T814" s="276"/>
      <c r="U814" s="276"/>
      <c r="V814" s="276"/>
      <c r="W814" s="276"/>
    </row>
    <row r="815" spans="1:23" s="267" customFormat="1" ht="20.25">
      <c r="A815" s="265"/>
      <c r="B815" s="273"/>
      <c r="C815" s="273"/>
      <c r="D815" s="166" t="str">
        <f ca="1">IF(ISERROR($S815),"",OFFSET('Smelter Reference List'!$C$4,$S815-4,0)&amp;"")</f>
        <v/>
      </c>
      <c r="E815" s="166" t="str">
        <f ca="1">IF(ISERROR($S815),"",OFFSET('Smelter Reference List'!$D$4,$S815-4,0)&amp;"")</f>
        <v/>
      </c>
      <c r="F815" s="166" t="str">
        <f ca="1">IF(ISERROR($S815),"",OFFSET('Smelter Reference List'!$E$4,$S815-4,0))</f>
        <v/>
      </c>
      <c r="G815" s="166" t="str">
        <f ca="1">IF(C815=$U$4,"Enter smelter details", IF(ISERROR($S815),"",OFFSET('Smelter Reference List'!$F$4,$S815-4,0)))</f>
        <v/>
      </c>
      <c r="H815" s="290" t="str">
        <f ca="1">IF(ISERROR($S815),"",OFFSET('Smelter Reference List'!$G$4,$S815-4,0))</f>
        <v/>
      </c>
      <c r="I815" s="291" t="str">
        <f ca="1">IF(ISERROR($S815),"",OFFSET('Smelter Reference List'!$H$4,$S815-4,0))</f>
        <v/>
      </c>
      <c r="J815" s="291" t="str">
        <f ca="1">IF(ISERROR($S815),"",OFFSET('Smelter Reference List'!$I$4,$S815-4,0))</f>
        <v/>
      </c>
      <c r="K815" s="288"/>
      <c r="L815" s="288"/>
      <c r="M815" s="288"/>
      <c r="N815" s="288"/>
      <c r="O815" s="288"/>
      <c r="P815" s="288"/>
      <c r="Q815" s="289"/>
      <c r="R815" s="274"/>
      <c r="S815" s="275" t="e">
        <f>IF(OR(C815="",C815=T$4),NA(),MATCH($B815&amp;$C815,'Smelter Reference List'!$J:$J,0))</f>
        <v>#N/A</v>
      </c>
      <c r="T815" s="276"/>
      <c r="U815" s="276"/>
      <c r="V815" s="276"/>
      <c r="W815" s="276"/>
    </row>
    <row r="816" spans="1:23" s="267" customFormat="1" ht="20.25">
      <c r="A816" s="265"/>
      <c r="B816" s="273"/>
      <c r="C816" s="273"/>
      <c r="D816" s="166" t="str">
        <f ca="1">IF(ISERROR($S816),"",OFFSET('Smelter Reference List'!$C$4,$S816-4,0)&amp;"")</f>
        <v/>
      </c>
      <c r="E816" s="166" t="str">
        <f ca="1">IF(ISERROR($S816),"",OFFSET('Smelter Reference List'!$D$4,$S816-4,0)&amp;"")</f>
        <v/>
      </c>
      <c r="F816" s="166" t="str">
        <f ca="1">IF(ISERROR($S816),"",OFFSET('Smelter Reference List'!$E$4,$S816-4,0))</f>
        <v/>
      </c>
      <c r="G816" s="166" t="str">
        <f ca="1">IF(C816=$U$4,"Enter smelter details", IF(ISERROR($S816),"",OFFSET('Smelter Reference List'!$F$4,$S816-4,0)))</f>
        <v/>
      </c>
      <c r="H816" s="290" t="str">
        <f ca="1">IF(ISERROR($S816),"",OFFSET('Smelter Reference List'!$G$4,$S816-4,0))</f>
        <v/>
      </c>
      <c r="I816" s="291" t="str">
        <f ca="1">IF(ISERROR($S816),"",OFFSET('Smelter Reference List'!$H$4,$S816-4,0))</f>
        <v/>
      </c>
      <c r="J816" s="291" t="str">
        <f ca="1">IF(ISERROR($S816),"",OFFSET('Smelter Reference List'!$I$4,$S816-4,0))</f>
        <v/>
      </c>
      <c r="K816" s="288"/>
      <c r="L816" s="288"/>
      <c r="M816" s="288"/>
      <c r="N816" s="288"/>
      <c r="O816" s="288"/>
      <c r="P816" s="288"/>
      <c r="Q816" s="289"/>
      <c r="R816" s="274"/>
      <c r="S816" s="275" t="e">
        <f>IF(OR(C816="",C816=T$4),NA(),MATCH($B816&amp;$C816,'Smelter Reference List'!$J:$J,0))</f>
        <v>#N/A</v>
      </c>
      <c r="T816" s="276"/>
      <c r="U816" s="276"/>
      <c r="V816" s="276"/>
      <c r="W816" s="276"/>
    </row>
    <row r="817" spans="1:23" s="267" customFormat="1" ht="20.25">
      <c r="A817" s="265"/>
      <c r="B817" s="273"/>
      <c r="C817" s="273"/>
      <c r="D817" s="166" t="str">
        <f ca="1">IF(ISERROR($S817),"",OFFSET('Smelter Reference List'!$C$4,$S817-4,0)&amp;"")</f>
        <v/>
      </c>
      <c r="E817" s="166" t="str">
        <f ca="1">IF(ISERROR($S817),"",OFFSET('Smelter Reference List'!$D$4,$S817-4,0)&amp;"")</f>
        <v/>
      </c>
      <c r="F817" s="166" t="str">
        <f ca="1">IF(ISERROR($S817),"",OFFSET('Smelter Reference List'!$E$4,$S817-4,0))</f>
        <v/>
      </c>
      <c r="G817" s="166" t="str">
        <f ca="1">IF(C817=$U$4,"Enter smelter details", IF(ISERROR($S817),"",OFFSET('Smelter Reference List'!$F$4,$S817-4,0)))</f>
        <v/>
      </c>
      <c r="H817" s="290" t="str">
        <f ca="1">IF(ISERROR($S817),"",OFFSET('Smelter Reference List'!$G$4,$S817-4,0))</f>
        <v/>
      </c>
      <c r="I817" s="291" t="str">
        <f ca="1">IF(ISERROR($S817),"",OFFSET('Smelter Reference List'!$H$4,$S817-4,0))</f>
        <v/>
      </c>
      <c r="J817" s="291" t="str">
        <f ca="1">IF(ISERROR($S817),"",OFFSET('Smelter Reference List'!$I$4,$S817-4,0))</f>
        <v/>
      </c>
      <c r="K817" s="288"/>
      <c r="L817" s="288"/>
      <c r="M817" s="288"/>
      <c r="N817" s="288"/>
      <c r="O817" s="288"/>
      <c r="P817" s="288"/>
      <c r="Q817" s="289"/>
      <c r="R817" s="274"/>
      <c r="S817" s="275" t="e">
        <f>IF(OR(C817="",C817=T$4),NA(),MATCH($B817&amp;$C817,'Smelter Reference List'!$J:$J,0))</f>
        <v>#N/A</v>
      </c>
      <c r="T817" s="276"/>
      <c r="U817" s="276"/>
      <c r="V817" s="276"/>
      <c r="W817" s="276"/>
    </row>
    <row r="818" spans="1:23" s="267" customFormat="1" ht="20.25">
      <c r="A818" s="265"/>
      <c r="B818" s="273"/>
      <c r="C818" s="273"/>
      <c r="D818" s="166" t="str">
        <f ca="1">IF(ISERROR($S818),"",OFFSET('Smelter Reference List'!$C$4,$S818-4,0)&amp;"")</f>
        <v/>
      </c>
      <c r="E818" s="166" t="str">
        <f ca="1">IF(ISERROR($S818),"",OFFSET('Smelter Reference List'!$D$4,$S818-4,0)&amp;"")</f>
        <v/>
      </c>
      <c r="F818" s="166" t="str">
        <f ca="1">IF(ISERROR($S818),"",OFFSET('Smelter Reference List'!$E$4,$S818-4,0))</f>
        <v/>
      </c>
      <c r="G818" s="166" t="str">
        <f ca="1">IF(C818=$U$4,"Enter smelter details", IF(ISERROR($S818),"",OFFSET('Smelter Reference List'!$F$4,$S818-4,0)))</f>
        <v/>
      </c>
      <c r="H818" s="290" t="str">
        <f ca="1">IF(ISERROR($S818),"",OFFSET('Smelter Reference List'!$G$4,$S818-4,0))</f>
        <v/>
      </c>
      <c r="I818" s="291" t="str">
        <f ca="1">IF(ISERROR($S818),"",OFFSET('Smelter Reference List'!$H$4,$S818-4,0))</f>
        <v/>
      </c>
      <c r="J818" s="291" t="str">
        <f ca="1">IF(ISERROR($S818),"",OFFSET('Smelter Reference List'!$I$4,$S818-4,0))</f>
        <v/>
      </c>
      <c r="K818" s="288"/>
      <c r="L818" s="288"/>
      <c r="M818" s="288"/>
      <c r="N818" s="288"/>
      <c r="O818" s="288"/>
      <c r="P818" s="288"/>
      <c r="Q818" s="289"/>
      <c r="R818" s="274"/>
      <c r="S818" s="275" t="e">
        <f>IF(OR(C818="",C818=T$4),NA(),MATCH($B818&amp;$C818,'Smelter Reference List'!$J:$J,0))</f>
        <v>#N/A</v>
      </c>
      <c r="T818" s="276"/>
      <c r="U818" s="276"/>
      <c r="V818" s="276"/>
      <c r="W818" s="276"/>
    </row>
    <row r="819" spans="1:23" s="267" customFormat="1" ht="20.25">
      <c r="A819" s="265"/>
      <c r="B819" s="273"/>
      <c r="C819" s="273"/>
      <c r="D819" s="166" t="str">
        <f ca="1">IF(ISERROR($S819),"",OFFSET('Smelter Reference List'!$C$4,$S819-4,0)&amp;"")</f>
        <v/>
      </c>
      <c r="E819" s="166" t="str">
        <f ca="1">IF(ISERROR($S819),"",OFFSET('Smelter Reference List'!$D$4,$S819-4,0)&amp;"")</f>
        <v/>
      </c>
      <c r="F819" s="166" t="str">
        <f ca="1">IF(ISERROR($S819),"",OFFSET('Smelter Reference List'!$E$4,$S819-4,0))</f>
        <v/>
      </c>
      <c r="G819" s="166" t="str">
        <f ca="1">IF(C819=$U$4,"Enter smelter details", IF(ISERROR($S819),"",OFFSET('Smelter Reference List'!$F$4,$S819-4,0)))</f>
        <v/>
      </c>
      <c r="H819" s="290" t="str">
        <f ca="1">IF(ISERROR($S819),"",OFFSET('Smelter Reference List'!$G$4,$S819-4,0))</f>
        <v/>
      </c>
      <c r="I819" s="291" t="str">
        <f ca="1">IF(ISERROR($S819),"",OFFSET('Smelter Reference List'!$H$4,$S819-4,0))</f>
        <v/>
      </c>
      <c r="J819" s="291" t="str">
        <f ca="1">IF(ISERROR($S819),"",OFFSET('Smelter Reference List'!$I$4,$S819-4,0))</f>
        <v/>
      </c>
      <c r="K819" s="288"/>
      <c r="L819" s="288"/>
      <c r="M819" s="288"/>
      <c r="N819" s="288"/>
      <c r="O819" s="288"/>
      <c r="P819" s="288"/>
      <c r="Q819" s="289"/>
      <c r="R819" s="274"/>
      <c r="S819" s="275" t="e">
        <f>IF(OR(C819="",C819=T$4),NA(),MATCH($B819&amp;$C819,'Smelter Reference List'!$J:$J,0))</f>
        <v>#N/A</v>
      </c>
      <c r="T819" s="276"/>
      <c r="U819" s="276"/>
      <c r="V819" s="276"/>
      <c r="W819" s="276"/>
    </row>
    <row r="820" spans="1:23" s="267" customFormat="1" ht="20.25">
      <c r="A820" s="265"/>
      <c r="B820" s="273"/>
      <c r="C820" s="273"/>
      <c r="D820" s="166" t="str">
        <f ca="1">IF(ISERROR($S820),"",OFFSET('Smelter Reference List'!$C$4,$S820-4,0)&amp;"")</f>
        <v/>
      </c>
      <c r="E820" s="166" t="str">
        <f ca="1">IF(ISERROR($S820),"",OFFSET('Smelter Reference List'!$D$4,$S820-4,0)&amp;"")</f>
        <v/>
      </c>
      <c r="F820" s="166" t="str">
        <f ca="1">IF(ISERROR($S820),"",OFFSET('Smelter Reference List'!$E$4,$S820-4,0))</f>
        <v/>
      </c>
      <c r="G820" s="166" t="str">
        <f ca="1">IF(C820=$U$4,"Enter smelter details", IF(ISERROR($S820),"",OFFSET('Smelter Reference List'!$F$4,$S820-4,0)))</f>
        <v/>
      </c>
      <c r="H820" s="290" t="str">
        <f ca="1">IF(ISERROR($S820),"",OFFSET('Smelter Reference List'!$G$4,$S820-4,0))</f>
        <v/>
      </c>
      <c r="I820" s="291" t="str">
        <f ca="1">IF(ISERROR($S820),"",OFFSET('Smelter Reference List'!$H$4,$S820-4,0))</f>
        <v/>
      </c>
      <c r="J820" s="291" t="str">
        <f ca="1">IF(ISERROR($S820),"",OFFSET('Smelter Reference List'!$I$4,$S820-4,0))</f>
        <v/>
      </c>
      <c r="K820" s="288"/>
      <c r="L820" s="288"/>
      <c r="M820" s="288"/>
      <c r="N820" s="288"/>
      <c r="O820" s="288"/>
      <c r="P820" s="288"/>
      <c r="Q820" s="289"/>
      <c r="R820" s="274"/>
      <c r="S820" s="275" t="e">
        <f>IF(OR(C820="",C820=T$4),NA(),MATCH($B820&amp;$C820,'Smelter Reference List'!$J:$J,0))</f>
        <v>#N/A</v>
      </c>
      <c r="T820" s="276"/>
      <c r="U820" s="276"/>
      <c r="V820" s="276"/>
      <c r="W820" s="276"/>
    </row>
    <row r="821" spans="1:23" s="267" customFormat="1" ht="20.25">
      <c r="A821" s="265"/>
      <c r="B821" s="273"/>
      <c r="C821" s="273"/>
      <c r="D821" s="166" t="str">
        <f ca="1">IF(ISERROR($S821),"",OFFSET('Smelter Reference List'!$C$4,$S821-4,0)&amp;"")</f>
        <v/>
      </c>
      <c r="E821" s="166" t="str">
        <f ca="1">IF(ISERROR($S821),"",OFFSET('Smelter Reference List'!$D$4,$S821-4,0)&amp;"")</f>
        <v/>
      </c>
      <c r="F821" s="166" t="str">
        <f ca="1">IF(ISERROR($S821),"",OFFSET('Smelter Reference List'!$E$4,$S821-4,0))</f>
        <v/>
      </c>
      <c r="G821" s="166" t="str">
        <f ca="1">IF(C821=$U$4,"Enter smelter details", IF(ISERROR($S821),"",OFFSET('Smelter Reference List'!$F$4,$S821-4,0)))</f>
        <v/>
      </c>
      <c r="H821" s="290" t="str">
        <f ca="1">IF(ISERROR($S821),"",OFFSET('Smelter Reference List'!$G$4,$S821-4,0))</f>
        <v/>
      </c>
      <c r="I821" s="291" t="str">
        <f ca="1">IF(ISERROR($S821),"",OFFSET('Smelter Reference List'!$H$4,$S821-4,0))</f>
        <v/>
      </c>
      <c r="J821" s="291" t="str">
        <f ca="1">IF(ISERROR($S821),"",OFFSET('Smelter Reference List'!$I$4,$S821-4,0))</f>
        <v/>
      </c>
      <c r="K821" s="288"/>
      <c r="L821" s="288"/>
      <c r="M821" s="288"/>
      <c r="N821" s="288"/>
      <c r="O821" s="288"/>
      <c r="P821" s="288"/>
      <c r="Q821" s="289"/>
      <c r="R821" s="274"/>
      <c r="S821" s="275" t="e">
        <f>IF(OR(C821="",C821=T$4),NA(),MATCH($B821&amp;$C821,'Smelter Reference List'!$J:$J,0))</f>
        <v>#N/A</v>
      </c>
      <c r="T821" s="276"/>
      <c r="U821" s="276"/>
      <c r="V821" s="276"/>
      <c r="W821" s="276"/>
    </row>
    <row r="822" spans="1:23" s="267" customFormat="1" ht="20.25">
      <c r="A822" s="265"/>
      <c r="B822" s="273"/>
      <c r="C822" s="273"/>
      <c r="D822" s="166" t="str">
        <f ca="1">IF(ISERROR($S822),"",OFFSET('Smelter Reference List'!$C$4,$S822-4,0)&amp;"")</f>
        <v/>
      </c>
      <c r="E822" s="166" t="str">
        <f ca="1">IF(ISERROR($S822),"",OFFSET('Smelter Reference List'!$D$4,$S822-4,0)&amp;"")</f>
        <v/>
      </c>
      <c r="F822" s="166" t="str">
        <f ca="1">IF(ISERROR($S822),"",OFFSET('Smelter Reference List'!$E$4,$S822-4,0))</f>
        <v/>
      </c>
      <c r="G822" s="166" t="str">
        <f ca="1">IF(C822=$U$4,"Enter smelter details", IF(ISERROR($S822),"",OFFSET('Smelter Reference List'!$F$4,$S822-4,0)))</f>
        <v/>
      </c>
      <c r="H822" s="290" t="str">
        <f ca="1">IF(ISERROR($S822),"",OFFSET('Smelter Reference List'!$G$4,$S822-4,0))</f>
        <v/>
      </c>
      <c r="I822" s="291" t="str">
        <f ca="1">IF(ISERROR($S822),"",OFFSET('Smelter Reference List'!$H$4,$S822-4,0))</f>
        <v/>
      </c>
      <c r="J822" s="291" t="str">
        <f ca="1">IF(ISERROR($S822),"",OFFSET('Smelter Reference List'!$I$4,$S822-4,0))</f>
        <v/>
      </c>
      <c r="K822" s="288"/>
      <c r="L822" s="288"/>
      <c r="M822" s="288"/>
      <c r="N822" s="288"/>
      <c r="O822" s="288"/>
      <c r="P822" s="288"/>
      <c r="Q822" s="289"/>
      <c r="R822" s="274"/>
      <c r="S822" s="275" t="e">
        <f>IF(OR(C822="",C822=T$4),NA(),MATCH($B822&amp;$C822,'Smelter Reference List'!$J:$J,0))</f>
        <v>#N/A</v>
      </c>
      <c r="T822" s="276"/>
      <c r="U822" s="276"/>
      <c r="V822" s="276"/>
      <c r="W822" s="276"/>
    </row>
    <row r="823" spans="1:23" s="267" customFormat="1" ht="20.25">
      <c r="A823" s="265"/>
      <c r="B823" s="273"/>
      <c r="C823" s="273"/>
      <c r="D823" s="166" t="str">
        <f ca="1">IF(ISERROR($S823),"",OFFSET('Smelter Reference List'!$C$4,$S823-4,0)&amp;"")</f>
        <v/>
      </c>
      <c r="E823" s="166" t="str">
        <f ca="1">IF(ISERROR($S823),"",OFFSET('Smelter Reference List'!$D$4,$S823-4,0)&amp;"")</f>
        <v/>
      </c>
      <c r="F823" s="166" t="str">
        <f ca="1">IF(ISERROR($S823),"",OFFSET('Smelter Reference List'!$E$4,$S823-4,0))</f>
        <v/>
      </c>
      <c r="G823" s="166" t="str">
        <f ca="1">IF(C823=$U$4,"Enter smelter details", IF(ISERROR($S823),"",OFFSET('Smelter Reference List'!$F$4,$S823-4,0)))</f>
        <v/>
      </c>
      <c r="H823" s="290" t="str">
        <f ca="1">IF(ISERROR($S823),"",OFFSET('Smelter Reference List'!$G$4,$S823-4,0))</f>
        <v/>
      </c>
      <c r="I823" s="291" t="str">
        <f ca="1">IF(ISERROR($S823),"",OFFSET('Smelter Reference List'!$H$4,$S823-4,0))</f>
        <v/>
      </c>
      <c r="J823" s="291" t="str">
        <f ca="1">IF(ISERROR($S823),"",OFFSET('Smelter Reference List'!$I$4,$S823-4,0))</f>
        <v/>
      </c>
      <c r="K823" s="288"/>
      <c r="L823" s="288"/>
      <c r="M823" s="288"/>
      <c r="N823" s="288"/>
      <c r="O823" s="288"/>
      <c r="P823" s="288"/>
      <c r="Q823" s="289"/>
      <c r="R823" s="274"/>
      <c r="S823" s="275" t="e">
        <f>IF(OR(C823="",C823=T$4),NA(),MATCH($B823&amp;$C823,'Smelter Reference List'!$J:$J,0))</f>
        <v>#N/A</v>
      </c>
      <c r="T823" s="276"/>
      <c r="U823" s="276"/>
      <c r="V823" s="276"/>
      <c r="W823" s="276"/>
    </row>
    <row r="824" spans="1:23" s="267" customFormat="1" ht="20.25">
      <c r="A824" s="265"/>
      <c r="B824" s="273"/>
      <c r="C824" s="273"/>
      <c r="D824" s="166" t="str">
        <f ca="1">IF(ISERROR($S824),"",OFFSET('Smelter Reference List'!$C$4,$S824-4,0)&amp;"")</f>
        <v/>
      </c>
      <c r="E824" s="166" t="str">
        <f ca="1">IF(ISERROR($S824),"",OFFSET('Smelter Reference List'!$D$4,$S824-4,0)&amp;"")</f>
        <v/>
      </c>
      <c r="F824" s="166" t="str">
        <f ca="1">IF(ISERROR($S824),"",OFFSET('Smelter Reference List'!$E$4,$S824-4,0))</f>
        <v/>
      </c>
      <c r="G824" s="166" t="str">
        <f ca="1">IF(C824=$U$4,"Enter smelter details", IF(ISERROR($S824),"",OFFSET('Smelter Reference List'!$F$4,$S824-4,0)))</f>
        <v/>
      </c>
      <c r="H824" s="290" t="str">
        <f ca="1">IF(ISERROR($S824),"",OFFSET('Smelter Reference List'!$G$4,$S824-4,0))</f>
        <v/>
      </c>
      <c r="I824" s="291" t="str">
        <f ca="1">IF(ISERROR($S824),"",OFFSET('Smelter Reference List'!$H$4,$S824-4,0))</f>
        <v/>
      </c>
      <c r="J824" s="291" t="str">
        <f ca="1">IF(ISERROR($S824),"",OFFSET('Smelter Reference List'!$I$4,$S824-4,0))</f>
        <v/>
      </c>
      <c r="K824" s="288"/>
      <c r="L824" s="288"/>
      <c r="M824" s="288"/>
      <c r="N824" s="288"/>
      <c r="O824" s="288"/>
      <c r="P824" s="288"/>
      <c r="Q824" s="289"/>
      <c r="R824" s="274"/>
      <c r="S824" s="275" t="e">
        <f>IF(OR(C824="",C824=T$4),NA(),MATCH($B824&amp;$C824,'Smelter Reference List'!$J:$J,0))</f>
        <v>#N/A</v>
      </c>
      <c r="T824" s="276"/>
      <c r="U824" s="276"/>
      <c r="V824" s="276"/>
      <c r="W824" s="276"/>
    </row>
    <row r="825" spans="1:23" s="267" customFormat="1" ht="20.25">
      <c r="A825" s="265"/>
      <c r="B825" s="273"/>
      <c r="C825" s="273"/>
      <c r="D825" s="166" t="str">
        <f ca="1">IF(ISERROR($S825),"",OFFSET('Smelter Reference List'!$C$4,$S825-4,0)&amp;"")</f>
        <v/>
      </c>
      <c r="E825" s="166" t="str">
        <f ca="1">IF(ISERROR($S825),"",OFFSET('Smelter Reference List'!$D$4,$S825-4,0)&amp;"")</f>
        <v/>
      </c>
      <c r="F825" s="166" t="str">
        <f ca="1">IF(ISERROR($S825),"",OFFSET('Smelter Reference List'!$E$4,$S825-4,0))</f>
        <v/>
      </c>
      <c r="G825" s="166" t="str">
        <f ca="1">IF(C825=$U$4,"Enter smelter details", IF(ISERROR($S825),"",OFFSET('Smelter Reference List'!$F$4,$S825-4,0)))</f>
        <v/>
      </c>
      <c r="H825" s="290" t="str">
        <f ca="1">IF(ISERROR($S825),"",OFFSET('Smelter Reference List'!$G$4,$S825-4,0))</f>
        <v/>
      </c>
      <c r="I825" s="291" t="str">
        <f ca="1">IF(ISERROR($S825),"",OFFSET('Smelter Reference List'!$H$4,$S825-4,0))</f>
        <v/>
      </c>
      <c r="J825" s="291" t="str">
        <f ca="1">IF(ISERROR($S825),"",OFFSET('Smelter Reference List'!$I$4,$S825-4,0))</f>
        <v/>
      </c>
      <c r="K825" s="288"/>
      <c r="L825" s="288"/>
      <c r="M825" s="288"/>
      <c r="N825" s="288"/>
      <c r="O825" s="288"/>
      <c r="P825" s="288"/>
      <c r="Q825" s="289"/>
      <c r="R825" s="274"/>
      <c r="S825" s="275" t="e">
        <f>IF(OR(C825="",C825=T$4),NA(),MATCH($B825&amp;$C825,'Smelter Reference List'!$J:$J,0))</f>
        <v>#N/A</v>
      </c>
      <c r="T825" s="276"/>
      <c r="U825" s="276"/>
      <c r="V825" s="276"/>
      <c r="W825" s="276"/>
    </row>
    <row r="826" spans="1:23" s="267" customFormat="1" ht="20.25">
      <c r="A826" s="265"/>
      <c r="B826" s="273"/>
      <c r="C826" s="273"/>
      <c r="D826" s="166" t="str">
        <f ca="1">IF(ISERROR($S826),"",OFFSET('Smelter Reference List'!$C$4,$S826-4,0)&amp;"")</f>
        <v/>
      </c>
      <c r="E826" s="166" t="str">
        <f ca="1">IF(ISERROR($S826),"",OFFSET('Smelter Reference List'!$D$4,$S826-4,0)&amp;"")</f>
        <v/>
      </c>
      <c r="F826" s="166" t="str">
        <f ca="1">IF(ISERROR($S826),"",OFFSET('Smelter Reference List'!$E$4,$S826-4,0))</f>
        <v/>
      </c>
      <c r="G826" s="166" t="str">
        <f ca="1">IF(C826=$U$4,"Enter smelter details", IF(ISERROR($S826),"",OFFSET('Smelter Reference List'!$F$4,$S826-4,0)))</f>
        <v/>
      </c>
      <c r="H826" s="290" t="str">
        <f ca="1">IF(ISERROR($S826),"",OFFSET('Smelter Reference List'!$G$4,$S826-4,0))</f>
        <v/>
      </c>
      <c r="I826" s="291" t="str">
        <f ca="1">IF(ISERROR($S826),"",OFFSET('Smelter Reference List'!$H$4,$S826-4,0))</f>
        <v/>
      </c>
      <c r="J826" s="291" t="str">
        <f ca="1">IF(ISERROR($S826),"",OFFSET('Smelter Reference List'!$I$4,$S826-4,0))</f>
        <v/>
      </c>
      <c r="K826" s="288"/>
      <c r="L826" s="288"/>
      <c r="M826" s="288"/>
      <c r="N826" s="288"/>
      <c r="O826" s="288"/>
      <c r="P826" s="288"/>
      <c r="Q826" s="289"/>
      <c r="R826" s="274"/>
      <c r="S826" s="275" t="e">
        <f>IF(OR(C826="",C826=T$4),NA(),MATCH($B826&amp;$C826,'Smelter Reference List'!$J:$J,0))</f>
        <v>#N/A</v>
      </c>
      <c r="T826" s="276"/>
      <c r="U826" s="276"/>
      <c r="V826" s="276"/>
      <c r="W826" s="276"/>
    </row>
    <row r="827" spans="1:23" s="267" customFormat="1" ht="20.25">
      <c r="A827" s="265"/>
      <c r="B827" s="273"/>
      <c r="C827" s="273"/>
      <c r="D827" s="166" t="str">
        <f ca="1">IF(ISERROR($S827),"",OFFSET('Smelter Reference List'!$C$4,$S827-4,0)&amp;"")</f>
        <v/>
      </c>
      <c r="E827" s="166" t="str">
        <f ca="1">IF(ISERROR($S827),"",OFFSET('Smelter Reference List'!$D$4,$S827-4,0)&amp;"")</f>
        <v/>
      </c>
      <c r="F827" s="166" t="str">
        <f ca="1">IF(ISERROR($S827),"",OFFSET('Smelter Reference List'!$E$4,$S827-4,0))</f>
        <v/>
      </c>
      <c r="G827" s="166" t="str">
        <f ca="1">IF(C827=$U$4,"Enter smelter details", IF(ISERROR($S827),"",OFFSET('Smelter Reference List'!$F$4,$S827-4,0)))</f>
        <v/>
      </c>
      <c r="H827" s="290" t="str">
        <f ca="1">IF(ISERROR($S827),"",OFFSET('Smelter Reference List'!$G$4,$S827-4,0))</f>
        <v/>
      </c>
      <c r="I827" s="291" t="str">
        <f ca="1">IF(ISERROR($S827),"",OFFSET('Smelter Reference List'!$H$4,$S827-4,0))</f>
        <v/>
      </c>
      <c r="J827" s="291" t="str">
        <f ca="1">IF(ISERROR($S827),"",OFFSET('Smelter Reference List'!$I$4,$S827-4,0))</f>
        <v/>
      </c>
      <c r="K827" s="288"/>
      <c r="L827" s="288"/>
      <c r="M827" s="288"/>
      <c r="N827" s="288"/>
      <c r="O827" s="288"/>
      <c r="P827" s="288"/>
      <c r="Q827" s="289"/>
      <c r="R827" s="274"/>
      <c r="S827" s="275" t="e">
        <f>IF(OR(C827="",C827=T$4),NA(),MATCH($B827&amp;$C827,'Smelter Reference List'!$J:$J,0))</f>
        <v>#N/A</v>
      </c>
      <c r="T827" s="276"/>
      <c r="U827" s="276"/>
      <c r="V827" s="276"/>
      <c r="W827" s="276"/>
    </row>
    <row r="828" spans="1:23" s="267" customFormat="1" ht="20.25">
      <c r="A828" s="265"/>
      <c r="B828" s="273"/>
      <c r="C828" s="273"/>
      <c r="D828" s="166" t="str">
        <f ca="1">IF(ISERROR($S828),"",OFFSET('Smelter Reference List'!$C$4,$S828-4,0)&amp;"")</f>
        <v/>
      </c>
      <c r="E828" s="166" t="str">
        <f ca="1">IF(ISERROR($S828),"",OFFSET('Smelter Reference List'!$D$4,$S828-4,0)&amp;"")</f>
        <v/>
      </c>
      <c r="F828" s="166" t="str">
        <f ca="1">IF(ISERROR($S828),"",OFFSET('Smelter Reference List'!$E$4,$S828-4,0))</f>
        <v/>
      </c>
      <c r="G828" s="166" t="str">
        <f ca="1">IF(C828=$U$4,"Enter smelter details", IF(ISERROR($S828),"",OFFSET('Smelter Reference List'!$F$4,$S828-4,0)))</f>
        <v/>
      </c>
      <c r="H828" s="290" t="str">
        <f ca="1">IF(ISERROR($S828),"",OFFSET('Smelter Reference List'!$G$4,$S828-4,0))</f>
        <v/>
      </c>
      <c r="I828" s="291" t="str">
        <f ca="1">IF(ISERROR($S828),"",OFFSET('Smelter Reference List'!$H$4,$S828-4,0))</f>
        <v/>
      </c>
      <c r="J828" s="291" t="str">
        <f ca="1">IF(ISERROR($S828),"",OFFSET('Smelter Reference List'!$I$4,$S828-4,0))</f>
        <v/>
      </c>
      <c r="K828" s="288"/>
      <c r="L828" s="288"/>
      <c r="M828" s="288"/>
      <c r="N828" s="288"/>
      <c r="O828" s="288"/>
      <c r="P828" s="288"/>
      <c r="Q828" s="289"/>
      <c r="R828" s="274"/>
      <c r="S828" s="275" t="e">
        <f>IF(OR(C828="",C828=T$4),NA(),MATCH($B828&amp;$C828,'Smelter Reference List'!$J:$J,0))</f>
        <v>#N/A</v>
      </c>
      <c r="T828" s="276"/>
      <c r="U828" s="276"/>
      <c r="V828" s="276"/>
      <c r="W828" s="276"/>
    </row>
    <row r="829" spans="1:23" s="267" customFormat="1" ht="20.25">
      <c r="A829" s="265"/>
      <c r="B829" s="273"/>
      <c r="C829" s="273"/>
      <c r="D829" s="166" t="str">
        <f ca="1">IF(ISERROR($S829),"",OFFSET('Smelter Reference List'!$C$4,$S829-4,0)&amp;"")</f>
        <v/>
      </c>
      <c r="E829" s="166" t="str">
        <f ca="1">IF(ISERROR($S829),"",OFFSET('Smelter Reference List'!$D$4,$S829-4,0)&amp;"")</f>
        <v/>
      </c>
      <c r="F829" s="166" t="str">
        <f ca="1">IF(ISERROR($S829),"",OFFSET('Smelter Reference List'!$E$4,$S829-4,0))</f>
        <v/>
      </c>
      <c r="G829" s="166" t="str">
        <f ca="1">IF(C829=$U$4,"Enter smelter details", IF(ISERROR($S829),"",OFFSET('Smelter Reference List'!$F$4,$S829-4,0)))</f>
        <v/>
      </c>
      <c r="H829" s="290" t="str">
        <f ca="1">IF(ISERROR($S829),"",OFFSET('Smelter Reference List'!$G$4,$S829-4,0))</f>
        <v/>
      </c>
      <c r="I829" s="291" t="str">
        <f ca="1">IF(ISERROR($S829),"",OFFSET('Smelter Reference List'!$H$4,$S829-4,0))</f>
        <v/>
      </c>
      <c r="J829" s="291" t="str">
        <f ca="1">IF(ISERROR($S829),"",OFFSET('Smelter Reference List'!$I$4,$S829-4,0))</f>
        <v/>
      </c>
      <c r="K829" s="288"/>
      <c r="L829" s="288"/>
      <c r="M829" s="288"/>
      <c r="N829" s="288"/>
      <c r="O829" s="288"/>
      <c r="P829" s="288"/>
      <c r="Q829" s="289"/>
      <c r="R829" s="274"/>
      <c r="S829" s="275" t="e">
        <f>IF(OR(C829="",C829=T$4),NA(),MATCH($B829&amp;$C829,'Smelter Reference List'!$J:$J,0))</f>
        <v>#N/A</v>
      </c>
      <c r="T829" s="276"/>
      <c r="U829" s="276"/>
      <c r="V829" s="276"/>
      <c r="W829" s="276"/>
    </row>
    <row r="830" spans="1:23" s="267" customFormat="1" ht="20.25">
      <c r="A830" s="265"/>
      <c r="B830" s="273"/>
      <c r="C830" s="273"/>
      <c r="D830" s="166" t="str">
        <f ca="1">IF(ISERROR($S830),"",OFFSET('Smelter Reference List'!$C$4,$S830-4,0)&amp;"")</f>
        <v/>
      </c>
      <c r="E830" s="166" t="str">
        <f ca="1">IF(ISERROR($S830),"",OFFSET('Smelter Reference List'!$D$4,$S830-4,0)&amp;"")</f>
        <v/>
      </c>
      <c r="F830" s="166" t="str">
        <f ca="1">IF(ISERROR($S830),"",OFFSET('Smelter Reference List'!$E$4,$S830-4,0))</f>
        <v/>
      </c>
      <c r="G830" s="166" t="str">
        <f ca="1">IF(C830=$U$4,"Enter smelter details", IF(ISERROR($S830),"",OFFSET('Smelter Reference List'!$F$4,$S830-4,0)))</f>
        <v/>
      </c>
      <c r="H830" s="290" t="str">
        <f ca="1">IF(ISERROR($S830),"",OFFSET('Smelter Reference List'!$G$4,$S830-4,0))</f>
        <v/>
      </c>
      <c r="I830" s="291" t="str">
        <f ca="1">IF(ISERROR($S830),"",OFFSET('Smelter Reference List'!$H$4,$S830-4,0))</f>
        <v/>
      </c>
      <c r="J830" s="291" t="str">
        <f ca="1">IF(ISERROR($S830),"",OFFSET('Smelter Reference List'!$I$4,$S830-4,0))</f>
        <v/>
      </c>
      <c r="K830" s="288"/>
      <c r="L830" s="288"/>
      <c r="M830" s="288"/>
      <c r="N830" s="288"/>
      <c r="O830" s="288"/>
      <c r="P830" s="288"/>
      <c r="Q830" s="289"/>
      <c r="R830" s="274"/>
      <c r="S830" s="275" t="e">
        <f>IF(OR(C830="",C830=T$4),NA(),MATCH($B830&amp;$C830,'Smelter Reference List'!$J:$J,0))</f>
        <v>#N/A</v>
      </c>
      <c r="T830" s="276"/>
      <c r="U830" s="276"/>
      <c r="V830" s="276"/>
      <c r="W830" s="276"/>
    </row>
    <row r="831" spans="1:23" s="267" customFormat="1" ht="20.25">
      <c r="A831" s="265"/>
      <c r="B831" s="273"/>
      <c r="C831" s="273"/>
      <c r="D831" s="166" t="str">
        <f ca="1">IF(ISERROR($S831),"",OFFSET('Smelter Reference List'!$C$4,$S831-4,0)&amp;"")</f>
        <v/>
      </c>
      <c r="E831" s="166" t="str">
        <f ca="1">IF(ISERROR($S831),"",OFFSET('Smelter Reference List'!$D$4,$S831-4,0)&amp;"")</f>
        <v/>
      </c>
      <c r="F831" s="166" t="str">
        <f ca="1">IF(ISERROR($S831),"",OFFSET('Smelter Reference List'!$E$4,$S831-4,0))</f>
        <v/>
      </c>
      <c r="G831" s="166" t="str">
        <f ca="1">IF(C831=$U$4,"Enter smelter details", IF(ISERROR($S831),"",OFFSET('Smelter Reference List'!$F$4,$S831-4,0)))</f>
        <v/>
      </c>
      <c r="H831" s="290" t="str">
        <f ca="1">IF(ISERROR($S831),"",OFFSET('Smelter Reference List'!$G$4,$S831-4,0))</f>
        <v/>
      </c>
      <c r="I831" s="291" t="str">
        <f ca="1">IF(ISERROR($S831),"",OFFSET('Smelter Reference List'!$H$4,$S831-4,0))</f>
        <v/>
      </c>
      <c r="J831" s="291" t="str">
        <f ca="1">IF(ISERROR($S831),"",OFFSET('Smelter Reference List'!$I$4,$S831-4,0))</f>
        <v/>
      </c>
      <c r="K831" s="288"/>
      <c r="L831" s="288"/>
      <c r="M831" s="288"/>
      <c r="N831" s="288"/>
      <c r="O831" s="288"/>
      <c r="P831" s="288"/>
      <c r="Q831" s="289"/>
      <c r="R831" s="274"/>
      <c r="S831" s="275" t="e">
        <f>IF(OR(C831="",C831=T$4),NA(),MATCH($B831&amp;$C831,'Smelter Reference List'!$J:$J,0))</f>
        <v>#N/A</v>
      </c>
      <c r="T831" s="276"/>
      <c r="U831" s="276"/>
      <c r="V831" s="276"/>
      <c r="W831" s="276"/>
    </row>
    <row r="832" spans="1:23" s="267" customFormat="1" ht="20.25">
      <c r="A832" s="265"/>
      <c r="B832" s="273"/>
      <c r="C832" s="273"/>
      <c r="D832" s="166" t="str">
        <f ca="1">IF(ISERROR($S832),"",OFFSET('Smelter Reference List'!$C$4,$S832-4,0)&amp;"")</f>
        <v/>
      </c>
      <c r="E832" s="166" t="str">
        <f ca="1">IF(ISERROR($S832),"",OFFSET('Smelter Reference List'!$D$4,$S832-4,0)&amp;"")</f>
        <v/>
      </c>
      <c r="F832" s="166" t="str">
        <f ca="1">IF(ISERROR($S832),"",OFFSET('Smelter Reference List'!$E$4,$S832-4,0))</f>
        <v/>
      </c>
      <c r="G832" s="166" t="str">
        <f ca="1">IF(C832=$U$4,"Enter smelter details", IF(ISERROR($S832),"",OFFSET('Smelter Reference List'!$F$4,$S832-4,0)))</f>
        <v/>
      </c>
      <c r="H832" s="290" t="str">
        <f ca="1">IF(ISERROR($S832),"",OFFSET('Smelter Reference List'!$G$4,$S832-4,0))</f>
        <v/>
      </c>
      <c r="I832" s="291" t="str">
        <f ca="1">IF(ISERROR($S832),"",OFFSET('Smelter Reference List'!$H$4,$S832-4,0))</f>
        <v/>
      </c>
      <c r="J832" s="291" t="str">
        <f ca="1">IF(ISERROR($S832),"",OFFSET('Smelter Reference List'!$I$4,$S832-4,0))</f>
        <v/>
      </c>
      <c r="K832" s="288"/>
      <c r="L832" s="288"/>
      <c r="M832" s="288"/>
      <c r="N832" s="288"/>
      <c r="O832" s="288"/>
      <c r="P832" s="288"/>
      <c r="Q832" s="289"/>
      <c r="R832" s="274"/>
      <c r="S832" s="275" t="e">
        <f>IF(OR(C832="",C832=T$4),NA(),MATCH($B832&amp;$C832,'Smelter Reference List'!$J:$J,0))</f>
        <v>#N/A</v>
      </c>
      <c r="T832" s="276"/>
      <c r="U832" s="276"/>
      <c r="V832" s="276"/>
      <c r="W832" s="276"/>
    </row>
    <row r="833" spans="1:23" s="267" customFormat="1" ht="20.25">
      <c r="A833" s="265"/>
      <c r="B833" s="273"/>
      <c r="C833" s="273"/>
      <c r="D833" s="166" t="str">
        <f ca="1">IF(ISERROR($S833),"",OFFSET('Smelter Reference List'!$C$4,$S833-4,0)&amp;"")</f>
        <v/>
      </c>
      <c r="E833" s="166" t="str">
        <f ca="1">IF(ISERROR($S833),"",OFFSET('Smelter Reference List'!$D$4,$S833-4,0)&amp;"")</f>
        <v/>
      </c>
      <c r="F833" s="166" t="str">
        <f ca="1">IF(ISERROR($S833),"",OFFSET('Smelter Reference List'!$E$4,$S833-4,0))</f>
        <v/>
      </c>
      <c r="G833" s="166" t="str">
        <f ca="1">IF(C833=$U$4,"Enter smelter details", IF(ISERROR($S833),"",OFFSET('Smelter Reference List'!$F$4,$S833-4,0)))</f>
        <v/>
      </c>
      <c r="H833" s="290" t="str">
        <f ca="1">IF(ISERROR($S833),"",OFFSET('Smelter Reference List'!$G$4,$S833-4,0))</f>
        <v/>
      </c>
      <c r="I833" s="291" t="str">
        <f ca="1">IF(ISERROR($S833),"",OFFSET('Smelter Reference List'!$H$4,$S833-4,0))</f>
        <v/>
      </c>
      <c r="J833" s="291" t="str">
        <f ca="1">IF(ISERROR($S833),"",OFFSET('Smelter Reference List'!$I$4,$S833-4,0))</f>
        <v/>
      </c>
      <c r="K833" s="288"/>
      <c r="L833" s="288"/>
      <c r="M833" s="288"/>
      <c r="N833" s="288"/>
      <c r="O833" s="288"/>
      <c r="P833" s="288"/>
      <c r="Q833" s="289"/>
      <c r="R833" s="274"/>
      <c r="S833" s="275" t="e">
        <f>IF(OR(C833="",C833=T$4),NA(),MATCH($B833&amp;$C833,'Smelter Reference List'!$J:$J,0))</f>
        <v>#N/A</v>
      </c>
      <c r="T833" s="276"/>
      <c r="U833" s="276"/>
      <c r="V833" s="276"/>
      <c r="W833" s="276"/>
    </row>
    <row r="834" spans="1:23" s="267" customFormat="1" ht="20.25">
      <c r="A834" s="265"/>
      <c r="B834" s="273"/>
      <c r="C834" s="273"/>
      <c r="D834" s="166" t="str">
        <f ca="1">IF(ISERROR($S834),"",OFFSET('Smelter Reference List'!$C$4,$S834-4,0)&amp;"")</f>
        <v/>
      </c>
      <c r="E834" s="166" t="str">
        <f ca="1">IF(ISERROR($S834),"",OFFSET('Smelter Reference List'!$D$4,$S834-4,0)&amp;"")</f>
        <v/>
      </c>
      <c r="F834" s="166" t="str">
        <f ca="1">IF(ISERROR($S834),"",OFFSET('Smelter Reference List'!$E$4,$S834-4,0))</f>
        <v/>
      </c>
      <c r="G834" s="166" t="str">
        <f ca="1">IF(C834=$U$4,"Enter smelter details", IF(ISERROR($S834),"",OFFSET('Smelter Reference List'!$F$4,$S834-4,0)))</f>
        <v/>
      </c>
      <c r="H834" s="290" t="str">
        <f ca="1">IF(ISERROR($S834),"",OFFSET('Smelter Reference List'!$G$4,$S834-4,0))</f>
        <v/>
      </c>
      <c r="I834" s="291" t="str">
        <f ca="1">IF(ISERROR($S834),"",OFFSET('Smelter Reference List'!$H$4,$S834-4,0))</f>
        <v/>
      </c>
      <c r="J834" s="291" t="str">
        <f ca="1">IF(ISERROR($S834),"",OFFSET('Smelter Reference List'!$I$4,$S834-4,0))</f>
        <v/>
      </c>
      <c r="K834" s="288"/>
      <c r="L834" s="288"/>
      <c r="M834" s="288"/>
      <c r="N834" s="288"/>
      <c r="O834" s="288"/>
      <c r="P834" s="288"/>
      <c r="Q834" s="289"/>
      <c r="R834" s="274"/>
      <c r="S834" s="275" t="e">
        <f>IF(OR(C834="",C834=T$4),NA(),MATCH($B834&amp;$C834,'Smelter Reference List'!$J:$J,0))</f>
        <v>#N/A</v>
      </c>
      <c r="T834" s="276"/>
      <c r="U834" s="276"/>
      <c r="V834" s="276"/>
      <c r="W834" s="276"/>
    </row>
    <row r="835" spans="1:23" s="267" customFormat="1" ht="20.25">
      <c r="A835" s="265"/>
      <c r="B835" s="273"/>
      <c r="C835" s="273"/>
      <c r="D835" s="166" t="str">
        <f ca="1">IF(ISERROR($S835),"",OFFSET('Smelter Reference List'!$C$4,$S835-4,0)&amp;"")</f>
        <v/>
      </c>
      <c r="E835" s="166" t="str">
        <f ca="1">IF(ISERROR($S835),"",OFFSET('Smelter Reference List'!$D$4,$S835-4,0)&amp;"")</f>
        <v/>
      </c>
      <c r="F835" s="166" t="str">
        <f ca="1">IF(ISERROR($S835),"",OFFSET('Smelter Reference List'!$E$4,$S835-4,0))</f>
        <v/>
      </c>
      <c r="G835" s="166" t="str">
        <f ca="1">IF(C835=$U$4,"Enter smelter details", IF(ISERROR($S835),"",OFFSET('Smelter Reference List'!$F$4,$S835-4,0)))</f>
        <v/>
      </c>
      <c r="H835" s="290" t="str">
        <f ca="1">IF(ISERROR($S835),"",OFFSET('Smelter Reference List'!$G$4,$S835-4,0))</f>
        <v/>
      </c>
      <c r="I835" s="291" t="str">
        <f ca="1">IF(ISERROR($S835),"",OFFSET('Smelter Reference List'!$H$4,$S835-4,0))</f>
        <v/>
      </c>
      <c r="J835" s="291" t="str">
        <f ca="1">IF(ISERROR($S835),"",OFFSET('Smelter Reference List'!$I$4,$S835-4,0))</f>
        <v/>
      </c>
      <c r="K835" s="288"/>
      <c r="L835" s="288"/>
      <c r="M835" s="288"/>
      <c r="N835" s="288"/>
      <c r="O835" s="288"/>
      <c r="P835" s="288"/>
      <c r="Q835" s="289"/>
      <c r="R835" s="274"/>
      <c r="S835" s="275" t="e">
        <f>IF(OR(C835="",C835=T$4),NA(),MATCH($B835&amp;$C835,'Smelter Reference List'!$J:$J,0))</f>
        <v>#N/A</v>
      </c>
      <c r="T835" s="276"/>
      <c r="U835" s="276"/>
      <c r="V835" s="276"/>
      <c r="W835" s="276"/>
    </row>
    <row r="836" spans="1:23" s="267" customFormat="1" ht="20.25">
      <c r="A836" s="265"/>
      <c r="B836" s="273"/>
      <c r="C836" s="273"/>
      <c r="D836" s="166" t="str">
        <f ca="1">IF(ISERROR($S836),"",OFFSET('Smelter Reference List'!$C$4,$S836-4,0)&amp;"")</f>
        <v/>
      </c>
      <c r="E836" s="166" t="str">
        <f ca="1">IF(ISERROR($S836),"",OFFSET('Smelter Reference List'!$D$4,$S836-4,0)&amp;"")</f>
        <v/>
      </c>
      <c r="F836" s="166" t="str">
        <f ca="1">IF(ISERROR($S836),"",OFFSET('Smelter Reference List'!$E$4,$S836-4,0))</f>
        <v/>
      </c>
      <c r="G836" s="166" t="str">
        <f ca="1">IF(C836=$U$4,"Enter smelter details", IF(ISERROR($S836),"",OFFSET('Smelter Reference List'!$F$4,$S836-4,0)))</f>
        <v/>
      </c>
      <c r="H836" s="290" t="str">
        <f ca="1">IF(ISERROR($S836),"",OFFSET('Smelter Reference List'!$G$4,$S836-4,0))</f>
        <v/>
      </c>
      <c r="I836" s="291" t="str">
        <f ca="1">IF(ISERROR($S836),"",OFFSET('Smelter Reference List'!$H$4,$S836-4,0))</f>
        <v/>
      </c>
      <c r="J836" s="291" t="str">
        <f ca="1">IF(ISERROR($S836),"",OFFSET('Smelter Reference List'!$I$4,$S836-4,0))</f>
        <v/>
      </c>
      <c r="K836" s="288"/>
      <c r="L836" s="288"/>
      <c r="M836" s="288"/>
      <c r="N836" s="288"/>
      <c r="O836" s="288"/>
      <c r="P836" s="288"/>
      <c r="Q836" s="289"/>
      <c r="R836" s="274"/>
      <c r="S836" s="275" t="e">
        <f>IF(OR(C836="",C836=T$4),NA(),MATCH($B836&amp;$C836,'Smelter Reference List'!$J:$J,0))</f>
        <v>#N/A</v>
      </c>
      <c r="T836" s="276"/>
      <c r="U836" s="276"/>
      <c r="V836" s="276"/>
      <c r="W836" s="276"/>
    </row>
    <row r="837" spans="1:23" s="267" customFormat="1" ht="20.25">
      <c r="A837" s="265"/>
      <c r="B837" s="273"/>
      <c r="C837" s="273"/>
      <c r="D837" s="166" t="str">
        <f ca="1">IF(ISERROR($S837),"",OFFSET('Smelter Reference List'!$C$4,$S837-4,0)&amp;"")</f>
        <v/>
      </c>
      <c r="E837" s="166" t="str">
        <f ca="1">IF(ISERROR($S837),"",OFFSET('Smelter Reference List'!$D$4,$S837-4,0)&amp;"")</f>
        <v/>
      </c>
      <c r="F837" s="166" t="str">
        <f ca="1">IF(ISERROR($S837),"",OFFSET('Smelter Reference List'!$E$4,$S837-4,0))</f>
        <v/>
      </c>
      <c r="G837" s="166" t="str">
        <f ca="1">IF(C837=$U$4,"Enter smelter details", IF(ISERROR($S837),"",OFFSET('Smelter Reference List'!$F$4,$S837-4,0)))</f>
        <v/>
      </c>
      <c r="H837" s="290" t="str">
        <f ca="1">IF(ISERROR($S837),"",OFFSET('Smelter Reference List'!$G$4,$S837-4,0))</f>
        <v/>
      </c>
      <c r="I837" s="291" t="str">
        <f ca="1">IF(ISERROR($S837),"",OFFSET('Smelter Reference List'!$H$4,$S837-4,0))</f>
        <v/>
      </c>
      <c r="J837" s="291" t="str">
        <f ca="1">IF(ISERROR($S837),"",OFFSET('Smelter Reference List'!$I$4,$S837-4,0))</f>
        <v/>
      </c>
      <c r="K837" s="288"/>
      <c r="L837" s="288"/>
      <c r="M837" s="288"/>
      <c r="N837" s="288"/>
      <c r="O837" s="288"/>
      <c r="P837" s="288"/>
      <c r="Q837" s="289"/>
      <c r="R837" s="274"/>
      <c r="S837" s="275" t="e">
        <f>IF(OR(C837="",C837=T$4),NA(),MATCH($B837&amp;$C837,'Smelter Reference List'!$J:$J,0))</f>
        <v>#N/A</v>
      </c>
      <c r="T837" s="276"/>
      <c r="U837" s="276"/>
      <c r="V837" s="276"/>
      <c r="W837" s="276"/>
    </row>
    <row r="838" spans="1:23" s="267" customFormat="1" ht="20.25">
      <c r="A838" s="265"/>
      <c r="B838" s="273"/>
      <c r="C838" s="273"/>
      <c r="D838" s="166" t="str">
        <f ca="1">IF(ISERROR($S838),"",OFFSET('Smelter Reference List'!$C$4,$S838-4,0)&amp;"")</f>
        <v/>
      </c>
      <c r="E838" s="166" t="str">
        <f ca="1">IF(ISERROR($S838),"",OFFSET('Smelter Reference List'!$D$4,$S838-4,0)&amp;"")</f>
        <v/>
      </c>
      <c r="F838" s="166" t="str">
        <f ca="1">IF(ISERROR($S838),"",OFFSET('Smelter Reference List'!$E$4,$S838-4,0))</f>
        <v/>
      </c>
      <c r="G838" s="166" t="str">
        <f ca="1">IF(C838=$U$4,"Enter smelter details", IF(ISERROR($S838),"",OFFSET('Smelter Reference List'!$F$4,$S838-4,0)))</f>
        <v/>
      </c>
      <c r="H838" s="290" t="str">
        <f ca="1">IF(ISERROR($S838),"",OFFSET('Smelter Reference List'!$G$4,$S838-4,0))</f>
        <v/>
      </c>
      <c r="I838" s="291" t="str">
        <f ca="1">IF(ISERROR($S838),"",OFFSET('Smelter Reference List'!$H$4,$S838-4,0))</f>
        <v/>
      </c>
      <c r="J838" s="291" t="str">
        <f ca="1">IF(ISERROR($S838),"",OFFSET('Smelter Reference List'!$I$4,$S838-4,0))</f>
        <v/>
      </c>
      <c r="K838" s="288"/>
      <c r="L838" s="288"/>
      <c r="M838" s="288"/>
      <c r="N838" s="288"/>
      <c r="O838" s="288"/>
      <c r="P838" s="288"/>
      <c r="Q838" s="289"/>
      <c r="R838" s="274"/>
      <c r="S838" s="275" t="e">
        <f>IF(OR(C838="",C838=T$4),NA(),MATCH($B838&amp;$C838,'Smelter Reference List'!$J:$J,0))</f>
        <v>#N/A</v>
      </c>
      <c r="T838" s="276"/>
      <c r="U838" s="276"/>
      <c r="V838" s="276"/>
      <c r="W838" s="276"/>
    </row>
    <row r="839" spans="1:23" s="267" customFormat="1" ht="20.25">
      <c r="A839" s="265"/>
      <c r="B839" s="273"/>
      <c r="C839" s="273"/>
      <c r="D839" s="166" t="str">
        <f ca="1">IF(ISERROR($S839),"",OFFSET('Smelter Reference List'!$C$4,$S839-4,0)&amp;"")</f>
        <v/>
      </c>
      <c r="E839" s="166" t="str">
        <f ca="1">IF(ISERROR($S839),"",OFFSET('Smelter Reference List'!$D$4,$S839-4,0)&amp;"")</f>
        <v/>
      </c>
      <c r="F839" s="166" t="str">
        <f ca="1">IF(ISERROR($S839),"",OFFSET('Smelter Reference List'!$E$4,$S839-4,0))</f>
        <v/>
      </c>
      <c r="G839" s="166" t="str">
        <f ca="1">IF(C839=$U$4,"Enter smelter details", IF(ISERROR($S839),"",OFFSET('Smelter Reference List'!$F$4,$S839-4,0)))</f>
        <v/>
      </c>
      <c r="H839" s="290" t="str">
        <f ca="1">IF(ISERROR($S839),"",OFFSET('Smelter Reference List'!$G$4,$S839-4,0))</f>
        <v/>
      </c>
      <c r="I839" s="291" t="str">
        <f ca="1">IF(ISERROR($S839),"",OFFSET('Smelter Reference List'!$H$4,$S839-4,0))</f>
        <v/>
      </c>
      <c r="J839" s="291" t="str">
        <f ca="1">IF(ISERROR($S839),"",OFFSET('Smelter Reference List'!$I$4,$S839-4,0))</f>
        <v/>
      </c>
      <c r="K839" s="288"/>
      <c r="L839" s="288"/>
      <c r="M839" s="288"/>
      <c r="N839" s="288"/>
      <c r="O839" s="288"/>
      <c r="P839" s="288"/>
      <c r="Q839" s="289"/>
      <c r="R839" s="274"/>
      <c r="S839" s="275" t="e">
        <f>IF(OR(C839="",C839=T$4),NA(),MATCH($B839&amp;$C839,'Smelter Reference List'!$J:$J,0))</f>
        <v>#N/A</v>
      </c>
      <c r="T839" s="276"/>
      <c r="U839" s="276"/>
      <c r="V839" s="276"/>
      <c r="W839" s="276"/>
    </row>
    <row r="840" spans="1:23" s="267" customFormat="1" ht="20.25">
      <c r="A840" s="265"/>
      <c r="B840" s="273"/>
      <c r="C840" s="273"/>
      <c r="D840" s="166" t="str">
        <f ca="1">IF(ISERROR($S840),"",OFFSET('Smelter Reference List'!$C$4,$S840-4,0)&amp;"")</f>
        <v/>
      </c>
      <c r="E840" s="166" t="str">
        <f ca="1">IF(ISERROR($S840),"",OFFSET('Smelter Reference List'!$D$4,$S840-4,0)&amp;"")</f>
        <v/>
      </c>
      <c r="F840" s="166" t="str">
        <f ca="1">IF(ISERROR($S840),"",OFFSET('Smelter Reference List'!$E$4,$S840-4,0))</f>
        <v/>
      </c>
      <c r="G840" s="166" t="str">
        <f ca="1">IF(C840=$U$4,"Enter smelter details", IF(ISERROR($S840),"",OFFSET('Smelter Reference List'!$F$4,$S840-4,0)))</f>
        <v/>
      </c>
      <c r="H840" s="290" t="str">
        <f ca="1">IF(ISERROR($S840),"",OFFSET('Smelter Reference List'!$G$4,$S840-4,0))</f>
        <v/>
      </c>
      <c r="I840" s="291" t="str">
        <f ca="1">IF(ISERROR($S840),"",OFFSET('Smelter Reference List'!$H$4,$S840-4,0))</f>
        <v/>
      </c>
      <c r="J840" s="291" t="str">
        <f ca="1">IF(ISERROR($S840),"",OFFSET('Smelter Reference List'!$I$4,$S840-4,0))</f>
        <v/>
      </c>
      <c r="K840" s="288"/>
      <c r="L840" s="288"/>
      <c r="M840" s="288"/>
      <c r="N840" s="288"/>
      <c r="O840" s="288"/>
      <c r="P840" s="288"/>
      <c r="Q840" s="289"/>
      <c r="R840" s="274"/>
      <c r="S840" s="275" t="e">
        <f>IF(OR(C840="",C840=T$4),NA(),MATCH($B840&amp;$C840,'Smelter Reference List'!$J:$J,0))</f>
        <v>#N/A</v>
      </c>
      <c r="T840" s="276"/>
      <c r="U840" s="276"/>
      <c r="V840" s="276"/>
      <c r="W840" s="276"/>
    </row>
    <row r="841" spans="1:23" s="267" customFormat="1" ht="20.25">
      <c r="A841" s="265"/>
      <c r="B841" s="273"/>
      <c r="C841" s="273"/>
      <c r="D841" s="166" t="str">
        <f ca="1">IF(ISERROR($S841),"",OFFSET('Smelter Reference List'!$C$4,$S841-4,0)&amp;"")</f>
        <v/>
      </c>
      <c r="E841" s="166" t="str">
        <f ca="1">IF(ISERROR($S841),"",OFFSET('Smelter Reference List'!$D$4,$S841-4,0)&amp;"")</f>
        <v/>
      </c>
      <c r="F841" s="166" t="str">
        <f ca="1">IF(ISERROR($S841),"",OFFSET('Smelter Reference List'!$E$4,$S841-4,0))</f>
        <v/>
      </c>
      <c r="G841" s="166" t="str">
        <f ca="1">IF(C841=$U$4,"Enter smelter details", IF(ISERROR($S841),"",OFFSET('Smelter Reference List'!$F$4,$S841-4,0)))</f>
        <v/>
      </c>
      <c r="H841" s="290" t="str">
        <f ca="1">IF(ISERROR($S841),"",OFFSET('Smelter Reference List'!$G$4,$S841-4,0))</f>
        <v/>
      </c>
      <c r="I841" s="291" t="str">
        <f ca="1">IF(ISERROR($S841),"",OFFSET('Smelter Reference List'!$H$4,$S841-4,0))</f>
        <v/>
      </c>
      <c r="J841" s="291" t="str">
        <f ca="1">IF(ISERROR($S841),"",OFFSET('Smelter Reference List'!$I$4,$S841-4,0))</f>
        <v/>
      </c>
      <c r="K841" s="288"/>
      <c r="L841" s="288"/>
      <c r="M841" s="288"/>
      <c r="N841" s="288"/>
      <c r="O841" s="288"/>
      <c r="P841" s="288"/>
      <c r="Q841" s="289"/>
      <c r="R841" s="274"/>
      <c r="S841" s="275" t="e">
        <f>IF(OR(C841="",C841=T$4),NA(),MATCH($B841&amp;$C841,'Smelter Reference List'!$J:$J,0))</f>
        <v>#N/A</v>
      </c>
      <c r="T841" s="276"/>
      <c r="U841" s="276"/>
      <c r="V841" s="276"/>
      <c r="W841" s="276"/>
    </row>
    <row r="842" spans="1:23" s="267" customFormat="1" ht="20.25">
      <c r="A842" s="265"/>
      <c r="B842" s="273"/>
      <c r="C842" s="273"/>
      <c r="D842" s="166" t="str">
        <f ca="1">IF(ISERROR($S842),"",OFFSET('Smelter Reference List'!$C$4,$S842-4,0)&amp;"")</f>
        <v/>
      </c>
      <c r="E842" s="166" t="str">
        <f ca="1">IF(ISERROR($S842),"",OFFSET('Smelter Reference List'!$D$4,$S842-4,0)&amp;"")</f>
        <v/>
      </c>
      <c r="F842" s="166" t="str">
        <f ca="1">IF(ISERROR($S842),"",OFFSET('Smelter Reference List'!$E$4,$S842-4,0))</f>
        <v/>
      </c>
      <c r="G842" s="166" t="str">
        <f ca="1">IF(C842=$U$4,"Enter smelter details", IF(ISERROR($S842),"",OFFSET('Smelter Reference List'!$F$4,$S842-4,0)))</f>
        <v/>
      </c>
      <c r="H842" s="290" t="str">
        <f ca="1">IF(ISERROR($S842),"",OFFSET('Smelter Reference List'!$G$4,$S842-4,0))</f>
        <v/>
      </c>
      <c r="I842" s="291" t="str">
        <f ca="1">IF(ISERROR($S842),"",OFFSET('Smelter Reference List'!$H$4,$S842-4,0))</f>
        <v/>
      </c>
      <c r="J842" s="291" t="str">
        <f ca="1">IF(ISERROR($S842),"",OFFSET('Smelter Reference List'!$I$4,$S842-4,0))</f>
        <v/>
      </c>
      <c r="K842" s="288"/>
      <c r="L842" s="288"/>
      <c r="M842" s="288"/>
      <c r="N842" s="288"/>
      <c r="O842" s="288"/>
      <c r="P842" s="288"/>
      <c r="Q842" s="289"/>
      <c r="R842" s="274"/>
      <c r="S842" s="275" t="e">
        <f>IF(OR(C842="",C842=T$4),NA(),MATCH($B842&amp;$C842,'Smelter Reference List'!$J:$J,0))</f>
        <v>#N/A</v>
      </c>
      <c r="T842" s="276"/>
      <c r="U842" s="276"/>
      <c r="V842" s="276"/>
      <c r="W842" s="276"/>
    </row>
    <row r="843" spans="1:23" s="267" customFormat="1" ht="20.25">
      <c r="A843" s="265"/>
      <c r="B843" s="273"/>
      <c r="C843" s="273"/>
      <c r="D843" s="166" t="str">
        <f ca="1">IF(ISERROR($S843),"",OFFSET('Smelter Reference List'!$C$4,$S843-4,0)&amp;"")</f>
        <v/>
      </c>
      <c r="E843" s="166" t="str">
        <f ca="1">IF(ISERROR($S843),"",OFFSET('Smelter Reference List'!$D$4,$S843-4,0)&amp;"")</f>
        <v/>
      </c>
      <c r="F843" s="166" t="str">
        <f ca="1">IF(ISERROR($S843),"",OFFSET('Smelter Reference List'!$E$4,$S843-4,0))</f>
        <v/>
      </c>
      <c r="G843" s="166" t="str">
        <f ca="1">IF(C843=$U$4,"Enter smelter details", IF(ISERROR($S843),"",OFFSET('Smelter Reference List'!$F$4,$S843-4,0)))</f>
        <v/>
      </c>
      <c r="H843" s="290" t="str">
        <f ca="1">IF(ISERROR($S843),"",OFFSET('Smelter Reference List'!$G$4,$S843-4,0))</f>
        <v/>
      </c>
      <c r="I843" s="291" t="str">
        <f ca="1">IF(ISERROR($S843),"",OFFSET('Smelter Reference List'!$H$4,$S843-4,0))</f>
        <v/>
      </c>
      <c r="J843" s="291" t="str">
        <f ca="1">IF(ISERROR($S843),"",OFFSET('Smelter Reference List'!$I$4,$S843-4,0))</f>
        <v/>
      </c>
      <c r="K843" s="288"/>
      <c r="L843" s="288"/>
      <c r="M843" s="288"/>
      <c r="N843" s="288"/>
      <c r="O843" s="288"/>
      <c r="P843" s="288"/>
      <c r="Q843" s="289"/>
      <c r="R843" s="274"/>
      <c r="S843" s="275" t="e">
        <f>IF(OR(C843="",C843=T$4),NA(),MATCH($B843&amp;$C843,'Smelter Reference List'!$J:$J,0))</f>
        <v>#N/A</v>
      </c>
      <c r="T843" s="276"/>
      <c r="U843" s="276"/>
      <c r="V843" s="276"/>
      <c r="W843" s="276"/>
    </row>
    <row r="844" spans="1:23" s="267" customFormat="1" ht="20.25">
      <c r="A844" s="265"/>
      <c r="B844" s="273"/>
      <c r="C844" s="273"/>
      <c r="D844" s="166" t="str">
        <f ca="1">IF(ISERROR($S844),"",OFFSET('Smelter Reference List'!$C$4,$S844-4,0)&amp;"")</f>
        <v/>
      </c>
      <c r="E844" s="166" t="str">
        <f ca="1">IF(ISERROR($S844),"",OFFSET('Smelter Reference List'!$D$4,$S844-4,0)&amp;"")</f>
        <v/>
      </c>
      <c r="F844" s="166" t="str">
        <f ca="1">IF(ISERROR($S844),"",OFFSET('Smelter Reference List'!$E$4,$S844-4,0))</f>
        <v/>
      </c>
      <c r="G844" s="166" t="str">
        <f ca="1">IF(C844=$U$4,"Enter smelter details", IF(ISERROR($S844),"",OFFSET('Smelter Reference List'!$F$4,$S844-4,0)))</f>
        <v/>
      </c>
      <c r="H844" s="290" t="str">
        <f ca="1">IF(ISERROR($S844),"",OFFSET('Smelter Reference List'!$G$4,$S844-4,0))</f>
        <v/>
      </c>
      <c r="I844" s="291" t="str">
        <f ca="1">IF(ISERROR($S844),"",OFFSET('Smelter Reference List'!$H$4,$S844-4,0))</f>
        <v/>
      </c>
      <c r="J844" s="291" t="str">
        <f ca="1">IF(ISERROR($S844),"",OFFSET('Smelter Reference List'!$I$4,$S844-4,0))</f>
        <v/>
      </c>
      <c r="K844" s="288"/>
      <c r="L844" s="288"/>
      <c r="M844" s="288"/>
      <c r="N844" s="288"/>
      <c r="O844" s="288"/>
      <c r="P844" s="288"/>
      <c r="Q844" s="289"/>
      <c r="R844" s="274"/>
      <c r="S844" s="275" t="e">
        <f>IF(OR(C844="",C844=T$4),NA(),MATCH($B844&amp;$C844,'Smelter Reference List'!$J:$J,0))</f>
        <v>#N/A</v>
      </c>
      <c r="T844" s="276"/>
      <c r="U844" s="276"/>
      <c r="V844" s="276"/>
      <c r="W844" s="276"/>
    </row>
    <row r="845" spans="1:23" s="267" customFormat="1" ht="20.25">
      <c r="A845" s="265"/>
      <c r="B845" s="273"/>
      <c r="C845" s="273"/>
      <c r="D845" s="166" t="str">
        <f ca="1">IF(ISERROR($S845),"",OFFSET('Smelter Reference List'!$C$4,$S845-4,0)&amp;"")</f>
        <v/>
      </c>
      <c r="E845" s="166" t="str">
        <f ca="1">IF(ISERROR($S845),"",OFFSET('Smelter Reference List'!$D$4,$S845-4,0)&amp;"")</f>
        <v/>
      </c>
      <c r="F845" s="166" t="str">
        <f ca="1">IF(ISERROR($S845),"",OFFSET('Smelter Reference List'!$E$4,$S845-4,0))</f>
        <v/>
      </c>
      <c r="G845" s="166" t="str">
        <f ca="1">IF(C845=$U$4,"Enter smelter details", IF(ISERROR($S845),"",OFFSET('Smelter Reference List'!$F$4,$S845-4,0)))</f>
        <v/>
      </c>
      <c r="H845" s="290" t="str">
        <f ca="1">IF(ISERROR($S845),"",OFFSET('Smelter Reference List'!$G$4,$S845-4,0))</f>
        <v/>
      </c>
      <c r="I845" s="291" t="str">
        <f ca="1">IF(ISERROR($S845),"",OFFSET('Smelter Reference List'!$H$4,$S845-4,0))</f>
        <v/>
      </c>
      <c r="J845" s="291" t="str">
        <f ca="1">IF(ISERROR($S845),"",OFFSET('Smelter Reference List'!$I$4,$S845-4,0))</f>
        <v/>
      </c>
      <c r="K845" s="288"/>
      <c r="L845" s="288"/>
      <c r="M845" s="288"/>
      <c r="N845" s="288"/>
      <c r="O845" s="288"/>
      <c r="P845" s="288"/>
      <c r="Q845" s="289"/>
      <c r="R845" s="274"/>
      <c r="S845" s="275" t="e">
        <f>IF(OR(C845="",C845=T$4),NA(),MATCH($B845&amp;$C845,'Smelter Reference List'!$J:$J,0))</f>
        <v>#N/A</v>
      </c>
      <c r="T845" s="276"/>
      <c r="U845" s="276"/>
      <c r="V845" s="276"/>
      <c r="W845" s="276"/>
    </row>
    <row r="846" spans="1:23" s="267" customFormat="1" ht="20.25">
      <c r="A846" s="265"/>
      <c r="B846" s="273"/>
      <c r="C846" s="273"/>
      <c r="D846" s="166" t="str">
        <f ca="1">IF(ISERROR($S846),"",OFFSET('Smelter Reference List'!$C$4,$S846-4,0)&amp;"")</f>
        <v/>
      </c>
      <c r="E846" s="166" t="str">
        <f ca="1">IF(ISERROR($S846),"",OFFSET('Smelter Reference List'!$D$4,$S846-4,0)&amp;"")</f>
        <v/>
      </c>
      <c r="F846" s="166" t="str">
        <f ca="1">IF(ISERROR($S846),"",OFFSET('Smelter Reference List'!$E$4,$S846-4,0))</f>
        <v/>
      </c>
      <c r="G846" s="166" t="str">
        <f ca="1">IF(C846=$U$4,"Enter smelter details", IF(ISERROR($S846),"",OFFSET('Smelter Reference List'!$F$4,$S846-4,0)))</f>
        <v/>
      </c>
      <c r="H846" s="290" t="str">
        <f ca="1">IF(ISERROR($S846),"",OFFSET('Smelter Reference List'!$G$4,$S846-4,0))</f>
        <v/>
      </c>
      <c r="I846" s="291" t="str">
        <f ca="1">IF(ISERROR($S846),"",OFFSET('Smelter Reference List'!$H$4,$S846-4,0))</f>
        <v/>
      </c>
      <c r="J846" s="291" t="str">
        <f ca="1">IF(ISERROR($S846),"",OFFSET('Smelter Reference List'!$I$4,$S846-4,0))</f>
        <v/>
      </c>
      <c r="K846" s="288"/>
      <c r="L846" s="288"/>
      <c r="M846" s="288"/>
      <c r="N846" s="288"/>
      <c r="O846" s="288"/>
      <c r="P846" s="288"/>
      <c r="Q846" s="289"/>
      <c r="R846" s="274"/>
      <c r="S846" s="275" t="e">
        <f>IF(OR(C846="",C846=T$4),NA(),MATCH($B846&amp;$C846,'Smelter Reference List'!$J:$J,0))</f>
        <v>#N/A</v>
      </c>
      <c r="T846" s="276"/>
      <c r="U846" s="276"/>
      <c r="V846" s="276"/>
      <c r="W846" s="276"/>
    </row>
    <row r="847" spans="1:23" s="267" customFormat="1" ht="20.25">
      <c r="A847" s="265"/>
      <c r="B847" s="273"/>
      <c r="C847" s="273"/>
      <c r="D847" s="166" t="str">
        <f ca="1">IF(ISERROR($S847),"",OFFSET('Smelter Reference List'!$C$4,$S847-4,0)&amp;"")</f>
        <v/>
      </c>
      <c r="E847" s="166" t="str">
        <f ca="1">IF(ISERROR($S847),"",OFFSET('Smelter Reference List'!$D$4,$S847-4,0)&amp;"")</f>
        <v/>
      </c>
      <c r="F847" s="166" t="str">
        <f ca="1">IF(ISERROR($S847),"",OFFSET('Smelter Reference List'!$E$4,$S847-4,0))</f>
        <v/>
      </c>
      <c r="G847" s="166" t="str">
        <f ca="1">IF(C847=$U$4,"Enter smelter details", IF(ISERROR($S847),"",OFFSET('Smelter Reference List'!$F$4,$S847-4,0)))</f>
        <v/>
      </c>
      <c r="H847" s="290" t="str">
        <f ca="1">IF(ISERROR($S847),"",OFFSET('Smelter Reference List'!$G$4,$S847-4,0))</f>
        <v/>
      </c>
      <c r="I847" s="291" t="str">
        <f ca="1">IF(ISERROR($S847),"",OFFSET('Smelter Reference List'!$H$4,$S847-4,0))</f>
        <v/>
      </c>
      <c r="J847" s="291" t="str">
        <f ca="1">IF(ISERROR($S847),"",OFFSET('Smelter Reference List'!$I$4,$S847-4,0))</f>
        <v/>
      </c>
      <c r="K847" s="288"/>
      <c r="L847" s="288"/>
      <c r="M847" s="288"/>
      <c r="N847" s="288"/>
      <c r="O847" s="288"/>
      <c r="P847" s="288"/>
      <c r="Q847" s="289"/>
      <c r="R847" s="274"/>
      <c r="S847" s="275" t="e">
        <f>IF(OR(C847="",C847=T$4),NA(),MATCH($B847&amp;$C847,'Smelter Reference List'!$J:$J,0))</f>
        <v>#N/A</v>
      </c>
      <c r="T847" s="276"/>
      <c r="U847" s="276"/>
      <c r="V847" s="276"/>
      <c r="W847" s="276"/>
    </row>
    <row r="848" spans="1:23" s="267" customFormat="1" ht="20.25">
      <c r="A848" s="265"/>
      <c r="B848" s="273"/>
      <c r="C848" s="273"/>
      <c r="D848" s="166" t="str">
        <f ca="1">IF(ISERROR($S848),"",OFFSET('Smelter Reference List'!$C$4,$S848-4,0)&amp;"")</f>
        <v/>
      </c>
      <c r="E848" s="166" t="str">
        <f ca="1">IF(ISERROR($S848),"",OFFSET('Smelter Reference List'!$D$4,$S848-4,0)&amp;"")</f>
        <v/>
      </c>
      <c r="F848" s="166" t="str">
        <f ca="1">IF(ISERROR($S848),"",OFFSET('Smelter Reference List'!$E$4,$S848-4,0))</f>
        <v/>
      </c>
      <c r="G848" s="166" t="str">
        <f ca="1">IF(C848=$U$4,"Enter smelter details", IF(ISERROR($S848),"",OFFSET('Smelter Reference List'!$F$4,$S848-4,0)))</f>
        <v/>
      </c>
      <c r="H848" s="290" t="str">
        <f ca="1">IF(ISERROR($S848),"",OFFSET('Smelter Reference List'!$G$4,$S848-4,0))</f>
        <v/>
      </c>
      <c r="I848" s="291" t="str">
        <f ca="1">IF(ISERROR($S848),"",OFFSET('Smelter Reference List'!$H$4,$S848-4,0))</f>
        <v/>
      </c>
      <c r="J848" s="291" t="str">
        <f ca="1">IF(ISERROR($S848),"",OFFSET('Smelter Reference List'!$I$4,$S848-4,0))</f>
        <v/>
      </c>
      <c r="K848" s="288"/>
      <c r="L848" s="288"/>
      <c r="M848" s="288"/>
      <c r="N848" s="288"/>
      <c r="O848" s="288"/>
      <c r="P848" s="288"/>
      <c r="Q848" s="289"/>
      <c r="R848" s="274"/>
      <c r="S848" s="275" t="e">
        <f>IF(OR(C848="",C848=T$4),NA(),MATCH($B848&amp;$C848,'Smelter Reference List'!$J:$J,0))</f>
        <v>#N/A</v>
      </c>
      <c r="T848" s="276"/>
      <c r="U848" s="276"/>
      <c r="V848" s="276"/>
      <c r="W848" s="276"/>
    </row>
    <row r="849" spans="1:23" s="267" customFormat="1" ht="20.25">
      <c r="A849" s="265"/>
      <c r="B849" s="273"/>
      <c r="C849" s="273"/>
      <c r="D849" s="166" t="str">
        <f ca="1">IF(ISERROR($S849),"",OFFSET('Smelter Reference List'!$C$4,$S849-4,0)&amp;"")</f>
        <v/>
      </c>
      <c r="E849" s="166" t="str">
        <f ca="1">IF(ISERROR($S849),"",OFFSET('Smelter Reference List'!$D$4,$S849-4,0)&amp;"")</f>
        <v/>
      </c>
      <c r="F849" s="166" t="str">
        <f ca="1">IF(ISERROR($S849),"",OFFSET('Smelter Reference List'!$E$4,$S849-4,0))</f>
        <v/>
      </c>
      <c r="G849" s="166" t="str">
        <f ca="1">IF(C849=$U$4,"Enter smelter details", IF(ISERROR($S849),"",OFFSET('Smelter Reference List'!$F$4,$S849-4,0)))</f>
        <v/>
      </c>
      <c r="H849" s="290" t="str">
        <f ca="1">IF(ISERROR($S849),"",OFFSET('Smelter Reference List'!$G$4,$S849-4,0))</f>
        <v/>
      </c>
      <c r="I849" s="291" t="str">
        <f ca="1">IF(ISERROR($S849),"",OFFSET('Smelter Reference List'!$H$4,$S849-4,0))</f>
        <v/>
      </c>
      <c r="J849" s="291" t="str">
        <f ca="1">IF(ISERROR($S849),"",OFFSET('Smelter Reference List'!$I$4,$S849-4,0))</f>
        <v/>
      </c>
      <c r="K849" s="288"/>
      <c r="L849" s="288"/>
      <c r="M849" s="288"/>
      <c r="N849" s="288"/>
      <c r="O849" s="288"/>
      <c r="P849" s="288"/>
      <c r="Q849" s="289"/>
      <c r="R849" s="274"/>
      <c r="S849" s="275" t="e">
        <f>IF(OR(C849="",C849=T$4),NA(),MATCH($B849&amp;$C849,'Smelter Reference List'!$J:$J,0))</f>
        <v>#N/A</v>
      </c>
      <c r="T849" s="276"/>
      <c r="U849" s="276"/>
      <c r="V849" s="276"/>
      <c r="W849" s="276"/>
    </row>
    <row r="850" spans="1:23" s="267" customFormat="1" ht="20.25">
      <c r="A850" s="265"/>
      <c r="B850" s="273"/>
      <c r="C850" s="273"/>
      <c r="D850" s="166" t="str">
        <f ca="1">IF(ISERROR($S850),"",OFFSET('Smelter Reference List'!$C$4,$S850-4,0)&amp;"")</f>
        <v/>
      </c>
      <c r="E850" s="166" t="str">
        <f ca="1">IF(ISERROR($S850),"",OFFSET('Smelter Reference List'!$D$4,$S850-4,0)&amp;"")</f>
        <v/>
      </c>
      <c r="F850" s="166" t="str">
        <f ca="1">IF(ISERROR($S850),"",OFFSET('Smelter Reference List'!$E$4,$S850-4,0))</f>
        <v/>
      </c>
      <c r="G850" s="166" t="str">
        <f ca="1">IF(C850=$U$4,"Enter smelter details", IF(ISERROR($S850),"",OFFSET('Smelter Reference List'!$F$4,$S850-4,0)))</f>
        <v/>
      </c>
      <c r="H850" s="290" t="str">
        <f ca="1">IF(ISERROR($S850),"",OFFSET('Smelter Reference List'!$G$4,$S850-4,0))</f>
        <v/>
      </c>
      <c r="I850" s="291" t="str">
        <f ca="1">IF(ISERROR($S850),"",OFFSET('Smelter Reference List'!$H$4,$S850-4,0))</f>
        <v/>
      </c>
      <c r="J850" s="291" t="str">
        <f ca="1">IF(ISERROR($S850),"",OFFSET('Smelter Reference List'!$I$4,$S850-4,0))</f>
        <v/>
      </c>
      <c r="K850" s="288"/>
      <c r="L850" s="288"/>
      <c r="M850" s="288"/>
      <c r="N850" s="288"/>
      <c r="O850" s="288"/>
      <c r="P850" s="288"/>
      <c r="Q850" s="289"/>
      <c r="R850" s="274"/>
      <c r="S850" s="275" t="e">
        <f>IF(OR(C850="",C850=T$4),NA(),MATCH($B850&amp;$C850,'Smelter Reference List'!$J:$J,0))</f>
        <v>#N/A</v>
      </c>
      <c r="T850" s="276"/>
      <c r="U850" s="276"/>
      <c r="V850" s="276"/>
      <c r="W850" s="276"/>
    </row>
    <row r="851" spans="1:23" s="267" customFormat="1" ht="20.25">
      <c r="A851" s="265"/>
      <c r="B851" s="273"/>
      <c r="C851" s="273"/>
      <c r="D851" s="166" t="str">
        <f ca="1">IF(ISERROR($S851),"",OFFSET('Smelter Reference List'!$C$4,$S851-4,0)&amp;"")</f>
        <v/>
      </c>
      <c r="E851" s="166" t="str">
        <f ca="1">IF(ISERROR($S851),"",OFFSET('Smelter Reference List'!$D$4,$S851-4,0)&amp;"")</f>
        <v/>
      </c>
      <c r="F851" s="166" t="str">
        <f ca="1">IF(ISERROR($S851),"",OFFSET('Smelter Reference List'!$E$4,$S851-4,0))</f>
        <v/>
      </c>
      <c r="G851" s="166" t="str">
        <f ca="1">IF(C851=$U$4,"Enter smelter details", IF(ISERROR($S851),"",OFFSET('Smelter Reference List'!$F$4,$S851-4,0)))</f>
        <v/>
      </c>
      <c r="H851" s="290" t="str">
        <f ca="1">IF(ISERROR($S851),"",OFFSET('Smelter Reference List'!$G$4,$S851-4,0))</f>
        <v/>
      </c>
      <c r="I851" s="291" t="str">
        <f ca="1">IF(ISERROR($S851),"",OFFSET('Smelter Reference List'!$H$4,$S851-4,0))</f>
        <v/>
      </c>
      <c r="J851" s="291" t="str">
        <f ca="1">IF(ISERROR($S851),"",OFFSET('Smelter Reference List'!$I$4,$S851-4,0))</f>
        <v/>
      </c>
      <c r="K851" s="288"/>
      <c r="L851" s="288"/>
      <c r="M851" s="288"/>
      <c r="N851" s="288"/>
      <c r="O851" s="288"/>
      <c r="P851" s="288"/>
      <c r="Q851" s="289"/>
      <c r="R851" s="274"/>
      <c r="S851" s="275" t="e">
        <f>IF(OR(C851="",C851=T$4),NA(),MATCH($B851&amp;$C851,'Smelter Reference List'!$J:$J,0))</f>
        <v>#N/A</v>
      </c>
      <c r="T851" s="276"/>
      <c r="U851" s="276"/>
      <c r="V851" s="276"/>
      <c r="W851" s="276"/>
    </row>
    <row r="852" spans="1:23" s="267" customFormat="1" ht="20.25">
      <c r="A852" s="265"/>
      <c r="B852" s="273"/>
      <c r="C852" s="273"/>
      <c r="D852" s="166" t="str">
        <f ca="1">IF(ISERROR($S852),"",OFFSET('Smelter Reference List'!$C$4,$S852-4,0)&amp;"")</f>
        <v/>
      </c>
      <c r="E852" s="166" t="str">
        <f ca="1">IF(ISERROR($S852),"",OFFSET('Smelter Reference List'!$D$4,$S852-4,0)&amp;"")</f>
        <v/>
      </c>
      <c r="F852" s="166" t="str">
        <f ca="1">IF(ISERROR($S852),"",OFFSET('Smelter Reference List'!$E$4,$S852-4,0))</f>
        <v/>
      </c>
      <c r="G852" s="166" t="str">
        <f ca="1">IF(C852=$U$4,"Enter smelter details", IF(ISERROR($S852),"",OFFSET('Smelter Reference List'!$F$4,$S852-4,0)))</f>
        <v/>
      </c>
      <c r="H852" s="290" t="str">
        <f ca="1">IF(ISERROR($S852),"",OFFSET('Smelter Reference List'!$G$4,$S852-4,0))</f>
        <v/>
      </c>
      <c r="I852" s="291" t="str">
        <f ca="1">IF(ISERROR($S852),"",OFFSET('Smelter Reference List'!$H$4,$S852-4,0))</f>
        <v/>
      </c>
      <c r="J852" s="291" t="str">
        <f ca="1">IF(ISERROR($S852),"",OFFSET('Smelter Reference List'!$I$4,$S852-4,0))</f>
        <v/>
      </c>
      <c r="K852" s="288"/>
      <c r="L852" s="288"/>
      <c r="M852" s="288"/>
      <c r="N852" s="288"/>
      <c r="O852" s="288"/>
      <c r="P852" s="288"/>
      <c r="Q852" s="289"/>
      <c r="R852" s="274"/>
      <c r="S852" s="275" t="e">
        <f>IF(OR(C852="",C852=T$4),NA(),MATCH($B852&amp;$C852,'Smelter Reference List'!$J:$J,0))</f>
        <v>#N/A</v>
      </c>
      <c r="T852" s="276"/>
      <c r="U852" s="276"/>
      <c r="V852" s="276"/>
      <c r="W852" s="276"/>
    </row>
    <row r="853" spans="1:23" s="267" customFormat="1" ht="20.25">
      <c r="A853" s="265"/>
      <c r="B853" s="273"/>
      <c r="C853" s="273"/>
      <c r="D853" s="166" t="str">
        <f ca="1">IF(ISERROR($S853),"",OFFSET('Smelter Reference List'!$C$4,$S853-4,0)&amp;"")</f>
        <v/>
      </c>
      <c r="E853" s="166" t="str">
        <f ca="1">IF(ISERROR($S853),"",OFFSET('Smelter Reference List'!$D$4,$S853-4,0)&amp;"")</f>
        <v/>
      </c>
      <c r="F853" s="166" t="str">
        <f ca="1">IF(ISERROR($S853),"",OFFSET('Smelter Reference List'!$E$4,$S853-4,0))</f>
        <v/>
      </c>
      <c r="G853" s="166" t="str">
        <f ca="1">IF(C853=$U$4,"Enter smelter details", IF(ISERROR($S853),"",OFFSET('Smelter Reference List'!$F$4,$S853-4,0)))</f>
        <v/>
      </c>
      <c r="H853" s="290" t="str">
        <f ca="1">IF(ISERROR($S853),"",OFFSET('Smelter Reference List'!$G$4,$S853-4,0))</f>
        <v/>
      </c>
      <c r="I853" s="291" t="str">
        <f ca="1">IF(ISERROR($S853),"",OFFSET('Smelter Reference List'!$H$4,$S853-4,0))</f>
        <v/>
      </c>
      <c r="J853" s="291" t="str">
        <f ca="1">IF(ISERROR($S853),"",OFFSET('Smelter Reference List'!$I$4,$S853-4,0))</f>
        <v/>
      </c>
      <c r="K853" s="288"/>
      <c r="L853" s="288"/>
      <c r="M853" s="288"/>
      <c r="N853" s="288"/>
      <c r="O853" s="288"/>
      <c r="P853" s="288"/>
      <c r="Q853" s="289"/>
      <c r="R853" s="274"/>
      <c r="S853" s="275" t="e">
        <f>IF(OR(C853="",C853=T$4),NA(),MATCH($B853&amp;$C853,'Smelter Reference List'!$J:$J,0))</f>
        <v>#N/A</v>
      </c>
      <c r="T853" s="276"/>
      <c r="U853" s="276"/>
      <c r="V853" s="276"/>
      <c r="W853" s="276"/>
    </row>
    <row r="854" spans="1:23" s="267" customFormat="1" ht="20.25">
      <c r="A854" s="265"/>
      <c r="B854" s="273"/>
      <c r="C854" s="273"/>
      <c r="D854" s="166" t="str">
        <f ca="1">IF(ISERROR($S854),"",OFFSET('Smelter Reference List'!$C$4,$S854-4,0)&amp;"")</f>
        <v/>
      </c>
      <c r="E854" s="166" t="str">
        <f ca="1">IF(ISERROR($S854),"",OFFSET('Smelter Reference List'!$D$4,$S854-4,0)&amp;"")</f>
        <v/>
      </c>
      <c r="F854" s="166" t="str">
        <f ca="1">IF(ISERROR($S854),"",OFFSET('Smelter Reference List'!$E$4,$S854-4,0))</f>
        <v/>
      </c>
      <c r="G854" s="166" t="str">
        <f ca="1">IF(C854=$U$4,"Enter smelter details", IF(ISERROR($S854),"",OFFSET('Smelter Reference List'!$F$4,$S854-4,0)))</f>
        <v/>
      </c>
      <c r="H854" s="290" t="str">
        <f ca="1">IF(ISERROR($S854),"",OFFSET('Smelter Reference List'!$G$4,$S854-4,0))</f>
        <v/>
      </c>
      <c r="I854" s="291" t="str">
        <f ca="1">IF(ISERROR($S854),"",OFFSET('Smelter Reference List'!$H$4,$S854-4,0))</f>
        <v/>
      </c>
      <c r="J854" s="291" t="str">
        <f ca="1">IF(ISERROR($S854),"",OFFSET('Smelter Reference List'!$I$4,$S854-4,0))</f>
        <v/>
      </c>
      <c r="K854" s="288"/>
      <c r="L854" s="288"/>
      <c r="M854" s="288"/>
      <c r="N854" s="288"/>
      <c r="O854" s="288"/>
      <c r="P854" s="288"/>
      <c r="Q854" s="289"/>
      <c r="R854" s="274"/>
      <c r="S854" s="275" t="e">
        <f>IF(OR(C854="",C854=T$4),NA(),MATCH($B854&amp;$C854,'Smelter Reference List'!$J:$J,0))</f>
        <v>#N/A</v>
      </c>
      <c r="T854" s="276"/>
      <c r="U854" s="276"/>
      <c r="V854" s="276"/>
      <c r="W854" s="276"/>
    </row>
    <row r="855" spans="1:23" s="267" customFormat="1" ht="20.25">
      <c r="A855" s="265"/>
      <c r="B855" s="273"/>
      <c r="C855" s="273"/>
      <c r="D855" s="166" t="str">
        <f ca="1">IF(ISERROR($S855),"",OFFSET('Smelter Reference List'!$C$4,$S855-4,0)&amp;"")</f>
        <v/>
      </c>
      <c r="E855" s="166" t="str">
        <f ca="1">IF(ISERROR($S855),"",OFFSET('Smelter Reference List'!$D$4,$S855-4,0)&amp;"")</f>
        <v/>
      </c>
      <c r="F855" s="166" t="str">
        <f ca="1">IF(ISERROR($S855),"",OFFSET('Smelter Reference List'!$E$4,$S855-4,0))</f>
        <v/>
      </c>
      <c r="G855" s="166" t="str">
        <f ca="1">IF(C855=$U$4,"Enter smelter details", IF(ISERROR($S855),"",OFFSET('Smelter Reference List'!$F$4,$S855-4,0)))</f>
        <v/>
      </c>
      <c r="H855" s="290" t="str">
        <f ca="1">IF(ISERROR($S855),"",OFFSET('Smelter Reference List'!$G$4,$S855-4,0))</f>
        <v/>
      </c>
      <c r="I855" s="291" t="str">
        <f ca="1">IF(ISERROR($S855),"",OFFSET('Smelter Reference List'!$H$4,$S855-4,0))</f>
        <v/>
      </c>
      <c r="J855" s="291" t="str">
        <f ca="1">IF(ISERROR($S855),"",OFFSET('Smelter Reference List'!$I$4,$S855-4,0))</f>
        <v/>
      </c>
      <c r="K855" s="288"/>
      <c r="L855" s="288"/>
      <c r="M855" s="288"/>
      <c r="N855" s="288"/>
      <c r="O855" s="288"/>
      <c r="P855" s="288"/>
      <c r="Q855" s="289"/>
      <c r="R855" s="274"/>
      <c r="S855" s="275" t="e">
        <f>IF(OR(C855="",C855=T$4),NA(),MATCH($B855&amp;$C855,'Smelter Reference List'!$J:$J,0))</f>
        <v>#N/A</v>
      </c>
      <c r="T855" s="276"/>
      <c r="U855" s="276"/>
      <c r="V855" s="276"/>
      <c r="W855" s="276"/>
    </row>
    <row r="856" spans="1:23" s="267" customFormat="1" ht="20.25">
      <c r="A856" s="265"/>
      <c r="B856" s="273"/>
      <c r="C856" s="273"/>
      <c r="D856" s="166" t="str">
        <f ca="1">IF(ISERROR($S856),"",OFFSET('Smelter Reference List'!$C$4,$S856-4,0)&amp;"")</f>
        <v/>
      </c>
      <c r="E856" s="166" t="str">
        <f ca="1">IF(ISERROR($S856),"",OFFSET('Smelter Reference List'!$D$4,$S856-4,0)&amp;"")</f>
        <v/>
      </c>
      <c r="F856" s="166" t="str">
        <f ca="1">IF(ISERROR($S856),"",OFFSET('Smelter Reference List'!$E$4,$S856-4,0))</f>
        <v/>
      </c>
      <c r="G856" s="166" t="str">
        <f ca="1">IF(C856=$U$4,"Enter smelter details", IF(ISERROR($S856),"",OFFSET('Smelter Reference List'!$F$4,$S856-4,0)))</f>
        <v/>
      </c>
      <c r="H856" s="290" t="str">
        <f ca="1">IF(ISERROR($S856),"",OFFSET('Smelter Reference List'!$G$4,$S856-4,0))</f>
        <v/>
      </c>
      <c r="I856" s="291" t="str">
        <f ca="1">IF(ISERROR($S856),"",OFFSET('Smelter Reference List'!$H$4,$S856-4,0))</f>
        <v/>
      </c>
      <c r="J856" s="291" t="str">
        <f ca="1">IF(ISERROR($S856),"",OFFSET('Smelter Reference List'!$I$4,$S856-4,0))</f>
        <v/>
      </c>
      <c r="K856" s="288"/>
      <c r="L856" s="288"/>
      <c r="M856" s="288"/>
      <c r="N856" s="288"/>
      <c r="O856" s="288"/>
      <c r="P856" s="288"/>
      <c r="Q856" s="289"/>
      <c r="R856" s="274"/>
      <c r="S856" s="275" t="e">
        <f>IF(OR(C856="",C856=T$4),NA(),MATCH($B856&amp;$C856,'Smelter Reference List'!$J:$J,0))</f>
        <v>#N/A</v>
      </c>
      <c r="T856" s="276"/>
      <c r="U856" s="276"/>
      <c r="V856" s="276"/>
      <c r="W856" s="276"/>
    </row>
    <row r="857" spans="1:23" s="267" customFormat="1" ht="20.25">
      <c r="A857" s="265"/>
      <c r="B857" s="273"/>
      <c r="C857" s="273"/>
      <c r="D857" s="166" t="str">
        <f ca="1">IF(ISERROR($S857),"",OFFSET('Smelter Reference List'!$C$4,$S857-4,0)&amp;"")</f>
        <v/>
      </c>
      <c r="E857" s="166" t="str">
        <f ca="1">IF(ISERROR($S857),"",OFFSET('Smelter Reference List'!$D$4,$S857-4,0)&amp;"")</f>
        <v/>
      </c>
      <c r="F857" s="166" t="str">
        <f ca="1">IF(ISERROR($S857),"",OFFSET('Smelter Reference List'!$E$4,$S857-4,0))</f>
        <v/>
      </c>
      <c r="G857" s="166" t="str">
        <f ca="1">IF(C857=$U$4,"Enter smelter details", IF(ISERROR($S857),"",OFFSET('Smelter Reference List'!$F$4,$S857-4,0)))</f>
        <v/>
      </c>
      <c r="H857" s="290" t="str">
        <f ca="1">IF(ISERROR($S857),"",OFFSET('Smelter Reference List'!$G$4,$S857-4,0))</f>
        <v/>
      </c>
      <c r="I857" s="291" t="str">
        <f ca="1">IF(ISERROR($S857),"",OFFSET('Smelter Reference List'!$H$4,$S857-4,0))</f>
        <v/>
      </c>
      <c r="J857" s="291" t="str">
        <f ca="1">IF(ISERROR($S857),"",OFFSET('Smelter Reference List'!$I$4,$S857-4,0))</f>
        <v/>
      </c>
      <c r="K857" s="288"/>
      <c r="L857" s="288"/>
      <c r="M857" s="288"/>
      <c r="N857" s="288"/>
      <c r="O857" s="288"/>
      <c r="P857" s="288"/>
      <c r="Q857" s="289"/>
      <c r="R857" s="274"/>
      <c r="S857" s="275" t="e">
        <f>IF(OR(C857="",C857=T$4),NA(),MATCH($B857&amp;$C857,'Smelter Reference List'!$J:$J,0))</f>
        <v>#N/A</v>
      </c>
      <c r="T857" s="276"/>
      <c r="U857" s="276"/>
      <c r="V857" s="276"/>
      <c r="W857" s="276"/>
    </row>
    <row r="858" spans="1:23" s="267" customFormat="1" ht="20.25">
      <c r="A858" s="265"/>
      <c r="B858" s="273"/>
      <c r="C858" s="273"/>
      <c r="D858" s="166" t="str">
        <f ca="1">IF(ISERROR($S858),"",OFFSET('Smelter Reference List'!$C$4,$S858-4,0)&amp;"")</f>
        <v/>
      </c>
      <c r="E858" s="166" t="str">
        <f ca="1">IF(ISERROR($S858),"",OFFSET('Smelter Reference List'!$D$4,$S858-4,0)&amp;"")</f>
        <v/>
      </c>
      <c r="F858" s="166" t="str">
        <f ca="1">IF(ISERROR($S858),"",OFFSET('Smelter Reference List'!$E$4,$S858-4,0))</f>
        <v/>
      </c>
      <c r="G858" s="166" t="str">
        <f ca="1">IF(C858=$U$4,"Enter smelter details", IF(ISERROR($S858),"",OFFSET('Smelter Reference List'!$F$4,$S858-4,0)))</f>
        <v/>
      </c>
      <c r="H858" s="290" t="str">
        <f ca="1">IF(ISERROR($S858),"",OFFSET('Smelter Reference List'!$G$4,$S858-4,0))</f>
        <v/>
      </c>
      <c r="I858" s="291" t="str">
        <f ca="1">IF(ISERROR($S858),"",OFFSET('Smelter Reference List'!$H$4,$S858-4,0))</f>
        <v/>
      </c>
      <c r="J858" s="291" t="str">
        <f ca="1">IF(ISERROR($S858),"",OFFSET('Smelter Reference List'!$I$4,$S858-4,0))</f>
        <v/>
      </c>
      <c r="K858" s="288"/>
      <c r="L858" s="288"/>
      <c r="M858" s="288"/>
      <c r="N858" s="288"/>
      <c r="O858" s="288"/>
      <c r="P858" s="288"/>
      <c r="Q858" s="289"/>
      <c r="R858" s="274"/>
      <c r="S858" s="275" t="e">
        <f>IF(OR(C858="",C858=T$4),NA(),MATCH($B858&amp;$C858,'Smelter Reference List'!$J:$J,0))</f>
        <v>#N/A</v>
      </c>
      <c r="T858" s="276"/>
      <c r="U858" s="276"/>
      <c r="V858" s="276"/>
      <c r="W858" s="276"/>
    </row>
    <row r="859" spans="1:23" s="267" customFormat="1" ht="20.25">
      <c r="A859" s="265"/>
      <c r="B859" s="273"/>
      <c r="C859" s="273"/>
      <c r="D859" s="166" t="str">
        <f ca="1">IF(ISERROR($S859),"",OFFSET('Smelter Reference List'!$C$4,$S859-4,0)&amp;"")</f>
        <v/>
      </c>
      <c r="E859" s="166" t="str">
        <f ca="1">IF(ISERROR($S859),"",OFFSET('Smelter Reference List'!$D$4,$S859-4,0)&amp;"")</f>
        <v/>
      </c>
      <c r="F859" s="166" t="str">
        <f ca="1">IF(ISERROR($S859),"",OFFSET('Smelter Reference List'!$E$4,$S859-4,0))</f>
        <v/>
      </c>
      <c r="G859" s="166" t="str">
        <f ca="1">IF(C859=$U$4,"Enter smelter details", IF(ISERROR($S859),"",OFFSET('Smelter Reference List'!$F$4,$S859-4,0)))</f>
        <v/>
      </c>
      <c r="H859" s="290" t="str">
        <f ca="1">IF(ISERROR($S859),"",OFFSET('Smelter Reference List'!$G$4,$S859-4,0))</f>
        <v/>
      </c>
      <c r="I859" s="291" t="str">
        <f ca="1">IF(ISERROR($S859),"",OFFSET('Smelter Reference List'!$H$4,$S859-4,0))</f>
        <v/>
      </c>
      <c r="J859" s="291" t="str">
        <f ca="1">IF(ISERROR($S859),"",OFFSET('Smelter Reference List'!$I$4,$S859-4,0))</f>
        <v/>
      </c>
      <c r="K859" s="288"/>
      <c r="L859" s="288"/>
      <c r="M859" s="288"/>
      <c r="N859" s="288"/>
      <c r="O859" s="288"/>
      <c r="P859" s="288"/>
      <c r="Q859" s="289"/>
      <c r="R859" s="274"/>
      <c r="S859" s="275" t="e">
        <f>IF(OR(C859="",C859=T$4),NA(),MATCH($B859&amp;$C859,'Smelter Reference List'!$J:$J,0))</f>
        <v>#N/A</v>
      </c>
      <c r="T859" s="276"/>
      <c r="U859" s="276"/>
      <c r="V859" s="276"/>
      <c r="W859" s="276"/>
    </row>
    <row r="860" spans="1:23" s="267" customFormat="1" ht="20.25">
      <c r="A860" s="265"/>
      <c r="B860" s="273"/>
      <c r="C860" s="273"/>
      <c r="D860" s="166" t="str">
        <f ca="1">IF(ISERROR($S860),"",OFFSET('Smelter Reference List'!$C$4,$S860-4,0)&amp;"")</f>
        <v/>
      </c>
      <c r="E860" s="166" t="str">
        <f ca="1">IF(ISERROR($S860),"",OFFSET('Smelter Reference List'!$D$4,$S860-4,0)&amp;"")</f>
        <v/>
      </c>
      <c r="F860" s="166" t="str">
        <f ca="1">IF(ISERROR($S860),"",OFFSET('Smelter Reference List'!$E$4,$S860-4,0))</f>
        <v/>
      </c>
      <c r="G860" s="166" t="str">
        <f ca="1">IF(C860=$U$4,"Enter smelter details", IF(ISERROR($S860),"",OFFSET('Smelter Reference List'!$F$4,$S860-4,0)))</f>
        <v/>
      </c>
      <c r="H860" s="290" t="str">
        <f ca="1">IF(ISERROR($S860),"",OFFSET('Smelter Reference List'!$G$4,$S860-4,0))</f>
        <v/>
      </c>
      <c r="I860" s="291" t="str">
        <f ca="1">IF(ISERROR($S860),"",OFFSET('Smelter Reference List'!$H$4,$S860-4,0))</f>
        <v/>
      </c>
      <c r="J860" s="291" t="str">
        <f ca="1">IF(ISERROR($S860),"",OFFSET('Smelter Reference List'!$I$4,$S860-4,0))</f>
        <v/>
      </c>
      <c r="K860" s="288"/>
      <c r="L860" s="288"/>
      <c r="M860" s="288"/>
      <c r="N860" s="288"/>
      <c r="O860" s="288"/>
      <c r="P860" s="288"/>
      <c r="Q860" s="289"/>
      <c r="R860" s="274"/>
      <c r="S860" s="275" t="e">
        <f>IF(OR(C860="",C860=T$4),NA(),MATCH($B860&amp;$C860,'Smelter Reference List'!$J:$J,0))</f>
        <v>#N/A</v>
      </c>
      <c r="T860" s="276"/>
      <c r="U860" s="276"/>
      <c r="V860" s="276"/>
      <c r="W860" s="276"/>
    </row>
    <row r="861" spans="1:23" s="267" customFormat="1" ht="20.25">
      <c r="A861" s="265"/>
      <c r="B861" s="273"/>
      <c r="C861" s="273"/>
      <c r="D861" s="166" t="str">
        <f ca="1">IF(ISERROR($S861),"",OFFSET('Smelter Reference List'!$C$4,$S861-4,0)&amp;"")</f>
        <v/>
      </c>
      <c r="E861" s="166" t="str">
        <f ca="1">IF(ISERROR($S861),"",OFFSET('Smelter Reference List'!$D$4,$S861-4,0)&amp;"")</f>
        <v/>
      </c>
      <c r="F861" s="166" t="str">
        <f ca="1">IF(ISERROR($S861),"",OFFSET('Smelter Reference List'!$E$4,$S861-4,0))</f>
        <v/>
      </c>
      <c r="G861" s="166" t="str">
        <f ca="1">IF(C861=$U$4,"Enter smelter details", IF(ISERROR($S861),"",OFFSET('Smelter Reference List'!$F$4,$S861-4,0)))</f>
        <v/>
      </c>
      <c r="H861" s="290" t="str">
        <f ca="1">IF(ISERROR($S861),"",OFFSET('Smelter Reference List'!$G$4,$S861-4,0))</f>
        <v/>
      </c>
      <c r="I861" s="291" t="str">
        <f ca="1">IF(ISERROR($S861),"",OFFSET('Smelter Reference List'!$H$4,$S861-4,0))</f>
        <v/>
      </c>
      <c r="J861" s="291" t="str">
        <f ca="1">IF(ISERROR($S861),"",OFFSET('Smelter Reference List'!$I$4,$S861-4,0))</f>
        <v/>
      </c>
      <c r="K861" s="288"/>
      <c r="L861" s="288"/>
      <c r="M861" s="288"/>
      <c r="N861" s="288"/>
      <c r="O861" s="288"/>
      <c r="P861" s="288"/>
      <c r="Q861" s="289"/>
      <c r="R861" s="274"/>
      <c r="S861" s="275" t="e">
        <f>IF(OR(C861="",C861=T$4),NA(),MATCH($B861&amp;$C861,'Smelter Reference List'!$J:$J,0))</f>
        <v>#N/A</v>
      </c>
      <c r="T861" s="276"/>
      <c r="U861" s="276"/>
      <c r="V861" s="276"/>
      <c r="W861" s="276"/>
    </row>
    <row r="862" spans="1:23" s="267" customFormat="1" ht="20.25">
      <c r="A862" s="265"/>
      <c r="B862" s="273"/>
      <c r="C862" s="273"/>
      <c r="D862" s="166" t="str">
        <f ca="1">IF(ISERROR($S862),"",OFFSET('Smelter Reference List'!$C$4,$S862-4,0)&amp;"")</f>
        <v/>
      </c>
      <c r="E862" s="166" t="str">
        <f ca="1">IF(ISERROR($S862),"",OFFSET('Smelter Reference List'!$D$4,$S862-4,0)&amp;"")</f>
        <v/>
      </c>
      <c r="F862" s="166" t="str">
        <f ca="1">IF(ISERROR($S862),"",OFFSET('Smelter Reference List'!$E$4,$S862-4,0))</f>
        <v/>
      </c>
      <c r="G862" s="166" t="str">
        <f ca="1">IF(C862=$U$4,"Enter smelter details", IF(ISERROR($S862),"",OFFSET('Smelter Reference List'!$F$4,$S862-4,0)))</f>
        <v/>
      </c>
      <c r="H862" s="290" t="str">
        <f ca="1">IF(ISERROR($S862),"",OFFSET('Smelter Reference List'!$G$4,$S862-4,0))</f>
        <v/>
      </c>
      <c r="I862" s="291" t="str">
        <f ca="1">IF(ISERROR($S862),"",OFFSET('Smelter Reference List'!$H$4,$S862-4,0))</f>
        <v/>
      </c>
      <c r="J862" s="291" t="str">
        <f ca="1">IF(ISERROR($S862),"",OFFSET('Smelter Reference List'!$I$4,$S862-4,0))</f>
        <v/>
      </c>
      <c r="K862" s="288"/>
      <c r="L862" s="288"/>
      <c r="M862" s="288"/>
      <c r="N862" s="288"/>
      <c r="O862" s="288"/>
      <c r="P862" s="288"/>
      <c r="Q862" s="289"/>
      <c r="R862" s="274"/>
      <c r="S862" s="275" t="e">
        <f>IF(OR(C862="",C862=T$4),NA(),MATCH($B862&amp;$C862,'Smelter Reference List'!$J:$J,0))</f>
        <v>#N/A</v>
      </c>
      <c r="T862" s="276"/>
      <c r="U862" s="276"/>
      <c r="V862" s="276"/>
      <c r="W862" s="276"/>
    </row>
    <row r="863" spans="1:23" s="267" customFormat="1" ht="20.25">
      <c r="A863" s="265"/>
      <c r="B863" s="273"/>
      <c r="C863" s="273"/>
      <c r="D863" s="166" t="str">
        <f ca="1">IF(ISERROR($S863),"",OFFSET('Smelter Reference List'!$C$4,$S863-4,0)&amp;"")</f>
        <v/>
      </c>
      <c r="E863" s="166" t="str">
        <f ca="1">IF(ISERROR($S863),"",OFFSET('Smelter Reference List'!$D$4,$S863-4,0)&amp;"")</f>
        <v/>
      </c>
      <c r="F863" s="166" t="str">
        <f ca="1">IF(ISERROR($S863),"",OFFSET('Smelter Reference List'!$E$4,$S863-4,0))</f>
        <v/>
      </c>
      <c r="G863" s="166" t="str">
        <f ca="1">IF(C863=$U$4,"Enter smelter details", IF(ISERROR($S863),"",OFFSET('Smelter Reference List'!$F$4,$S863-4,0)))</f>
        <v/>
      </c>
      <c r="H863" s="290" t="str">
        <f ca="1">IF(ISERROR($S863),"",OFFSET('Smelter Reference List'!$G$4,$S863-4,0))</f>
        <v/>
      </c>
      <c r="I863" s="291" t="str">
        <f ca="1">IF(ISERROR($S863),"",OFFSET('Smelter Reference List'!$H$4,$S863-4,0))</f>
        <v/>
      </c>
      <c r="J863" s="291" t="str">
        <f ca="1">IF(ISERROR($S863),"",OFFSET('Smelter Reference List'!$I$4,$S863-4,0))</f>
        <v/>
      </c>
      <c r="K863" s="288"/>
      <c r="L863" s="288"/>
      <c r="M863" s="288"/>
      <c r="N863" s="288"/>
      <c r="O863" s="288"/>
      <c r="P863" s="288"/>
      <c r="Q863" s="289"/>
      <c r="R863" s="274"/>
      <c r="S863" s="275" t="e">
        <f>IF(OR(C863="",C863=T$4),NA(),MATCH($B863&amp;$C863,'Smelter Reference List'!$J:$J,0))</f>
        <v>#N/A</v>
      </c>
      <c r="T863" s="276"/>
      <c r="U863" s="276"/>
      <c r="V863" s="276"/>
      <c r="W863" s="276"/>
    </row>
    <row r="864" spans="1:23" s="267" customFormat="1" ht="20.25">
      <c r="A864" s="265"/>
      <c r="B864" s="273"/>
      <c r="C864" s="273"/>
      <c r="D864" s="166" t="str">
        <f ca="1">IF(ISERROR($S864),"",OFFSET('Smelter Reference List'!$C$4,$S864-4,0)&amp;"")</f>
        <v/>
      </c>
      <c r="E864" s="166" t="str">
        <f ca="1">IF(ISERROR($S864),"",OFFSET('Smelter Reference List'!$D$4,$S864-4,0)&amp;"")</f>
        <v/>
      </c>
      <c r="F864" s="166" t="str">
        <f ca="1">IF(ISERROR($S864),"",OFFSET('Smelter Reference List'!$E$4,$S864-4,0))</f>
        <v/>
      </c>
      <c r="G864" s="166" t="str">
        <f ca="1">IF(C864=$U$4,"Enter smelter details", IF(ISERROR($S864),"",OFFSET('Smelter Reference List'!$F$4,$S864-4,0)))</f>
        <v/>
      </c>
      <c r="H864" s="290" t="str">
        <f ca="1">IF(ISERROR($S864),"",OFFSET('Smelter Reference List'!$G$4,$S864-4,0))</f>
        <v/>
      </c>
      <c r="I864" s="291" t="str">
        <f ca="1">IF(ISERROR($S864),"",OFFSET('Smelter Reference List'!$H$4,$S864-4,0))</f>
        <v/>
      </c>
      <c r="J864" s="291" t="str">
        <f ca="1">IF(ISERROR($S864),"",OFFSET('Smelter Reference List'!$I$4,$S864-4,0))</f>
        <v/>
      </c>
      <c r="K864" s="288"/>
      <c r="L864" s="288"/>
      <c r="M864" s="288"/>
      <c r="N864" s="288"/>
      <c r="O864" s="288"/>
      <c r="P864" s="288"/>
      <c r="Q864" s="289"/>
      <c r="R864" s="274"/>
      <c r="S864" s="275" t="e">
        <f>IF(OR(C864="",C864=T$4),NA(),MATCH($B864&amp;$C864,'Smelter Reference List'!$J:$J,0))</f>
        <v>#N/A</v>
      </c>
      <c r="T864" s="276"/>
      <c r="U864" s="276"/>
      <c r="V864" s="276"/>
      <c r="W864" s="276"/>
    </row>
    <row r="865" spans="1:23" s="267" customFormat="1" ht="20.25">
      <c r="A865" s="265"/>
      <c r="B865" s="273"/>
      <c r="C865" s="273"/>
      <c r="D865" s="166" t="str">
        <f ca="1">IF(ISERROR($S865),"",OFFSET('Smelter Reference List'!$C$4,$S865-4,0)&amp;"")</f>
        <v/>
      </c>
      <c r="E865" s="166" t="str">
        <f ca="1">IF(ISERROR($S865),"",OFFSET('Smelter Reference List'!$D$4,$S865-4,0)&amp;"")</f>
        <v/>
      </c>
      <c r="F865" s="166" t="str">
        <f ca="1">IF(ISERROR($S865),"",OFFSET('Smelter Reference List'!$E$4,$S865-4,0))</f>
        <v/>
      </c>
      <c r="G865" s="166" t="str">
        <f ca="1">IF(C865=$U$4,"Enter smelter details", IF(ISERROR($S865),"",OFFSET('Smelter Reference List'!$F$4,$S865-4,0)))</f>
        <v/>
      </c>
      <c r="H865" s="290" t="str">
        <f ca="1">IF(ISERROR($S865),"",OFFSET('Smelter Reference List'!$G$4,$S865-4,0))</f>
        <v/>
      </c>
      <c r="I865" s="291" t="str">
        <f ca="1">IF(ISERROR($S865),"",OFFSET('Smelter Reference List'!$H$4,$S865-4,0))</f>
        <v/>
      </c>
      <c r="J865" s="291" t="str">
        <f ca="1">IF(ISERROR($S865),"",OFFSET('Smelter Reference List'!$I$4,$S865-4,0))</f>
        <v/>
      </c>
      <c r="K865" s="288"/>
      <c r="L865" s="288"/>
      <c r="M865" s="288"/>
      <c r="N865" s="288"/>
      <c r="O865" s="288"/>
      <c r="P865" s="288"/>
      <c r="Q865" s="289"/>
      <c r="R865" s="274"/>
      <c r="S865" s="275" t="e">
        <f>IF(OR(C865="",C865=T$4),NA(),MATCH($B865&amp;$C865,'Smelter Reference List'!$J:$J,0))</f>
        <v>#N/A</v>
      </c>
      <c r="T865" s="276"/>
      <c r="U865" s="276"/>
      <c r="V865" s="276"/>
      <c r="W865" s="276"/>
    </row>
    <row r="866" spans="1:23" s="267" customFormat="1" ht="20.25">
      <c r="A866" s="265"/>
      <c r="B866" s="273"/>
      <c r="C866" s="273"/>
      <c r="D866" s="166" t="str">
        <f ca="1">IF(ISERROR($S866),"",OFFSET('Smelter Reference List'!$C$4,$S866-4,0)&amp;"")</f>
        <v/>
      </c>
      <c r="E866" s="166" t="str">
        <f ca="1">IF(ISERROR($S866),"",OFFSET('Smelter Reference List'!$D$4,$S866-4,0)&amp;"")</f>
        <v/>
      </c>
      <c r="F866" s="166" t="str">
        <f ca="1">IF(ISERROR($S866),"",OFFSET('Smelter Reference List'!$E$4,$S866-4,0))</f>
        <v/>
      </c>
      <c r="G866" s="166" t="str">
        <f ca="1">IF(C866=$U$4,"Enter smelter details", IF(ISERROR($S866),"",OFFSET('Smelter Reference List'!$F$4,$S866-4,0)))</f>
        <v/>
      </c>
      <c r="H866" s="290" t="str">
        <f ca="1">IF(ISERROR($S866),"",OFFSET('Smelter Reference List'!$G$4,$S866-4,0))</f>
        <v/>
      </c>
      <c r="I866" s="291" t="str">
        <f ca="1">IF(ISERROR($S866),"",OFFSET('Smelter Reference List'!$H$4,$S866-4,0))</f>
        <v/>
      </c>
      <c r="J866" s="291" t="str">
        <f ca="1">IF(ISERROR($S866),"",OFFSET('Smelter Reference List'!$I$4,$S866-4,0))</f>
        <v/>
      </c>
      <c r="K866" s="288"/>
      <c r="L866" s="288"/>
      <c r="M866" s="288"/>
      <c r="N866" s="288"/>
      <c r="O866" s="288"/>
      <c r="P866" s="288"/>
      <c r="Q866" s="289"/>
      <c r="R866" s="274"/>
      <c r="S866" s="275" t="e">
        <f>IF(OR(C866="",C866=T$4),NA(),MATCH($B866&amp;$C866,'Smelter Reference List'!$J:$J,0))</f>
        <v>#N/A</v>
      </c>
      <c r="T866" s="276"/>
      <c r="U866" s="276"/>
      <c r="V866" s="276"/>
      <c r="W866" s="276"/>
    </row>
    <row r="867" spans="1:23" s="267" customFormat="1" ht="20.25">
      <c r="A867" s="265"/>
      <c r="B867" s="273"/>
      <c r="C867" s="273"/>
      <c r="D867" s="166" t="str">
        <f ca="1">IF(ISERROR($S867),"",OFFSET('Smelter Reference List'!$C$4,$S867-4,0)&amp;"")</f>
        <v/>
      </c>
      <c r="E867" s="166" t="str">
        <f ca="1">IF(ISERROR($S867),"",OFFSET('Smelter Reference List'!$D$4,$S867-4,0)&amp;"")</f>
        <v/>
      </c>
      <c r="F867" s="166" t="str">
        <f ca="1">IF(ISERROR($S867),"",OFFSET('Smelter Reference List'!$E$4,$S867-4,0))</f>
        <v/>
      </c>
      <c r="G867" s="166" t="str">
        <f ca="1">IF(C867=$U$4,"Enter smelter details", IF(ISERROR($S867),"",OFFSET('Smelter Reference List'!$F$4,$S867-4,0)))</f>
        <v/>
      </c>
      <c r="H867" s="290" t="str">
        <f ca="1">IF(ISERROR($S867),"",OFFSET('Smelter Reference List'!$G$4,$S867-4,0))</f>
        <v/>
      </c>
      <c r="I867" s="291" t="str">
        <f ca="1">IF(ISERROR($S867),"",OFFSET('Smelter Reference List'!$H$4,$S867-4,0))</f>
        <v/>
      </c>
      <c r="J867" s="291" t="str">
        <f ca="1">IF(ISERROR($S867),"",OFFSET('Smelter Reference List'!$I$4,$S867-4,0))</f>
        <v/>
      </c>
      <c r="K867" s="288"/>
      <c r="L867" s="288"/>
      <c r="M867" s="288"/>
      <c r="N867" s="288"/>
      <c r="O867" s="288"/>
      <c r="P867" s="288"/>
      <c r="Q867" s="289"/>
      <c r="R867" s="274"/>
      <c r="S867" s="275" t="e">
        <f>IF(OR(C867="",C867=T$4),NA(),MATCH($B867&amp;$C867,'Smelter Reference List'!$J:$J,0))</f>
        <v>#N/A</v>
      </c>
      <c r="T867" s="276"/>
      <c r="U867" s="276"/>
      <c r="V867" s="276"/>
      <c r="W867" s="276"/>
    </row>
    <row r="868" spans="1:23" s="267" customFormat="1" ht="20.25">
      <c r="A868" s="265"/>
      <c r="B868" s="273"/>
      <c r="C868" s="273"/>
      <c r="D868" s="166" t="str">
        <f ca="1">IF(ISERROR($S868),"",OFFSET('Smelter Reference List'!$C$4,$S868-4,0)&amp;"")</f>
        <v/>
      </c>
      <c r="E868" s="166" t="str">
        <f ca="1">IF(ISERROR($S868),"",OFFSET('Smelter Reference List'!$D$4,$S868-4,0)&amp;"")</f>
        <v/>
      </c>
      <c r="F868" s="166" t="str">
        <f ca="1">IF(ISERROR($S868),"",OFFSET('Smelter Reference List'!$E$4,$S868-4,0))</f>
        <v/>
      </c>
      <c r="G868" s="166" t="str">
        <f ca="1">IF(C868=$U$4,"Enter smelter details", IF(ISERROR($S868),"",OFFSET('Smelter Reference List'!$F$4,$S868-4,0)))</f>
        <v/>
      </c>
      <c r="H868" s="290" t="str">
        <f ca="1">IF(ISERROR($S868),"",OFFSET('Smelter Reference List'!$G$4,$S868-4,0))</f>
        <v/>
      </c>
      <c r="I868" s="291" t="str">
        <f ca="1">IF(ISERROR($S868),"",OFFSET('Smelter Reference List'!$H$4,$S868-4,0))</f>
        <v/>
      </c>
      <c r="J868" s="291" t="str">
        <f ca="1">IF(ISERROR($S868),"",OFFSET('Smelter Reference List'!$I$4,$S868-4,0))</f>
        <v/>
      </c>
      <c r="K868" s="288"/>
      <c r="L868" s="288"/>
      <c r="M868" s="288"/>
      <c r="N868" s="288"/>
      <c r="O868" s="288"/>
      <c r="P868" s="288"/>
      <c r="Q868" s="289"/>
      <c r="R868" s="274"/>
      <c r="S868" s="275" t="e">
        <f>IF(OR(C868="",C868=T$4),NA(),MATCH($B868&amp;$C868,'Smelter Reference List'!$J:$J,0))</f>
        <v>#N/A</v>
      </c>
      <c r="T868" s="276"/>
      <c r="U868" s="276"/>
      <c r="V868" s="276"/>
      <c r="W868" s="276"/>
    </row>
    <row r="869" spans="1:23" s="267" customFormat="1" ht="20.25">
      <c r="A869" s="265"/>
      <c r="B869" s="273"/>
      <c r="C869" s="273"/>
      <c r="D869" s="166" t="str">
        <f ca="1">IF(ISERROR($S869),"",OFFSET('Smelter Reference List'!$C$4,$S869-4,0)&amp;"")</f>
        <v/>
      </c>
      <c r="E869" s="166" t="str">
        <f ca="1">IF(ISERROR($S869),"",OFFSET('Smelter Reference List'!$D$4,$S869-4,0)&amp;"")</f>
        <v/>
      </c>
      <c r="F869" s="166" t="str">
        <f ca="1">IF(ISERROR($S869),"",OFFSET('Smelter Reference List'!$E$4,$S869-4,0))</f>
        <v/>
      </c>
      <c r="G869" s="166" t="str">
        <f ca="1">IF(C869=$U$4,"Enter smelter details", IF(ISERROR($S869),"",OFFSET('Smelter Reference List'!$F$4,$S869-4,0)))</f>
        <v/>
      </c>
      <c r="H869" s="290" t="str">
        <f ca="1">IF(ISERROR($S869),"",OFFSET('Smelter Reference List'!$G$4,$S869-4,0))</f>
        <v/>
      </c>
      <c r="I869" s="291" t="str">
        <f ca="1">IF(ISERROR($S869),"",OFFSET('Smelter Reference List'!$H$4,$S869-4,0))</f>
        <v/>
      </c>
      <c r="J869" s="291" t="str">
        <f ca="1">IF(ISERROR($S869),"",OFFSET('Smelter Reference List'!$I$4,$S869-4,0))</f>
        <v/>
      </c>
      <c r="K869" s="288"/>
      <c r="L869" s="288"/>
      <c r="M869" s="288"/>
      <c r="N869" s="288"/>
      <c r="O869" s="288"/>
      <c r="P869" s="288"/>
      <c r="Q869" s="289"/>
      <c r="R869" s="274"/>
      <c r="S869" s="275" t="e">
        <f>IF(OR(C869="",C869=T$4),NA(),MATCH($B869&amp;$C869,'Smelter Reference List'!$J:$J,0))</f>
        <v>#N/A</v>
      </c>
      <c r="T869" s="276"/>
      <c r="U869" s="276"/>
      <c r="V869" s="276"/>
      <c r="W869" s="276"/>
    </row>
    <row r="870" spans="1:23" s="267" customFormat="1" ht="20.25">
      <c r="A870" s="265"/>
      <c r="B870" s="273"/>
      <c r="C870" s="273"/>
      <c r="D870" s="166" t="str">
        <f ca="1">IF(ISERROR($S870),"",OFFSET('Smelter Reference List'!$C$4,$S870-4,0)&amp;"")</f>
        <v/>
      </c>
      <c r="E870" s="166" t="str">
        <f ca="1">IF(ISERROR($S870),"",OFFSET('Smelter Reference List'!$D$4,$S870-4,0)&amp;"")</f>
        <v/>
      </c>
      <c r="F870" s="166" t="str">
        <f ca="1">IF(ISERROR($S870),"",OFFSET('Smelter Reference List'!$E$4,$S870-4,0))</f>
        <v/>
      </c>
      <c r="G870" s="166" t="str">
        <f ca="1">IF(C870=$U$4,"Enter smelter details", IF(ISERROR($S870),"",OFFSET('Smelter Reference List'!$F$4,$S870-4,0)))</f>
        <v/>
      </c>
      <c r="H870" s="290" t="str">
        <f ca="1">IF(ISERROR($S870),"",OFFSET('Smelter Reference List'!$G$4,$S870-4,0))</f>
        <v/>
      </c>
      <c r="I870" s="291" t="str">
        <f ca="1">IF(ISERROR($S870),"",OFFSET('Smelter Reference List'!$H$4,$S870-4,0))</f>
        <v/>
      </c>
      <c r="J870" s="291" t="str">
        <f ca="1">IF(ISERROR($S870),"",OFFSET('Smelter Reference List'!$I$4,$S870-4,0))</f>
        <v/>
      </c>
      <c r="K870" s="288"/>
      <c r="L870" s="288"/>
      <c r="M870" s="288"/>
      <c r="N870" s="288"/>
      <c r="O870" s="288"/>
      <c r="P870" s="288"/>
      <c r="Q870" s="289"/>
      <c r="R870" s="274"/>
      <c r="S870" s="275" t="e">
        <f>IF(OR(C870="",C870=T$4),NA(),MATCH($B870&amp;$C870,'Smelter Reference List'!$J:$J,0))</f>
        <v>#N/A</v>
      </c>
      <c r="T870" s="276"/>
      <c r="U870" s="276"/>
      <c r="V870" s="276"/>
      <c r="W870" s="276"/>
    </row>
    <row r="871" spans="1:23" s="267" customFormat="1" ht="20.25">
      <c r="A871" s="265"/>
      <c r="B871" s="273"/>
      <c r="C871" s="273"/>
      <c r="D871" s="166" t="str">
        <f ca="1">IF(ISERROR($S871),"",OFFSET('Smelter Reference List'!$C$4,$S871-4,0)&amp;"")</f>
        <v/>
      </c>
      <c r="E871" s="166" t="str">
        <f ca="1">IF(ISERROR($S871),"",OFFSET('Smelter Reference List'!$D$4,$S871-4,0)&amp;"")</f>
        <v/>
      </c>
      <c r="F871" s="166" t="str">
        <f ca="1">IF(ISERROR($S871),"",OFFSET('Smelter Reference List'!$E$4,$S871-4,0))</f>
        <v/>
      </c>
      <c r="G871" s="166" t="str">
        <f ca="1">IF(C871=$U$4,"Enter smelter details", IF(ISERROR($S871),"",OFFSET('Smelter Reference List'!$F$4,$S871-4,0)))</f>
        <v/>
      </c>
      <c r="H871" s="290" t="str">
        <f ca="1">IF(ISERROR($S871),"",OFFSET('Smelter Reference List'!$G$4,$S871-4,0))</f>
        <v/>
      </c>
      <c r="I871" s="291" t="str">
        <f ca="1">IF(ISERROR($S871),"",OFFSET('Smelter Reference List'!$H$4,$S871-4,0))</f>
        <v/>
      </c>
      <c r="J871" s="291" t="str">
        <f ca="1">IF(ISERROR($S871),"",OFFSET('Smelter Reference List'!$I$4,$S871-4,0))</f>
        <v/>
      </c>
      <c r="K871" s="288"/>
      <c r="L871" s="288"/>
      <c r="M871" s="288"/>
      <c r="N871" s="288"/>
      <c r="O871" s="288"/>
      <c r="P871" s="288"/>
      <c r="Q871" s="289"/>
      <c r="R871" s="274"/>
      <c r="S871" s="275" t="e">
        <f>IF(OR(C871="",C871=T$4),NA(),MATCH($B871&amp;$C871,'Smelter Reference List'!$J:$J,0))</f>
        <v>#N/A</v>
      </c>
      <c r="T871" s="276"/>
      <c r="U871" s="276"/>
      <c r="V871" s="276"/>
      <c r="W871" s="276"/>
    </row>
    <row r="872" spans="1:23" s="267" customFormat="1" ht="20.25">
      <c r="A872" s="265"/>
      <c r="B872" s="273"/>
      <c r="C872" s="273"/>
      <c r="D872" s="166" t="str">
        <f ca="1">IF(ISERROR($S872),"",OFFSET('Smelter Reference List'!$C$4,$S872-4,0)&amp;"")</f>
        <v/>
      </c>
      <c r="E872" s="166" t="str">
        <f ca="1">IF(ISERROR($S872),"",OFFSET('Smelter Reference List'!$D$4,$S872-4,0)&amp;"")</f>
        <v/>
      </c>
      <c r="F872" s="166" t="str">
        <f ca="1">IF(ISERROR($S872),"",OFFSET('Smelter Reference List'!$E$4,$S872-4,0))</f>
        <v/>
      </c>
      <c r="G872" s="166" t="str">
        <f ca="1">IF(C872=$U$4,"Enter smelter details", IF(ISERROR($S872),"",OFFSET('Smelter Reference List'!$F$4,$S872-4,0)))</f>
        <v/>
      </c>
      <c r="H872" s="290" t="str">
        <f ca="1">IF(ISERROR($S872),"",OFFSET('Smelter Reference List'!$G$4,$S872-4,0))</f>
        <v/>
      </c>
      <c r="I872" s="291" t="str">
        <f ca="1">IF(ISERROR($S872),"",OFFSET('Smelter Reference List'!$H$4,$S872-4,0))</f>
        <v/>
      </c>
      <c r="J872" s="291" t="str">
        <f ca="1">IF(ISERROR($S872),"",OFFSET('Smelter Reference List'!$I$4,$S872-4,0))</f>
        <v/>
      </c>
      <c r="K872" s="288"/>
      <c r="L872" s="288"/>
      <c r="M872" s="288"/>
      <c r="N872" s="288"/>
      <c r="O872" s="288"/>
      <c r="P872" s="288"/>
      <c r="Q872" s="289"/>
      <c r="R872" s="274"/>
      <c r="S872" s="275" t="e">
        <f>IF(OR(C872="",C872=T$4),NA(),MATCH($B872&amp;$C872,'Smelter Reference List'!$J:$J,0))</f>
        <v>#N/A</v>
      </c>
      <c r="T872" s="276"/>
      <c r="U872" s="276"/>
      <c r="V872" s="276"/>
      <c r="W872" s="276"/>
    </row>
    <row r="873" spans="1:23" s="267" customFormat="1" ht="20.25">
      <c r="A873" s="265"/>
      <c r="B873" s="273"/>
      <c r="C873" s="273"/>
      <c r="D873" s="166" t="str">
        <f ca="1">IF(ISERROR($S873),"",OFFSET('Smelter Reference List'!$C$4,$S873-4,0)&amp;"")</f>
        <v/>
      </c>
      <c r="E873" s="166" t="str">
        <f ca="1">IF(ISERROR($S873),"",OFFSET('Smelter Reference List'!$D$4,$S873-4,0)&amp;"")</f>
        <v/>
      </c>
      <c r="F873" s="166" t="str">
        <f ca="1">IF(ISERROR($S873),"",OFFSET('Smelter Reference List'!$E$4,$S873-4,0))</f>
        <v/>
      </c>
      <c r="G873" s="166" t="str">
        <f ca="1">IF(C873=$U$4,"Enter smelter details", IF(ISERROR($S873),"",OFFSET('Smelter Reference List'!$F$4,$S873-4,0)))</f>
        <v/>
      </c>
      <c r="H873" s="290" t="str">
        <f ca="1">IF(ISERROR($S873),"",OFFSET('Smelter Reference List'!$G$4,$S873-4,0))</f>
        <v/>
      </c>
      <c r="I873" s="291" t="str">
        <f ca="1">IF(ISERROR($S873),"",OFFSET('Smelter Reference List'!$H$4,$S873-4,0))</f>
        <v/>
      </c>
      <c r="J873" s="291" t="str">
        <f ca="1">IF(ISERROR($S873),"",OFFSET('Smelter Reference List'!$I$4,$S873-4,0))</f>
        <v/>
      </c>
      <c r="K873" s="288"/>
      <c r="L873" s="288"/>
      <c r="M873" s="288"/>
      <c r="N873" s="288"/>
      <c r="O873" s="288"/>
      <c r="P873" s="288"/>
      <c r="Q873" s="289"/>
      <c r="R873" s="274"/>
      <c r="S873" s="275" t="e">
        <f>IF(OR(C873="",C873=T$4),NA(),MATCH($B873&amp;$C873,'Smelter Reference List'!$J:$J,0))</f>
        <v>#N/A</v>
      </c>
      <c r="T873" s="276"/>
      <c r="U873" s="276"/>
      <c r="V873" s="276"/>
      <c r="W873" s="276"/>
    </row>
    <row r="874" spans="1:23" s="267" customFormat="1" ht="20.25">
      <c r="A874" s="265"/>
      <c r="B874" s="273"/>
      <c r="C874" s="273"/>
      <c r="D874" s="166" t="str">
        <f ca="1">IF(ISERROR($S874),"",OFFSET('Smelter Reference List'!$C$4,$S874-4,0)&amp;"")</f>
        <v/>
      </c>
      <c r="E874" s="166" t="str">
        <f ca="1">IF(ISERROR($S874),"",OFFSET('Smelter Reference List'!$D$4,$S874-4,0)&amp;"")</f>
        <v/>
      </c>
      <c r="F874" s="166" t="str">
        <f ca="1">IF(ISERROR($S874),"",OFFSET('Smelter Reference List'!$E$4,$S874-4,0))</f>
        <v/>
      </c>
      <c r="G874" s="166" t="str">
        <f ca="1">IF(C874=$U$4,"Enter smelter details", IF(ISERROR($S874),"",OFFSET('Smelter Reference List'!$F$4,$S874-4,0)))</f>
        <v/>
      </c>
      <c r="H874" s="290" t="str">
        <f ca="1">IF(ISERROR($S874),"",OFFSET('Smelter Reference List'!$G$4,$S874-4,0))</f>
        <v/>
      </c>
      <c r="I874" s="291" t="str">
        <f ca="1">IF(ISERROR($S874),"",OFFSET('Smelter Reference List'!$H$4,$S874-4,0))</f>
        <v/>
      </c>
      <c r="J874" s="291" t="str">
        <f ca="1">IF(ISERROR($S874),"",OFFSET('Smelter Reference List'!$I$4,$S874-4,0))</f>
        <v/>
      </c>
      <c r="K874" s="288"/>
      <c r="L874" s="288"/>
      <c r="M874" s="288"/>
      <c r="N874" s="288"/>
      <c r="O874" s="288"/>
      <c r="P874" s="288"/>
      <c r="Q874" s="289"/>
      <c r="R874" s="274"/>
      <c r="S874" s="275" t="e">
        <f>IF(OR(C874="",C874=T$4),NA(),MATCH($B874&amp;$C874,'Smelter Reference List'!$J:$J,0))</f>
        <v>#N/A</v>
      </c>
      <c r="T874" s="276"/>
      <c r="U874" s="276"/>
      <c r="V874" s="276"/>
      <c r="W874" s="276"/>
    </row>
    <row r="875" spans="1:23" s="267" customFormat="1" ht="20.25">
      <c r="A875" s="265"/>
      <c r="B875" s="273"/>
      <c r="C875" s="273"/>
      <c r="D875" s="166" t="str">
        <f ca="1">IF(ISERROR($S875),"",OFFSET('Smelter Reference List'!$C$4,$S875-4,0)&amp;"")</f>
        <v/>
      </c>
      <c r="E875" s="166" t="str">
        <f ca="1">IF(ISERROR($S875),"",OFFSET('Smelter Reference List'!$D$4,$S875-4,0)&amp;"")</f>
        <v/>
      </c>
      <c r="F875" s="166" t="str">
        <f ca="1">IF(ISERROR($S875),"",OFFSET('Smelter Reference List'!$E$4,$S875-4,0))</f>
        <v/>
      </c>
      <c r="G875" s="166" t="str">
        <f ca="1">IF(C875=$U$4,"Enter smelter details", IF(ISERROR($S875),"",OFFSET('Smelter Reference List'!$F$4,$S875-4,0)))</f>
        <v/>
      </c>
      <c r="H875" s="290" t="str">
        <f ca="1">IF(ISERROR($S875),"",OFFSET('Smelter Reference List'!$G$4,$S875-4,0))</f>
        <v/>
      </c>
      <c r="I875" s="291" t="str">
        <f ca="1">IF(ISERROR($S875),"",OFFSET('Smelter Reference List'!$H$4,$S875-4,0))</f>
        <v/>
      </c>
      <c r="J875" s="291" t="str">
        <f ca="1">IF(ISERROR($S875),"",OFFSET('Smelter Reference List'!$I$4,$S875-4,0))</f>
        <v/>
      </c>
      <c r="K875" s="288"/>
      <c r="L875" s="288"/>
      <c r="M875" s="288"/>
      <c r="N875" s="288"/>
      <c r="O875" s="288"/>
      <c r="P875" s="288"/>
      <c r="Q875" s="289"/>
      <c r="R875" s="274"/>
      <c r="S875" s="275" t="e">
        <f>IF(OR(C875="",C875=T$4),NA(),MATCH($B875&amp;$C875,'Smelter Reference List'!$J:$J,0))</f>
        <v>#N/A</v>
      </c>
      <c r="T875" s="276"/>
      <c r="U875" s="276"/>
      <c r="V875" s="276"/>
      <c r="W875" s="276"/>
    </row>
    <row r="876" spans="1:23" s="267" customFormat="1" ht="20.25">
      <c r="A876" s="265"/>
      <c r="B876" s="273"/>
      <c r="C876" s="273"/>
      <c r="D876" s="166" t="str">
        <f ca="1">IF(ISERROR($S876),"",OFFSET('Smelter Reference List'!$C$4,$S876-4,0)&amp;"")</f>
        <v/>
      </c>
      <c r="E876" s="166" t="str">
        <f ca="1">IF(ISERROR($S876),"",OFFSET('Smelter Reference List'!$D$4,$S876-4,0)&amp;"")</f>
        <v/>
      </c>
      <c r="F876" s="166" t="str">
        <f ca="1">IF(ISERROR($S876),"",OFFSET('Smelter Reference List'!$E$4,$S876-4,0))</f>
        <v/>
      </c>
      <c r="G876" s="166" t="str">
        <f ca="1">IF(C876=$U$4,"Enter smelter details", IF(ISERROR($S876),"",OFFSET('Smelter Reference List'!$F$4,$S876-4,0)))</f>
        <v/>
      </c>
      <c r="H876" s="290" t="str">
        <f ca="1">IF(ISERROR($S876),"",OFFSET('Smelter Reference List'!$G$4,$S876-4,0))</f>
        <v/>
      </c>
      <c r="I876" s="291" t="str">
        <f ca="1">IF(ISERROR($S876),"",OFFSET('Smelter Reference List'!$H$4,$S876-4,0))</f>
        <v/>
      </c>
      <c r="J876" s="291" t="str">
        <f ca="1">IF(ISERROR($S876),"",OFFSET('Smelter Reference List'!$I$4,$S876-4,0))</f>
        <v/>
      </c>
      <c r="K876" s="288"/>
      <c r="L876" s="288"/>
      <c r="M876" s="288"/>
      <c r="N876" s="288"/>
      <c r="O876" s="288"/>
      <c r="P876" s="288"/>
      <c r="Q876" s="289"/>
      <c r="R876" s="274"/>
      <c r="S876" s="275" t="e">
        <f>IF(OR(C876="",C876=T$4),NA(),MATCH($B876&amp;$C876,'Smelter Reference List'!$J:$J,0))</f>
        <v>#N/A</v>
      </c>
      <c r="T876" s="276"/>
      <c r="U876" s="276"/>
      <c r="V876" s="276"/>
      <c r="W876" s="276"/>
    </row>
    <row r="877" spans="1:23" s="267" customFormat="1" ht="20.25">
      <c r="A877" s="265"/>
      <c r="B877" s="273"/>
      <c r="C877" s="273"/>
      <c r="D877" s="166" t="str">
        <f ca="1">IF(ISERROR($S877),"",OFFSET('Smelter Reference List'!$C$4,$S877-4,0)&amp;"")</f>
        <v/>
      </c>
      <c r="E877" s="166" t="str">
        <f ca="1">IF(ISERROR($S877),"",OFFSET('Smelter Reference List'!$D$4,$S877-4,0)&amp;"")</f>
        <v/>
      </c>
      <c r="F877" s="166" t="str">
        <f ca="1">IF(ISERROR($S877),"",OFFSET('Smelter Reference List'!$E$4,$S877-4,0))</f>
        <v/>
      </c>
      <c r="G877" s="166" t="str">
        <f ca="1">IF(C877=$U$4,"Enter smelter details", IF(ISERROR($S877),"",OFFSET('Smelter Reference List'!$F$4,$S877-4,0)))</f>
        <v/>
      </c>
      <c r="H877" s="290" t="str">
        <f ca="1">IF(ISERROR($S877),"",OFFSET('Smelter Reference List'!$G$4,$S877-4,0))</f>
        <v/>
      </c>
      <c r="I877" s="291" t="str">
        <f ca="1">IF(ISERROR($S877),"",OFFSET('Smelter Reference List'!$H$4,$S877-4,0))</f>
        <v/>
      </c>
      <c r="J877" s="291" t="str">
        <f ca="1">IF(ISERROR($S877),"",OFFSET('Smelter Reference List'!$I$4,$S877-4,0))</f>
        <v/>
      </c>
      <c r="K877" s="288"/>
      <c r="L877" s="288"/>
      <c r="M877" s="288"/>
      <c r="N877" s="288"/>
      <c r="O877" s="288"/>
      <c r="P877" s="288"/>
      <c r="Q877" s="289"/>
      <c r="R877" s="274"/>
      <c r="S877" s="275" t="e">
        <f>IF(OR(C877="",C877=T$4),NA(),MATCH($B877&amp;$C877,'Smelter Reference List'!$J:$J,0))</f>
        <v>#N/A</v>
      </c>
      <c r="T877" s="276"/>
      <c r="U877" s="276"/>
      <c r="V877" s="276"/>
      <c r="W877" s="276"/>
    </row>
    <row r="878" spans="1:23" s="267" customFormat="1" ht="20.25">
      <c r="A878" s="265"/>
      <c r="B878" s="273"/>
      <c r="C878" s="273"/>
      <c r="D878" s="166" t="str">
        <f ca="1">IF(ISERROR($S878),"",OFFSET('Smelter Reference List'!$C$4,$S878-4,0)&amp;"")</f>
        <v/>
      </c>
      <c r="E878" s="166" t="str">
        <f ca="1">IF(ISERROR($S878),"",OFFSET('Smelter Reference List'!$D$4,$S878-4,0)&amp;"")</f>
        <v/>
      </c>
      <c r="F878" s="166" t="str">
        <f ca="1">IF(ISERROR($S878),"",OFFSET('Smelter Reference List'!$E$4,$S878-4,0))</f>
        <v/>
      </c>
      <c r="G878" s="166" t="str">
        <f ca="1">IF(C878=$U$4,"Enter smelter details", IF(ISERROR($S878),"",OFFSET('Smelter Reference List'!$F$4,$S878-4,0)))</f>
        <v/>
      </c>
      <c r="H878" s="290" t="str">
        <f ca="1">IF(ISERROR($S878),"",OFFSET('Smelter Reference List'!$G$4,$S878-4,0))</f>
        <v/>
      </c>
      <c r="I878" s="291" t="str">
        <f ca="1">IF(ISERROR($S878),"",OFFSET('Smelter Reference List'!$H$4,$S878-4,0))</f>
        <v/>
      </c>
      <c r="J878" s="291" t="str">
        <f ca="1">IF(ISERROR($S878),"",OFFSET('Smelter Reference List'!$I$4,$S878-4,0))</f>
        <v/>
      </c>
      <c r="K878" s="288"/>
      <c r="L878" s="288"/>
      <c r="M878" s="288"/>
      <c r="N878" s="288"/>
      <c r="O878" s="288"/>
      <c r="P878" s="288"/>
      <c r="Q878" s="289"/>
      <c r="R878" s="274"/>
      <c r="S878" s="275" t="e">
        <f>IF(OR(C878="",C878=T$4),NA(),MATCH($B878&amp;$C878,'Smelter Reference List'!$J:$J,0))</f>
        <v>#N/A</v>
      </c>
      <c r="T878" s="276"/>
      <c r="U878" s="276"/>
      <c r="V878" s="276"/>
      <c r="W878" s="276"/>
    </row>
    <row r="879" spans="1:23" s="267" customFormat="1" ht="20.25">
      <c r="A879" s="265"/>
      <c r="B879" s="273"/>
      <c r="C879" s="273"/>
      <c r="D879" s="166" t="str">
        <f ca="1">IF(ISERROR($S879),"",OFFSET('Smelter Reference List'!$C$4,$S879-4,0)&amp;"")</f>
        <v/>
      </c>
      <c r="E879" s="166" t="str">
        <f ca="1">IF(ISERROR($S879),"",OFFSET('Smelter Reference List'!$D$4,$S879-4,0)&amp;"")</f>
        <v/>
      </c>
      <c r="F879" s="166" t="str">
        <f ca="1">IF(ISERROR($S879),"",OFFSET('Smelter Reference List'!$E$4,$S879-4,0))</f>
        <v/>
      </c>
      <c r="G879" s="166" t="str">
        <f ca="1">IF(C879=$U$4,"Enter smelter details", IF(ISERROR($S879),"",OFFSET('Smelter Reference List'!$F$4,$S879-4,0)))</f>
        <v/>
      </c>
      <c r="H879" s="290" t="str">
        <f ca="1">IF(ISERROR($S879),"",OFFSET('Smelter Reference List'!$G$4,$S879-4,0))</f>
        <v/>
      </c>
      <c r="I879" s="291" t="str">
        <f ca="1">IF(ISERROR($S879),"",OFFSET('Smelter Reference List'!$H$4,$S879-4,0))</f>
        <v/>
      </c>
      <c r="J879" s="291" t="str">
        <f ca="1">IF(ISERROR($S879),"",OFFSET('Smelter Reference List'!$I$4,$S879-4,0))</f>
        <v/>
      </c>
      <c r="K879" s="288"/>
      <c r="L879" s="288"/>
      <c r="M879" s="288"/>
      <c r="N879" s="288"/>
      <c r="O879" s="288"/>
      <c r="P879" s="288"/>
      <c r="Q879" s="289"/>
      <c r="R879" s="274"/>
      <c r="S879" s="275" t="e">
        <f>IF(OR(C879="",C879=T$4),NA(),MATCH($B879&amp;$C879,'Smelter Reference List'!$J:$J,0))</f>
        <v>#N/A</v>
      </c>
      <c r="T879" s="276"/>
      <c r="U879" s="276"/>
      <c r="V879" s="276"/>
      <c r="W879" s="276"/>
    </row>
    <row r="880" spans="1:23" s="267" customFormat="1" ht="20.25">
      <c r="A880" s="265"/>
      <c r="B880" s="273"/>
      <c r="C880" s="273"/>
      <c r="D880" s="166" t="str">
        <f ca="1">IF(ISERROR($S880),"",OFFSET('Smelter Reference List'!$C$4,$S880-4,0)&amp;"")</f>
        <v/>
      </c>
      <c r="E880" s="166" t="str">
        <f ca="1">IF(ISERROR($S880),"",OFFSET('Smelter Reference List'!$D$4,$S880-4,0)&amp;"")</f>
        <v/>
      </c>
      <c r="F880" s="166" t="str">
        <f ca="1">IF(ISERROR($S880),"",OFFSET('Smelter Reference List'!$E$4,$S880-4,0))</f>
        <v/>
      </c>
      <c r="G880" s="166" t="str">
        <f ca="1">IF(C880=$U$4,"Enter smelter details", IF(ISERROR($S880),"",OFFSET('Smelter Reference List'!$F$4,$S880-4,0)))</f>
        <v/>
      </c>
      <c r="H880" s="290" t="str">
        <f ca="1">IF(ISERROR($S880),"",OFFSET('Smelter Reference List'!$G$4,$S880-4,0))</f>
        <v/>
      </c>
      <c r="I880" s="291" t="str">
        <f ca="1">IF(ISERROR($S880),"",OFFSET('Smelter Reference List'!$H$4,$S880-4,0))</f>
        <v/>
      </c>
      <c r="J880" s="291" t="str">
        <f ca="1">IF(ISERROR($S880),"",OFFSET('Smelter Reference List'!$I$4,$S880-4,0))</f>
        <v/>
      </c>
      <c r="K880" s="288"/>
      <c r="L880" s="288"/>
      <c r="M880" s="288"/>
      <c r="N880" s="288"/>
      <c r="O880" s="288"/>
      <c r="P880" s="288"/>
      <c r="Q880" s="289"/>
      <c r="R880" s="274"/>
      <c r="S880" s="275" t="e">
        <f>IF(OR(C880="",C880=T$4),NA(),MATCH($B880&amp;$C880,'Smelter Reference List'!$J:$J,0))</f>
        <v>#N/A</v>
      </c>
      <c r="T880" s="276"/>
      <c r="U880" s="276"/>
      <c r="V880" s="276"/>
      <c r="W880" s="276"/>
    </row>
    <row r="881" spans="1:23" s="267" customFormat="1" ht="20.25">
      <c r="A881" s="265"/>
      <c r="B881" s="273"/>
      <c r="C881" s="273"/>
      <c r="D881" s="166" t="str">
        <f ca="1">IF(ISERROR($S881),"",OFFSET('Smelter Reference List'!$C$4,$S881-4,0)&amp;"")</f>
        <v/>
      </c>
      <c r="E881" s="166" t="str">
        <f ca="1">IF(ISERROR($S881),"",OFFSET('Smelter Reference List'!$D$4,$S881-4,0)&amp;"")</f>
        <v/>
      </c>
      <c r="F881" s="166" t="str">
        <f ca="1">IF(ISERROR($S881),"",OFFSET('Smelter Reference List'!$E$4,$S881-4,0))</f>
        <v/>
      </c>
      <c r="G881" s="166" t="str">
        <f ca="1">IF(C881=$U$4,"Enter smelter details", IF(ISERROR($S881),"",OFFSET('Smelter Reference List'!$F$4,$S881-4,0)))</f>
        <v/>
      </c>
      <c r="H881" s="290" t="str">
        <f ca="1">IF(ISERROR($S881),"",OFFSET('Smelter Reference List'!$G$4,$S881-4,0))</f>
        <v/>
      </c>
      <c r="I881" s="291" t="str">
        <f ca="1">IF(ISERROR($S881),"",OFFSET('Smelter Reference List'!$H$4,$S881-4,0))</f>
        <v/>
      </c>
      <c r="J881" s="291" t="str">
        <f ca="1">IF(ISERROR($S881),"",OFFSET('Smelter Reference List'!$I$4,$S881-4,0))</f>
        <v/>
      </c>
      <c r="K881" s="288"/>
      <c r="L881" s="288"/>
      <c r="M881" s="288"/>
      <c r="N881" s="288"/>
      <c r="O881" s="288"/>
      <c r="P881" s="288"/>
      <c r="Q881" s="289"/>
      <c r="R881" s="274"/>
      <c r="S881" s="275" t="e">
        <f>IF(OR(C881="",C881=T$4),NA(),MATCH($B881&amp;$C881,'Smelter Reference List'!$J:$J,0))</f>
        <v>#N/A</v>
      </c>
      <c r="T881" s="276"/>
      <c r="U881" s="276"/>
      <c r="V881" s="276"/>
      <c r="W881" s="276"/>
    </row>
    <row r="882" spans="1:23" s="267" customFormat="1" ht="20.25">
      <c r="A882" s="265"/>
      <c r="B882" s="273"/>
      <c r="C882" s="273"/>
      <c r="D882" s="166" t="str">
        <f ca="1">IF(ISERROR($S882),"",OFFSET('Smelter Reference List'!$C$4,$S882-4,0)&amp;"")</f>
        <v/>
      </c>
      <c r="E882" s="166" t="str">
        <f ca="1">IF(ISERROR($S882),"",OFFSET('Smelter Reference List'!$D$4,$S882-4,0)&amp;"")</f>
        <v/>
      </c>
      <c r="F882" s="166" t="str">
        <f ca="1">IF(ISERROR($S882),"",OFFSET('Smelter Reference List'!$E$4,$S882-4,0))</f>
        <v/>
      </c>
      <c r="G882" s="166" t="str">
        <f ca="1">IF(C882=$U$4,"Enter smelter details", IF(ISERROR($S882),"",OFFSET('Smelter Reference List'!$F$4,$S882-4,0)))</f>
        <v/>
      </c>
      <c r="H882" s="290" t="str">
        <f ca="1">IF(ISERROR($S882),"",OFFSET('Smelter Reference List'!$G$4,$S882-4,0))</f>
        <v/>
      </c>
      <c r="I882" s="291" t="str">
        <f ca="1">IF(ISERROR($S882),"",OFFSET('Smelter Reference List'!$H$4,$S882-4,0))</f>
        <v/>
      </c>
      <c r="J882" s="291" t="str">
        <f ca="1">IF(ISERROR($S882),"",OFFSET('Smelter Reference List'!$I$4,$S882-4,0))</f>
        <v/>
      </c>
      <c r="K882" s="288"/>
      <c r="L882" s="288"/>
      <c r="M882" s="288"/>
      <c r="N882" s="288"/>
      <c r="O882" s="288"/>
      <c r="P882" s="288"/>
      <c r="Q882" s="289"/>
      <c r="R882" s="274"/>
      <c r="S882" s="275" t="e">
        <f>IF(OR(C882="",C882=T$4),NA(),MATCH($B882&amp;$C882,'Smelter Reference List'!$J:$J,0))</f>
        <v>#N/A</v>
      </c>
      <c r="T882" s="276"/>
      <c r="U882" s="276"/>
      <c r="V882" s="276"/>
      <c r="W882" s="276"/>
    </row>
    <row r="883" spans="1:23" s="267" customFormat="1" ht="20.25">
      <c r="A883" s="265"/>
      <c r="B883" s="273"/>
      <c r="C883" s="273"/>
      <c r="D883" s="166" t="str">
        <f ca="1">IF(ISERROR($S883),"",OFFSET('Smelter Reference List'!$C$4,$S883-4,0)&amp;"")</f>
        <v/>
      </c>
      <c r="E883" s="166" t="str">
        <f ca="1">IF(ISERROR($S883),"",OFFSET('Smelter Reference List'!$D$4,$S883-4,0)&amp;"")</f>
        <v/>
      </c>
      <c r="F883" s="166" t="str">
        <f ca="1">IF(ISERROR($S883),"",OFFSET('Smelter Reference List'!$E$4,$S883-4,0))</f>
        <v/>
      </c>
      <c r="G883" s="166" t="str">
        <f ca="1">IF(C883=$U$4,"Enter smelter details", IF(ISERROR($S883),"",OFFSET('Smelter Reference List'!$F$4,$S883-4,0)))</f>
        <v/>
      </c>
      <c r="H883" s="290" t="str">
        <f ca="1">IF(ISERROR($S883),"",OFFSET('Smelter Reference List'!$G$4,$S883-4,0))</f>
        <v/>
      </c>
      <c r="I883" s="291" t="str">
        <f ca="1">IF(ISERROR($S883),"",OFFSET('Smelter Reference List'!$H$4,$S883-4,0))</f>
        <v/>
      </c>
      <c r="J883" s="291" t="str">
        <f ca="1">IF(ISERROR($S883),"",OFFSET('Smelter Reference List'!$I$4,$S883-4,0))</f>
        <v/>
      </c>
      <c r="K883" s="288"/>
      <c r="L883" s="288"/>
      <c r="M883" s="288"/>
      <c r="N883" s="288"/>
      <c r="O883" s="288"/>
      <c r="P883" s="288"/>
      <c r="Q883" s="289"/>
      <c r="R883" s="274"/>
      <c r="S883" s="275" t="e">
        <f>IF(OR(C883="",C883=T$4),NA(),MATCH($B883&amp;$C883,'Smelter Reference List'!$J:$J,0))</f>
        <v>#N/A</v>
      </c>
      <c r="T883" s="276"/>
      <c r="U883" s="276"/>
      <c r="V883" s="276"/>
      <c r="W883" s="276"/>
    </row>
    <row r="884" spans="1:23" s="267" customFormat="1" ht="20.25">
      <c r="A884" s="265"/>
      <c r="B884" s="273"/>
      <c r="C884" s="273"/>
      <c r="D884" s="166" t="str">
        <f ca="1">IF(ISERROR($S884),"",OFFSET('Smelter Reference List'!$C$4,$S884-4,0)&amp;"")</f>
        <v/>
      </c>
      <c r="E884" s="166" t="str">
        <f ca="1">IF(ISERROR($S884),"",OFFSET('Smelter Reference List'!$D$4,$S884-4,0)&amp;"")</f>
        <v/>
      </c>
      <c r="F884" s="166" t="str">
        <f ca="1">IF(ISERROR($S884),"",OFFSET('Smelter Reference List'!$E$4,$S884-4,0))</f>
        <v/>
      </c>
      <c r="G884" s="166" t="str">
        <f ca="1">IF(C884=$U$4,"Enter smelter details", IF(ISERROR($S884),"",OFFSET('Smelter Reference List'!$F$4,$S884-4,0)))</f>
        <v/>
      </c>
      <c r="H884" s="290" t="str">
        <f ca="1">IF(ISERROR($S884),"",OFFSET('Smelter Reference List'!$G$4,$S884-4,0))</f>
        <v/>
      </c>
      <c r="I884" s="291" t="str">
        <f ca="1">IF(ISERROR($S884),"",OFFSET('Smelter Reference List'!$H$4,$S884-4,0))</f>
        <v/>
      </c>
      <c r="J884" s="291" t="str">
        <f ca="1">IF(ISERROR($S884),"",OFFSET('Smelter Reference List'!$I$4,$S884-4,0))</f>
        <v/>
      </c>
      <c r="K884" s="288"/>
      <c r="L884" s="288"/>
      <c r="M884" s="288"/>
      <c r="N884" s="288"/>
      <c r="O884" s="288"/>
      <c r="P884" s="288"/>
      <c r="Q884" s="289"/>
      <c r="R884" s="274"/>
      <c r="S884" s="275" t="e">
        <f>IF(OR(C884="",C884=T$4),NA(),MATCH($B884&amp;$C884,'Smelter Reference List'!$J:$J,0))</f>
        <v>#N/A</v>
      </c>
      <c r="T884" s="276"/>
      <c r="U884" s="276"/>
      <c r="V884" s="276"/>
      <c r="W884" s="276"/>
    </row>
    <row r="885" spans="1:23" s="267" customFormat="1" ht="20.25">
      <c r="A885" s="265"/>
      <c r="B885" s="273"/>
      <c r="C885" s="273"/>
      <c r="D885" s="166" t="str">
        <f ca="1">IF(ISERROR($S885),"",OFFSET('Smelter Reference List'!$C$4,$S885-4,0)&amp;"")</f>
        <v/>
      </c>
      <c r="E885" s="166" t="str">
        <f ca="1">IF(ISERROR($S885),"",OFFSET('Smelter Reference List'!$D$4,$S885-4,0)&amp;"")</f>
        <v/>
      </c>
      <c r="F885" s="166" t="str">
        <f ca="1">IF(ISERROR($S885),"",OFFSET('Smelter Reference List'!$E$4,$S885-4,0))</f>
        <v/>
      </c>
      <c r="G885" s="166" t="str">
        <f ca="1">IF(C885=$U$4,"Enter smelter details", IF(ISERROR($S885),"",OFFSET('Smelter Reference List'!$F$4,$S885-4,0)))</f>
        <v/>
      </c>
      <c r="H885" s="290" t="str">
        <f ca="1">IF(ISERROR($S885),"",OFFSET('Smelter Reference List'!$G$4,$S885-4,0))</f>
        <v/>
      </c>
      <c r="I885" s="291" t="str">
        <f ca="1">IF(ISERROR($S885),"",OFFSET('Smelter Reference List'!$H$4,$S885-4,0))</f>
        <v/>
      </c>
      <c r="J885" s="291" t="str">
        <f ca="1">IF(ISERROR($S885),"",OFFSET('Smelter Reference List'!$I$4,$S885-4,0))</f>
        <v/>
      </c>
      <c r="K885" s="288"/>
      <c r="L885" s="288"/>
      <c r="M885" s="288"/>
      <c r="N885" s="288"/>
      <c r="O885" s="288"/>
      <c r="P885" s="288"/>
      <c r="Q885" s="289"/>
      <c r="R885" s="274"/>
      <c r="S885" s="275" t="e">
        <f>IF(OR(C885="",C885=T$4),NA(),MATCH($B885&amp;$C885,'Smelter Reference List'!$J:$J,0))</f>
        <v>#N/A</v>
      </c>
      <c r="T885" s="276"/>
      <c r="U885" s="276"/>
      <c r="V885" s="276"/>
      <c r="W885" s="276"/>
    </row>
    <row r="886" spans="1:23" s="267" customFormat="1" ht="20.25">
      <c r="A886" s="265"/>
      <c r="B886" s="273"/>
      <c r="C886" s="273"/>
      <c r="D886" s="166" t="str">
        <f ca="1">IF(ISERROR($S886),"",OFFSET('Smelter Reference List'!$C$4,$S886-4,0)&amp;"")</f>
        <v/>
      </c>
      <c r="E886" s="166" t="str">
        <f ca="1">IF(ISERROR($S886),"",OFFSET('Smelter Reference List'!$D$4,$S886-4,0)&amp;"")</f>
        <v/>
      </c>
      <c r="F886" s="166" t="str">
        <f ca="1">IF(ISERROR($S886),"",OFFSET('Smelter Reference List'!$E$4,$S886-4,0))</f>
        <v/>
      </c>
      <c r="G886" s="166" t="str">
        <f ca="1">IF(C886=$U$4,"Enter smelter details", IF(ISERROR($S886),"",OFFSET('Smelter Reference List'!$F$4,$S886-4,0)))</f>
        <v/>
      </c>
      <c r="H886" s="290" t="str">
        <f ca="1">IF(ISERROR($S886),"",OFFSET('Smelter Reference List'!$G$4,$S886-4,0))</f>
        <v/>
      </c>
      <c r="I886" s="291" t="str">
        <f ca="1">IF(ISERROR($S886),"",OFFSET('Smelter Reference List'!$H$4,$S886-4,0))</f>
        <v/>
      </c>
      <c r="J886" s="291" t="str">
        <f ca="1">IF(ISERROR($S886),"",OFFSET('Smelter Reference List'!$I$4,$S886-4,0))</f>
        <v/>
      </c>
      <c r="K886" s="288"/>
      <c r="L886" s="288"/>
      <c r="M886" s="288"/>
      <c r="N886" s="288"/>
      <c r="O886" s="288"/>
      <c r="P886" s="288"/>
      <c r="Q886" s="289"/>
      <c r="R886" s="274"/>
      <c r="S886" s="275" t="e">
        <f>IF(OR(C886="",C886=T$4),NA(),MATCH($B886&amp;$C886,'Smelter Reference List'!$J:$J,0))</f>
        <v>#N/A</v>
      </c>
      <c r="T886" s="276"/>
      <c r="U886" s="276"/>
      <c r="V886" s="276"/>
      <c r="W886" s="276"/>
    </row>
    <row r="887" spans="1:23" s="267" customFormat="1" ht="20.25">
      <c r="A887" s="265"/>
      <c r="B887" s="273"/>
      <c r="C887" s="273"/>
      <c r="D887" s="166" t="str">
        <f ca="1">IF(ISERROR($S887),"",OFFSET('Smelter Reference List'!$C$4,$S887-4,0)&amp;"")</f>
        <v/>
      </c>
      <c r="E887" s="166" t="str">
        <f ca="1">IF(ISERROR($S887),"",OFFSET('Smelter Reference List'!$D$4,$S887-4,0)&amp;"")</f>
        <v/>
      </c>
      <c r="F887" s="166" t="str">
        <f ca="1">IF(ISERROR($S887),"",OFFSET('Smelter Reference List'!$E$4,$S887-4,0))</f>
        <v/>
      </c>
      <c r="G887" s="166" t="str">
        <f ca="1">IF(C887=$U$4,"Enter smelter details", IF(ISERROR($S887),"",OFFSET('Smelter Reference List'!$F$4,$S887-4,0)))</f>
        <v/>
      </c>
      <c r="H887" s="290" t="str">
        <f ca="1">IF(ISERROR($S887),"",OFFSET('Smelter Reference List'!$G$4,$S887-4,0))</f>
        <v/>
      </c>
      <c r="I887" s="291" t="str">
        <f ca="1">IF(ISERROR($S887),"",OFFSET('Smelter Reference List'!$H$4,$S887-4,0))</f>
        <v/>
      </c>
      <c r="J887" s="291" t="str">
        <f ca="1">IF(ISERROR($S887),"",OFFSET('Smelter Reference List'!$I$4,$S887-4,0))</f>
        <v/>
      </c>
      <c r="K887" s="288"/>
      <c r="L887" s="288"/>
      <c r="M887" s="288"/>
      <c r="N887" s="288"/>
      <c r="O887" s="288"/>
      <c r="P887" s="288"/>
      <c r="Q887" s="289"/>
      <c r="R887" s="274"/>
      <c r="S887" s="275" t="e">
        <f>IF(OR(C887="",C887=T$4),NA(),MATCH($B887&amp;$C887,'Smelter Reference List'!$J:$J,0))</f>
        <v>#N/A</v>
      </c>
      <c r="T887" s="276"/>
      <c r="U887" s="276"/>
      <c r="V887" s="276"/>
      <c r="W887" s="276"/>
    </row>
    <row r="888" spans="1:23" s="267" customFormat="1" ht="20.25">
      <c r="A888" s="265"/>
      <c r="B888" s="273"/>
      <c r="C888" s="273"/>
      <c r="D888" s="166" t="str">
        <f ca="1">IF(ISERROR($S888),"",OFFSET('Smelter Reference List'!$C$4,$S888-4,0)&amp;"")</f>
        <v/>
      </c>
      <c r="E888" s="166" t="str">
        <f ca="1">IF(ISERROR($S888),"",OFFSET('Smelter Reference List'!$D$4,$S888-4,0)&amp;"")</f>
        <v/>
      </c>
      <c r="F888" s="166" t="str">
        <f ca="1">IF(ISERROR($S888),"",OFFSET('Smelter Reference List'!$E$4,$S888-4,0))</f>
        <v/>
      </c>
      <c r="G888" s="166" t="str">
        <f ca="1">IF(C888=$U$4,"Enter smelter details", IF(ISERROR($S888),"",OFFSET('Smelter Reference List'!$F$4,$S888-4,0)))</f>
        <v/>
      </c>
      <c r="H888" s="290" t="str">
        <f ca="1">IF(ISERROR($S888),"",OFFSET('Smelter Reference List'!$G$4,$S888-4,0))</f>
        <v/>
      </c>
      <c r="I888" s="291" t="str">
        <f ca="1">IF(ISERROR($S888),"",OFFSET('Smelter Reference List'!$H$4,$S888-4,0))</f>
        <v/>
      </c>
      <c r="J888" s="291" t="str">
        <f ca="1">IF(ISERROR($S888),"",OFFSET('Smelter Reference List'!$I$4,$S888-4,0))</f>
        <v/>
      </c>
      <c r="K888" s="288"/>
      <c r="L888" s="288"/>
      <c r="M888" s="288"/>
      <c r="N888" s="288"/>
      <c r="O888" s="288"/>
      <c r="P888" s="288"/>
      <c r="Q888" s="289"/>
      <c r="R888" s="274"/>
      <c r="S888" s="275" t="e">
        <f>IF(OR(C888="",C888=T$4),NA(),MATCH($B888&amp;$C888,'Smelter Reference List'!$J:$J,0))</f>
        <v>#N/A</v>
      </c>
      <c r="T888" s="276"/>
      <c r="U888" s="276"/>
      <c r="V888" s="276"/>
      <c r="W888" s="276"/>
    </row>
    <row r="889" spans="1:23" s="267" customFormat="1" ht="20.25">
      <c r="A889" s="265"/>
      <c r="B889" s="273"/>
      <c r="C889" s="273"/>
      <c r="D889" s="166" t="str">
        <f ca="1">IF(ISERROR($S889),"",OFFSET('Smelter Reference List'!$C$4,$S889-4,0)&amp;"")</f>
        <v/>
      </c>
      <c r="E889" s="166" t="str">
        <f ca="1">IF(ISERROR($S889),"",OFFSET('Smelter Reference List'!$D$4,$S889-4,0)&amp;"")</f>
        <v/>
      </c>
      <c r="F889" s="166" t="str">
        <f ca="1">IF(ISERROR($S889),"",OFFSET('Smelter Reference List'!$E$4,$S889-4,0))</f>
        <v/>
      </c>
      <c r="G889" s="166" t="str">
        <f ca="1">IF(C889=$U$4,"Enter smelter details", IF(ISERROR($S889),"",OFFSET('Smelter Reference List'!$F$4,$S889-4,0)))</f>
        <v/>
      </c>
      <c r="H889" s="290" t="str">
        <f ca="1">IF(ISERROR($S889),"",OFFSET('Smelter Reference List'!$G$4,$S889-4,0))</f>
        <v/>
      </c>
      <c r="I889" s="291" t="str">
        <f ca="1">IF(ISERROR($S889),"",OFFSET('Smelter Reference List'!$H$4,$S889-4,0))</f>
        <v/>
      </c>
      <c r="J889" s="291" t="str">
        <f ca="1">IF(ISERROR($S889),"",OFFSET('Smelter Reference List'!$I$4,$S889-4,0))</f>
        <v/>
      </c>
      <c r="K889" s="288"/>
      <c r="L889" s="288"/>
      <c r="M889" s="288"/>
      <c r="N889" s="288"/>
      <c r="O889" s="288"/>
      <c r="P889" s="288"/>
      <c r="Q889" s="289"/>
      <c r="R889" s="274"/>
      <c r="S889" s="275" t="e">
        <f>IF(OR(C889="",C889=T$4),NA(),MATCH($B889&amp;$C889,'Smelter Reference List'!$J:$J,0))</f>
        <v>#N/A</v>
      </c>
      <c r="T889" s="276"/>
      <c r="U889" s="276"/>
      <c r="V889" s="276"/>
      <c r="W889" s="276"/>
    </row>
    <row r="890" spans="1:23" s="267" customFormat="1" ht="20.25">
      <c r="A890" s="265"/>
      <c r="B890" s="273"/>
      <c r="C890" s="273"/>
      <c r="D890" s="166" t="str">
        <f ca="1">IF(ISERROR($S890),"",OFFSET('Smelter Reference List'!$C$4,$S890-4,0)&amp;"")</f>
        <v/>
      </c>
      <c r="E890" s="166" t="str">
        <f ca="1">IF(ISERROR($S890),"",OFFSET('Smelter Reference List'!$D$4,$S890-4,0)&amp;"")</f>
        <v/>
      </c>
      <c r="F890" s="166" t="str">
        <f ca="1">IF(ISERROR($S890),"",OFFSET('Smelter Reference List'!$E$4,$S890-4,0))</f>
        <v/>
      </c>
      <c r="G890" s="166" t="str">
        <f ca="1">IF(C890=$U$4,"Enter smelter details", IF(ISERROR($S890),"",OFFSET('Smelter Reference List'!$F$4,$S890-4,0)))</f>
        <v/>
      </c>
      <c r="H890" s="290" t="str">
        <f ca="1">IF(ISERROR($S890),"",OFFSET('Smelter Reference List'!$G$4,$S890-4,0))</f>
        <v/>
      </c>
      <c r="I890" s="291" t="str">
        <f ca="1">IF(ISERROR($S890),"",OFFSET('Smelter Reference List'!$H$4,$S890-4,0))</f>
        <v/>
      </c>
      <c r="J890" s="291" t="str">
        <f ca="1">IF(ISERROR($S890),"",OFFSET('Smelter Reference List'!$I$4,$S890-4,0))</f>
        <v/>
      </c>
      <c r="K890" s="288"/>
      <c r="L890" s="288"/>
      <c r="M890" s="288"/>
      <c r="N890" s="288"/>
      <c r="O890" s="288"/>
      <c r="P890" s="288"/>
      <c r="Q890" s="289"/>
      <c r="R890" s="274"/>
      <c r="S890" s="275" t="e">
        <f>IF(OR(C890="",C890=T$4),NA(),MATCH($B890&amp;$C890,'Smelter Reference List'!$J:$J,0))</f>
        <v>#N/A</v>
      </c>
      <c r="T890" s="276"/>
      <c r="U890" s="276"/>
      <c r="V890" s="276"/>
      <c r="W890" s="276"/>
    </row>
    <row r="891" spans="1:23" s="267" customFormat="1" ht="20.25">
      <c r="A891" s="265"/>
      <c r="B891" s="273"/>
      <c r="C891" s="273"/>
      <c r="D891" s="166" t="str">
        <f ca="1">IF(ISERROR($S891),"",OFFSET('Smelter Reference List'!$C$4,$S891-4,0)&amp;"")</f>
        <v/>
      </c>
      <c r="E891" s="166" t="str">
        <f ca="1">IF(ISERROR($S891),"",OFFSET('Smelter Reference List'!$D$4,$S891-4,0)&amp;"")</f>
        <v/>
      </c>
      <c r="F891" s="166" t="str">
        <f ca="1">IF(ISERROR($S891),"",OFFSET('Smelter Reference List'!$E$4,$S891-4,0))</f>
        <v/>
      </c>
      <c r="G891" s="166" t="str">
        <f ca="1">IF(C891=$U$4,"Enter smelter details", IF(ISERROR($S891),"",OFFSET('Smelter Reference List'!$F$4,$S891-4,0)))</f>
        <v/>
      </c>
      <c r="H891" s="290" t="str">
        <f ca="1">IF(ISERROR($S891),"",OFFSET('Smelter Reference List'!$G$4,$S891-4,0))</f>
        <v/>
      </c>
      <c r="I891" s="291" t="str">
        <f ca="1">IF(ISERROR($S891),"",OFFSET('Smelter Reference List'!$H$4,$S891-4,0))</f>
        <v/>
      </c>
      <c r="J891" s="291" t="str">
        <f ca="1">IF(ISERROR($S891),"",OFFSET('Smelter Reference List'!$I$4,$S891-4,0))</f>
        <v/>
      </c>
      <c r="K891" s="288"/>
      <c r="L891" s="288"/>
      <c r="M891" s="288"/>
      <c r="N891" s="288"/>
      <c r="O891" s="288"/>
      <c r="P891" s="288"/>
      <c r="Q891" s="289"/>
      <c r="R891" s="274"/>
      <c r="S891" s="275" t="e">
        <f>IF(OR(C891="",C891=T$4),NA(),MATCH($B891&amp;$C891,'Smelter Reference List'!$J:$J,0))</f>
        <v>#N/A</v>
      </c>
      <c r="T891" s="276"/>
      <c r="U891" s="276"/>
      <c r="V891" s="276"/>
      <c r="W891" s="276"/>
    </row>
    <row r="892" spans="1:23" s="267" customFormat="1" ht="20.25">
      <c r="A892" s="265"/>
      <c r="B892" s="273"/>
      <c r="C892" s="273"/>
      <c r="D892" s="166" t="str">
        <f ca="1">IF(ISERROR($S892),"",OFFSET('Smelter Reference List'!$C$4,$S892-4,0)&amp;"")</f>
        <v/>
      </c>
      <c r="E892" s="166" t="str">
        <f ca="1">IF(ISERROR($S892),"",OFFSET('Smelter Reference List'!$D$4,$S892-4,0)&amp;"")</f>
        <v/>
      </c>
      <c r="F892" s="166" t="str">
        <f ca="1">IF(ISERROR($S892),"",OFFSET('Smelter Reference List'!$E$4,$S892-4,0))</f>
        <v/>
      </c>
      <c r="G892" s="166" t="str">
        <f ca="1">IF(C892=$U$4,"Enter smelter details", IF(ISERROR($S892),"",OFFSET('Smelter Reference List'!$F$4,$S892-4,0)))</f>
        <v/>
      </c>
      <c r="H892" s="290" t="str">
        <f ca="1">IF(ISERROR($S892),"",OFFSET('Smelter Reference List'!$G$4,$S892-4,0))</f>
        <v/>
      </c>
      <c r="I892" s="291" t="str">
        <f ca="1">IF(ISERROR($S892),"",OFFSET('Smelter Reference List'!$H$4,$S892-4,0))</f>
        <v/>
      </c>
      <c r="J892" s="291" t="str">
        <f ca="1">IF(ISERROR($S892),"",OFFSET('Smelter Reference List'!$I$4,$S892-4,0))</f>
        <v/>
      </c>
      <c r="K892" s="288"/>
      <c r="L892" s="288"/>
      <c r="M892" s="288"/>
      <c r="N892" s="288"/>
      <c r="O892" s="288"/>
      <c r="P892" s="288"/>
      <c r="Q892" s="289"/>
      <c r="R892" s="274"/>
      <c r="S892" s="275" t="e">
        <f>IF(OR(C892="",C892=T$4),NA(),MATCH($B892&amp;$C892,'Smelter Reference List'!$J:$J,0))</f>
        <v>#N/A</v>
      </c>
      <c r="T892" s="276"/>
      <c r="U892" s="276"/>
      <c r="V892" s="276"/>
      <c r="W892" s="276"/>
    </row>
    <row r="893" spans="1:23" s="267" customFormat="1" ht="20.25">
      <c r="A893" s="265"/>
      <c r="B893" s="273"/>
      <c r="C893" s="273"/>
      <c r="D893" s="166" t="str">
        <f ca="1">IF(ISERROR($S893),"",OFFSET('Smelter Reference List'!$C$4,$S893-4,0)&amp;"")</f>
        <v/>
      </c>
      <c r="E893" s="166" t="str">
        <f ca="1">IF(ISERROR($S893),"",OFFSET('Smelter Reference List'!$D$4,$S893-4,0)&amp;"")</f>
        <v/>
      </c>
      <c r="F893" s="166" t="str">
        <f ca="1">IF(ISERROR($S893),"",OFFSET('Smelter Reference List'!$E$4,$S893-4,0))</f>
        <v/>
      </c>
      <c r="G893" s="166" t="str">
        <f ca="1">IF(C893=$U$4,"Enter smelter details", IF(ISERROR($S893),"",OFFSET('Smelter Reference List'!$F$4,$S893-4,0)))</f>
        <v/>
      </c>
      <c r="H893" s="290" t="str">
        <f ca="1">IF(ISERROR($S893),"",OFFSET('Smelter Reference List'!$G$4,$S893-4,0))</f>
        <v/>
      </c>
      <c r="I893" s="291" t="str">
        <f ca="1">IF(ISERROR($S893),"",OFFSET('Smelter Reference List'!$H$4,$S893-4,0))</f>
        <v/>
      </c>
      <c r="J893" s="291" t="str">
        <f ca="1">IF(ISERROR($S893),"",OFFSET('Smelter Reference List'!$I$4,$S893-4,0))</f>
        <v/>
      </c>
      <c r="K893" s="288"/>
      <c r="L893" s="288"/>
      <c r="M893" s="288"/>
      <c r="N893" s="288"/>
      <c r="O893" s="288"/>
      <c r="P893" s="288"/>
      <c r="Q893" s="289"/>
      <c r="R893" s="274"/>
      <c r="S893" s="275" t="e">
        <f>IF(OR(C893="",C893=T$4),NA(),MATCH($B893&amp;$C893,'Smelter Reference List'!$J:$J,0))</f>
        <v>#N/A</v>
      </c>
      <c r="T893" s="276"/>
      <c r="U893" s="276"/>
      <c r="V893" s="276"/>
      <c r="W893" s="276"/>
    </row>
    <row r="894" spans="1:23" s="267" customFormat="1" ht="20.25">
      <c r="A894" s="265"/>
      <c r="B894" s="273"/>
      <c r="C894" s="273"/>
      <c r="D894" s="166" t="str">
        <f ca="1">IF(ISERROR($S894),"",OFFSET('Smelter Reference List'!$C$4,$S894-4,0)&amp;"")</f>
        <v/>
      </c>
      <c r="E894" s="166" t="str">
        <f ca="1">IF(ISERROR($S894),"",OFFSET('Smelter Reference List'!$D$4,$S894-4,0)&amp;"")</f>
        <v/>
      </c>
      <c r="F894" s="166" t="str">
        <f ca="1">IF(ISERROR($S894),"",OFFSET('Smelter Reference List'!$E$4,$S894-4,0))</f>
        <v/>
      </c>
      <c r="G894" s="166" t="str">
        <f ca="1">IF(C894=$U$4,"Enter smelter details", IF(ISERROR($S894),"",OFFSET('Smelter Reference List'!$F$4,$S894-4,0)))</f>
        <v/>
      </c>
      <c r="H894" s="290" t="str">
        <f ca="1">IF(ISERROR($S894),"",OFFSET('Smelter Reference List'!$G$4,$S894-4,0))</f>
        <v/>
      </c>
      <c r="I894" s="291" t="str">
        <f ca="1">IF(ISERROR($S894),"",OFFSET('Smelter Reference List'!$H$4,$S894-4,0))</f>
        <v/>
      </c>
      <c r="J894" s="291" t="str">
        <f ca="1">IF(ISERROR($S894),"",OFFSET('Smelter Reference List'!$I$4,$S894-4,0))</f>
        <v/>
      </c>
      <c r="K894" s="288"/>
      <c r="L894" s="288"/>
      <c r="M894" s="288"/>
      <c r="N894" s="288"/>
      <c r="O894" s="288"/>
      <c r="P894" s="288"/>
      <c r="Q894" s="289"/>
      <c r="R894" s="274"/>
      <c r="S894" s="275" t="e">
        <f>IF(OR(C894="",C894=T$4),NA(),MATCH($B894&amp;$C894,'Smelter Reference List'!$J:$J,0))</f>
        <v>#N/A</v>
      </c>
      <c r="T894" s="276"/>
      <c r="U894" s="276"/>
      <c r="V894" s="276"/>
      <c r="W894" s="276"/>
    </row>
    <row r="895" spans="1:23" s="267" customFormat="1" ht="20.25">
      <c r="A895" s="265"/>
      <c r="B895" s="273"/>
      <c r="C895" s="273"/>
      <c r="D895" s="166" t="str">
        <f ca="1">IF(ISERROR($S895),"",OFFSET('Smelter Reference List'!$C$4,$S895-4,0)&amp;"")</f>
        <v/>
      </c>
      <c r="E895" s="166" t="str">
        <f ca="1">IF(ISERROR($S895),"",OFFSET('Smelter Reference List'!$D$4,$S895-4,0)&amp;"")</f>
        <v/>
      </c>
      <c r="F895" s="166" t="str">
        <f ca="1">IF(ISERROR($S895),"",OFFSET('Smelter Reference List'!$E$4,$S895-4,0))</f>
        <v/>
      </c>
      <c r="G895" s="166" t="str">
        <f ca="1">IF(C895=$U$4,"Enter smelter details", IF(ISERROR($S895),"",OFFSET('Smelter Reference List'!$F$4,$S895-4,0)))</f>
        <v/>
      </c>
      <c r="H895" s="290" t="str">
        <f ca="1">IF(ISERROR($S895),"",OFFSET('Smelter Reference List'!$G$4,$S895-4,0))</f>
        <v/>
      </c>
      <c r="I895" s="291" t="str">
        <f ca="1">IF(ISERROR($S895),"",OFFSET('Smelter Reference List'!$H$4,$S895-4,0))</f>
        <v/>
      </c>
      <c r="J895" s="291" t="str">
        <f ca="1">IF(ISERROR($S895),"",OFFSET('Smelter Reference List'!$I$4,$S895-4,0))</f>
        <v/>
      </c>
      <c r="K895" s="288"/>
      <c r="L895" s="288"/>
      <c r="M895" s="288"/>
      <c r="N895" s="288"/>
      <c r="O895" s="288"/>
      <c r="P895" s="288"/>
      <c r="Q895" s="289"/>
      <c r="R895" s="274"/>
      <c r="S895" s="275" t="e">
        <f>IF(OR(C895="",C895=T$4),NA(),MATCH($B895&amp;$C895,'Smelter Reference List'!$J:$J,0))</f>
        <v>#N/A</v>
      </c>
      <c r="T895" s="276"/>
      <c r="U895" s="276"/>
      <c r="V895" s="276"/>
      <c r="W895" s="276"/>
    </row>
    <row r="896" spans="1:23" s="267" customFormat="1" ht="20.25">
      <c r="A896" s="265"/>
      <c r="B896" s="273"/>
      <c r="C896" s="273"/>
      <c r="D896" s="166" t="str">
        <f ca="1">IF(ISERROR($S896),"",OFFSET('Smelter Reference List'!$C$4,$S896-4,0)&amp;"")</f>
        <v/>
      </c>
      <c r="E896" s="166" t="str">
        <f ca="1">IF(ISERROR($S896),"",OFFSET('Smelter Reference List'!$D$4,$S896-4,0)&amp;"")</f>
        <v/>
      </c>
      <c r="F896" s="166" t="str">
        <f ca="1">IF(ISERROR($S896),"",OFFSET('Smelter Reference List'!$E$4,$S896-4,0))</f>
        <v/>
      </c>
      <c r="G896" s="166" t="str">
        <f ca="1">IF(C896=$U$4,"Enter smelter details", IF(ISERROR($S896),"",OFFSET('Smelter Reference List'!$F$4,$S896-4,0)))</f>
        <v/>
      </c>
      <c r="H896" s="290" t="str">
        <f ca="1">IF(ISERROR($S896),"",OFFSET('Smelter Reference List'!$G$4,$S896-4,0))</f>
        <v/>
      </c>
      <c r="I896" s="291" t="str">
        <f ca="1">IF(ISERROR($S896),"",OFFSET('Smelter Reference List'!$H$4,$S896-4,0))</f>
        <v/>
      </c>
      <c r="J896" s="291" t="str">
        <f ca="1">IF(ISERROR($S896),"",OFFSET('Smelter Reference List'!$I$4,$S896-4,0))</f>
        <v/>
      </c>
      <c r="K896" s="288"/>
      <c r="L896" s="288"/>
      <c r="M896" s="288"/>
      <c r="N896" s="288"/>
      <c r="O896" s="288"/>
      <c r="P896" s="288"/>
      <c r="Q896" s="289"/>
      <c r="R896" s="274"/>
      <c r="S896" s="275" t="e">
        <f>IF(OR(C896="",C896=T$4),NA(),MATCH($B896&amp;$C896,'Smelter Reference List'!$J:$J,0))</f>
        <v>#N/A</v>
      </c>
      <c r="T896" s="276"/>
      <c r="U896" s="276"/>
      <c r="V896" s="276"/>
      <c r="W896" s="276"/>
    </row>
    <row r="897" spans="1:23" s="267" customFormat="1" ht="20.25">
      <c r="A897" s="265"/>
      <c r="B897" s="273"/>
      <c r="C897" s="273"/>
      <c r="D897" s="166" t="str">
        <f ca="1">IF(ISERROR($S897),"",OFFSET('Smelter Reference List'!$C$4,$S897-4,0)&amp;"")</f>
        <v/>
      </c>
      <c r="E897" s="166" t="str">
        <f ca="1">IF(ISERROR($S897),"",OFFSET('Smelter Reference List'!$D$4,$S897-4,0)&amp;"")</f>
        <v/>
      </c>
      <c r="F897" s="166" t="str">
        <f ca="1">IF(ISERROR($S897),"",OFFSET('Smelter Reference List'!$E$4,$S897-4,0))</f>
        <v/>
      </c>
      <c r="G897" s="166" t="str">
        <f ca="1">IF(C897=$U$4,"Enter smelter details", IF(ISERROR($S897),"",OFFSET('Smelter Reference List'!$F$4,$S897-4,0)))</f>
        <v/>
      </c>
      <c r="H897" s="290" t="str">
        <f ca="1">IF(ISERROR($S897),"",OFFSET('Smelter Reference List'!$G$4,$S897-4,0))</f>
        <v/>
      </c>
      <c r="I897" s="291" t="str">
        <f ca="1">IF(ISERROR($S897),"",OFFSET('Smelter Reference List'!$H$4,$S897-4,0))</f>
        <v/>
      </c>
      <c r="J897" s="291" t="str">
        <f ca="1">IF(ISERROR($S897),"",OFFSET('Smelter Reference List'!$I$4,$S897-4,0))</f>
        <v/>
      </c>
      <c r="K897" s="288"/>
      <c r="L897" s="288"/>
      <c r="M897" s="288"/>
      <c r="N897" s="288"/>
      <c r="O897" s="288"/>
      <c r="P897" s="288"/>
      <c r="Q897" s="289"/>
      <c r="R897" s="274"/>
      <c r="S897" s="275" t="e">
        <f>IF(OR(C897="",C897=T$4),NA(),MATCH($B897&amp;$C897,'Smelter Reference List'!$J:$J,0))</f>
        <v>#N/A</v>
      </c>
      <c r="T897" s="276"/>
      <c r="U897" s="276"/>
      <c r="V897" s="276"/>
      <c r="W897" s="276"/>
    </row>
    <row r="898" spans="1:23" s="267" customFormat="1" ht="20.25">
      <c r="A898" s="265"/>
      <c r="B898" s="273"/>
      <c r="C898" s="273"/>
      <c r="D898" s="166" t="str">
        <f ca="1">IF(ISERROR($S898),"",OFFSET('Smelter Reference List'!$C$4,$S898-4,0)&amp;"")</f>
        <v/>
      </c>
      <c r="E898" s="166" t="str">
        <f ca="1">IF(ISERROR($S898),"",OFFSET('Smelter Reference List'!$D$4,$S898-4,0)&amp;"")</f>
        <v/>
      </c>
      <c r="F898" s="166" t="str">
        <f ca="1">IF(ISERROR($S898),"",OFFSET('Smelter Reference List'!$E$4,$S898-4,0))</f>
        <v/>
      </c>
      <c r="G898" s="166" t="str">
        <f ca="1">IF(C898=$U$4,"Enter smelter details", IF(ISERROR($S898),"",OFFSET('Smelter Reference List'!$F$4,$S898-4,0)))</f>
        <v/>
      </c>
      <c r="H898" s="290" t="str">
        <f ca="1">IF(ISERROR($S898),"",OFFSET('Smelter Reference List'!$G$4,$S898-4,0))</f>
        <v/>
      </c>
      <c r="I898" s="291" t="str">
        <f ca="1">IF(ISERROR($S898),"",OFFSET('Smelter Reference List'!$H$4,$S898-4,0))</f>
        <v/>
      </c>
      <c r="J898" s="291" t="str">
        <f ca="1">IF(ISERROR($S898),"",OFFSET('Smelter Reference List'!$I$4,$S898-4,0))</f>
        <v/>
      </c>
      <c r="K898" s="288"/>
      <c r="L898" s="288"/>
      <c r="M898" s="288"/>
      <c r="N898" s="288"/>
      <c r="O898" s="288"/>
      <c r="P898" s="288"/>
      <c r="Q898" s="289"/>
      <c r="R898" s="274"/>
      <c r="S898" s="275" t="e">
        <f>IF(OR(C898="",C898=T$4),NA(),MATCH($B898&amp;$C898,'Smelter Reference List'!$J:$J,0))</f>
        <v>#N/A</v>
      </c>
      <c r="T898" s="276"/>
      <c r="U898" s="276"/>
      <c r="V898" s="276"/>
      <c r="W898" s="276"/>
    </row>
    <row r="899" spans="1:23" s="267" customFormat="1" ht="20.25">
      <c r="A899" s="265"/>
      <c r="B899" s="273"/>
      <c r="C899" s="273"/>
      <c r="D899" s="166" t="str">
        <f ca="1">IF(ISERROR($S899),"",OFFSET('Smelter Reference List'!$C$4,$S899-4,0)&amp;"")</f>
        <v/>
      </c>
      <c r="E899" s="166" t="str">
        <f ca="1">IF(ISERROR($S899),"",OFFSET('Smelter Reference List'!$D$4,$S899-4,0)&amp;"")</f>
        <v/>
      </c>
      <c r="F899" s="166" t="str">
        <f ca="1">IF(ISERROR($S899),"",OFFSET('Smelter Reference List'!$E$4,$S899-4,0))</f>
        <v/>
      </c>
      <c r="G899" s="166" t="str">
        <f ca="1">IF(C899=$U$4,"Enter smelter details", IF(ISERROR($S899),"",OFFSET('Smelter Reference List'!$F$4,$S899-4,0)))</f>
        <v/>
      </c>
      <c r="H899" s="290" t="str">
        <f ca="1">IF(ISERROR($S899),"",OFFSET('Smelter Reference List'!$G$4,$S899-4,0))</f>
        <v/>
      </c>
      <c r="I899" s="291" t="str">
        <f ca="1">IF(ISERROR($S899),"",OFFSET('Smelter Reference List'!$H$4,$S899-4,0))</f>
        <v/>
      </c>
      <c r="J899" s="291" t="str">
        <f ca="1">IF(ISERROR($S899),"",OFFSET('Smelter Reference List'!$I$4,$S899-4,0))</f>
        <v/>
      </c>
      <c r="K899" s="288"/>
      <c r="L899" s="288"/>
      <c r="M899" s="288"/>
      <c r="N899" s="288"/>
      <c r="O899" s="288"/>
      <c r="P899" s="288"/>
      <c r="Q899" s="289"/>
      <c r="R899" s="274"/>
      <c r="S899" s="275" t="e">
        <f>IF(OR(C899="",C899=T$4),NA(),MATCH($B899&amp;$C899,'Smelter Reference List'!$J:$J,0))</f>
        <v>#N/A</v>
      </c>
      <c r="T899" s="276"/>
      <c r="U899" s="276"/>
      <c r="V899" s="276"/>
      <c r="W899" s="276"/>
    </row>
    <row r="900" spans="1:23" s="267" customFormat="1" ht="20.25">
      <c r="A900" s="265"/>
      <c r="B900" s="273"/>
      <c r="C900" s="273"/>
      <c r="D900" s="166" t="str">
        <f ca="1">IF(ISERROR($S900),"",OFFSET('Smelter Reference List'!$C$4,$S900-4,0)&amp;"")</f>
        <v/>
      </c>
      <c r="E900" s="166" t="str">
        <f ca="1">IF(ISERROR($S900),"",OFFSET('Smelter Reference List'!$D$4,$S900-4,0)&amp;"")</f>
        <v/>
      </c>
      <c r="F900" s="166" t="str">
        <f ca="1">IF(ISERROR($S900),"",OFFSET('Smelter Reference List'!$E$4,$S900-4,0))</f>
        <v/>
      </c>
      <c r="G900" s="166" t="str">
        <f ca="1">IF(C900=$U$4,"Enter smelter details", IF(ISERROR($S900),"",OFFSET('Smelter Reference List'!$F$4,$S900-4,0)))</f>
        <v/>
      </c>
      <c r="H900" s="290" t="str">
        <f ca="1">IF(ISERROR($S900),"",OFFSET('Smelter Reference List'!$G$4,$S900-4,0))</f>
        <v/>
      </c>
      <c r="I900" s="291" t="str">
        <f ca="1">IF(ISERROR($S900),"",OFFSET('Smelter Reference List'!$H$4,$S900-4,0))</f>
        <v/>
      </c>
      <c r="J900" s="291" t="str">
        <f ca="1">IF(ISERROR($S900),"",OFFSET('Smelter Reference List'!$I$4,$S900-4,0))</f>
        <v/>
      </c>
      <c r="K900" s="288"/>
      <c r="L900" s="288"/>
      <c r="M900" s="288"/>
      <c r="N900" s="288"/>
      <c r="O900" s="288"/>
      <c r="P900" s="288"/>
      <c r="Q900" s="289"/>
      <c r="R900" s="274"/>
      <c r="S900" s="275" t="e">
        <f>IF(OR(C900="",C900=T$4),NA(),MATCH($B900&amp;$C900,'Smelter Reference List'!$J:$J,0))</f>
        <v>#N/A</v>
      </c>
      <c r="T900" s="276"/>
      <c r="U900" s="276"/>
      <c r="V900" s="276"/>
      <c r="W900" s="276"/>
    </row>
    <row r="901" spans="1:23" s="267" customFormat="1" ht="20.25">
      <c r="A901" s="265"/>
      <c r="B901" s="273"/>
      <c r="C901" s="273"/>
      <c r="D901" s="166" t="str">
        <f ca="1">IF(ISERROR($S901),"",OFFSET('Smelter Reference List'!$C$4,$S901-4,0)&amp;"")</f>
        <v/>
      </c>
      <c r="E901" s="166" t="str">
        <f ca="1">IF(ISERROR($S901),"",OFFSET('Smelter Reference List'!$D$4,$S901-4,0)&amp;"")</f>
        <v/>
      </c>
      <c r="F901" s="166" t="str">
        <f ca="1">IF(ISERROR($S901),"",OFFSET('Smelter Reference List'!$E$4,$S901-4,0))</f>
        <v/>
      </c>
      <c r="G901" s="166" t="str">
        <f ca="1">IF(C901=$U$4,"Enter smelter details", IF(ISERROR($S901),"",OFFSET('Smelter Reference List'!$F$4,$S901-4,0)))</f>
        <v/>
      </c>
      <c r="H901" s="290" t="str">
        <f ca="1">IF(ISERROR($S901),"",OFFSET('Smelter Reference List'!$G$4,$S901-4,0))</f>
        <v/>
      </c>
      <c r="I901" s="291" t="str">
        <f ca="1">IF(ISERROR($S901),"",OFFSET('Smelter Reference List'!$H$4,$S901-4,0))</f>
        <v/>
      </c>
      <c r="J901" s="291" t="str">
        <f ca="1">IF(ISERROR($S901),"",OFFSET('Smelter Reference List'!$I$4,$S901-4,0))</f>
        <v/>
      </c>
      <c r="K901" s="288"/>
      <c r="L901" s="288"/>
      <c r="M901" s="288"/>
      <c r="N901" s="288"/>
      <c r="O901" s="288"/>
      <c r="P901" s="288"/>
      <c r="Q901" s="289"/>
      <c r="R901" s="274"/>
      <c r="S901" s="275" t="e">
        <f>IF(OR(C901="",C901=T$4),NA(),MATCH($B901&amp;$C901,'Smelter Reference List'!$J:$J,0))</f>
        <v>#N/A</v>
      </c>
      <c r="T901" s="276"/>
      <c r="U901" s="276"/>
      <c r="V901" s="276"/>
      <c r="W901" s="276"/>
    </row>
    <row r="902" spans="1:23" s="267" customFormat="1" ht="20.25">
      <c r="A902" s="265"/>
      <c r="B902" s="273"/>
      <c r="C902" s="273"/>
      <c r="D902" s="166" t="str">
        <f ca="1">IF(ISERROR($S902),"",OFFSET('Smelter Reference List'!$C$4,$S902-4,0)&amp;"")</f>
        <v/>
      </c>
      <c r="E902" s="166" t="str">
        <f ca="1">IF(ISERROR($S902),"",OFFSET('Smelter Reference List'!$D$4,$S902-4,0)&amp;"")</f>
        <v/>
      </c>
      <c r="F902" s="166" t="str">
        <f ca="1">IF(ISERROR($S902),"",OFFSET('Smelter Reference List'!$E$4,$S902-4,0))</f>
        <v/>
      </c>
      <c r="G902" s="166" t="str">
        <f ca="1">IF(C902=$U$4,"Enter smelter details", IF(ISERROR($S902),"",OFFSET('Smelter Reference List'!$F$4,$S902-4,0)))</f>
        <v/>
      </c>
      <c r="H902" s="290" t="str">
        <f ca="1">IF(ISERROR($S902),"",OFFSET('Smelter Reference List'!$G$4,$S902-4,0))</f>
        <v/>
      </c>
      <c r="I902" s="291" t="str">
        <f ca="1">IF(ISERROR($S902),"",OFFSET('Smelter Reference List'!$H$4,$S902-4,0))</f>
        <v/>
      </c>
      <c r="J902" s="291" t="str">
        <f ca="1">IF(ISERROR($S902),"",OFFSET('Smelter Reference List'!$I$4,$S902-4,0))</f>
        <v/>
      </c>
      <c r="K902" s="288"/>
      <c r="L902" s="288"/>
      <c r="M902" s="288"/>
      <c r="N902" s="288"/>
      <c r="O902" s="288"/>
      <c r="P902" s="288"/>
      <c r="Q902" s="289"/>
      <c r="R902" s="274"/>
      <c r="S902" s="275" t="e">
        <f>IF(OR(C902="",C902=T$4),NA(),MATCH($B902&amp;$C902,'Smelter Reference List'!$J:$J,0))</f>
        <v>#N/A</v>
      </c>
      <c r="T902" s="276"/>
      <c r="U902" s="276"/>
      <c r="V902" s="276"/>
      <c r="W902" s="276"/>
    </row>
    <row r="903" spans="1:23" s="267" customFormat="1" ht="20.25">
      <c r="A903" s="265"/>
      <c r="B903" s="273"/>
      <c r="C903" s="273"/>
      <c r="D903" s="166" t="str">
        <f ca="1">IF(ISERROR($S903),"",OFFSET('Smelter Reference List'!$C$4,$S903-4,0)&amp;"")</f>
        <v/>
      </c>
      <c r="E903" s="166" t="str">
        <f ca="1">IF(ISERROR($S903),"",OFFSET('Smelter Reference List'!$D$4,$S903-4,0)&amp;"")</f>
        <v/>
      </c>
      <c r="F903" s="166" t="str">
        <f ca="1">IF(ISERROR($S903),"",OFFSET('Smelter Reference List'!$E$4,$S903-4,0))</f>
        <v/>
      </c>
      <c r="G903" s="166" t="str">
        <f ca="1">IF(C903=$U$4,"Enter smelter details", IF(ISERROR($S903),"",OFFSET('Smelter Reference List'!$F$4,$S903-4,0)))</f>
        <v/>
      </c>
      <c r="H903" s="290" t="str">
        <f ca="1">IF(ISERROR($S903),"",OFFSET('Smelter Reference List'!$G$4,$S903-4,0))</f>
        <v/>
      </c>
      <c r="I903" s="291" t="str">
        <f ca="1">IF(ISERROR($S903),"",OFFSET('Smelter Reference List'!$H$4,$S903-4,0))</f>
        <v/>
      </c>
      <c r="J903" s="291" t="str">
        <f ca="1">IF(ISERROR($S903),"",OFFSET('Smelter Reference List'!$I$4,$S903-4,0))</f>
        <v/>
      </c>
      <c r="K903" s="288"/>
      <c r="L903" s="288"/>
      <c r="M903" s="288"/>
      <c r="N903" s="288"/>
      <c r="O903" s="288"/>
      <c r="P903" s="288"/>
      <c r="Q903" s="289"/>
      <c r="R903" s="274"/>
      <c r="S903" s="275" t="e">
        <f>IF(OR(C903="",C903=T$4),NA(),MATCH($B903&amp;$C903,'Smelter Reference List'!$J:$J,0))</f>
        <v>#N/A</v>
      </c>
      <c r="T903" s="276"/>
      <c r="U903" s="276"/>
      <c r="V903" s="276"/>
      <c r="W903" s="276"/>
    </row>
    <row r="904" spans="1:23" s="267" customFormat="1" ht="20.25">
      <c r="A904" s="265"/>
      <c r="B904" s="273"/>
      <c r="C904" s="273"/>
      <c r="D904" s="166" t="str">
        <f ca="1">IF(ISERROR($S904),"",OFFSET('Smelter Reference List'!$C$4,$S904-4,0)&amp;"")</f>
        <v/>
      </c>
      <c r="E904" s="166" t="str">
        <f ca="1">IF(ISERROR($S904),"",OFFSET('Smelter Reference List'!$D$4,$S904-4,0)&amp;"")</f>
        <v/>
      </c>
      <c r="F904" s="166" t="str">
        <f ca="1">IF(ISERROR($S904),"",OFFSET('Smelter Reference List'!$E$4,$S904-4,0))</f>
        <v/>
      </c>
      <c r="G904" s="166" t="str">
        <f ca="1">IF(C904=$U$4,"Enter smelter details", IF(ISERROR($S904),"",OFFSET('Smelter Reference List'!$F$4,$S904-4,0)))</f>
        <v/>
      </c>
      <c r="H904" s="290" t="str">
        <f ca="1">IF(ISERROR($S904),"",OFFSET('Smelter Reference List'!$G$4,$S904-4,0))</f>
        <v/>
      </c>
      <c r="I904" s="291" t="str">
        <f ca="1">IF(ISERROR($S904),"",OFFSET('Smelter Reference List'!$H$4,$S904-4,0))</f>
        <v/>
      </c>
      <c r="J904" s="291" t="str">
        <f ca="1">IF(ISERROR($S904),"",OFFSET('Smelter Reference List'!$I$4,$S904-4,0))</f>
        <v/>
      </c>
      <c r="K904" s="288"/>
      <c r="L904" s="288"/>
      <c r="M904" s="288"/>
      <c r="N904" s="288"/>
      <c r="O904" s="288"/>
      <c r="P904" s="288"/>
      <c r="Q904" s="289"/>
      <c r="R904" s="274"/>
      <c r="S904" s="275" t="e">
        <f>IF(OR(C904="",C904=T$4),NA(),MATCH($B904&amp;$C904,'Smelter Reference List'!$J:$J,0))</f>
        <v>#N/A</v>
      </c>
      <c r="T904" s="276"/>
      <c r="U904" s="276"/>
      <c r="V904" s="276"/>
      <c r="W904" s="276"/>
    </row>
    <row r="905" spans="1:23" s="267" customFormat="1" ht="20.25">
      <c r="A905" s="265"/>
      <c r="B905" s="273"/>
      <c r="C905" s="273"/>
      <c r="D905" s="166" t="str">
        <f ca="1">IF(ISERROR($S905),"",OFFSET('Smelter Reference List'!$C$4,$S905-4,0)&amp;"")</f>
        <v/>
      </c>
      <c r="E905" s="166" t="str">
        <f ca="1">IF(ISERROR($S905),"",OFFSET('Smelter Reference List'!$D$4,$S905-4,0)&amp;"")</f>
        <v/>
      </c>
      <c r="F905" s="166" t="str">
        <f ca="1">IF(ISERROR($S905),"",OFFSET('Smelter Reference List'!$E$4,$S905-4,0))</f>
        <v/>
      </c>
      <c r="G905" s="166" t="str">
        <f ca="1">IF(C905=$U$4,"Enter smelter details", IF(ISERROR($S905),"",OFFSET('Smelter Reference List'!$F$4,$S905-4,0)))</f>
        <v/>
      </c>
      <c r="H905" s="290" t="str">
        <f ca="1">IF(ISERROR($S905),"",OFFSET('Smelter Reference List'!$G$4,$S905-4,0))</f>
        <v/>
      </c>
      <c r="I905" s="291" t="str">
        <f ca="1">IF(ISERROR($S905),"",OFFSET('Smelter Reference List'!$H$4,$S905-4,0))</f>
        <v/>
      </c>
      <c r="J905" s="291" t="str">
        <f ca="1">IF(ISERROR($S905),"",OFFSET('Smelter Reference List'!$I$4,$S905-4,0))</f>
        <v/>
      </c>
      <c r="K905" s="288"/>
      <c r="L905" s="288"/>
      <c r="M905" s="288"/>
      <c r="N905" s="288"/>
      <c r="O905" s="288"/>
      <c r="P905" s="288"/>
      <c r="Q905" s="289"/>
      <c r="R905" s="274"/>
      <c r="S905" s="275" t="e">
        <f>IF(OR(C905="",C905=T$4),NA(),MATCH($B905&amp;$C905,'Smelter Reference List'!$J:$J,0))</f>
        <v>#N/A</v>
      </c>
      <c r="T905" s="276"/>
      <c r="U905" s="276"/>
      <c r="V905" s="276"/>
      <c r="W905" s="276"/>
    </row>
    <row r="906" spans="1:23" s="267" customFormat="1" ht="20.25">
      <c r="A906" s="265"/>
      <c r="B906" s="273"/>
      <c r="C906" s="273"/>
      <c r="D906" s="166" t="str">
        <f ca="1">IF(ISERROR($S906),"",OFFSET('Smelter Reference List'!$C$4,$S906-4,0)&amp;"")</f>
        <v/>
      </c>
      <c r="E906" s="166" t="str">
        <f ca="1">IF(ISERROR($S906),"",OFFSET('Smelter Reference List'!$D$4,$S906-4,0)&amp;"")</f>
        <v/>
      </c>
      <c r="F906" s="166" t="str">
        <f ca="1">IF(ISERROR($S906),"",OFFSET('Smelter Reference List'!$E$4,$S906-4,0))</f>
        <v/>
      </c>
      <c r="G906" s="166" t="str">
        <f ca="1">IF(C906=$U$4,"Enter smelter details", IF(ISERROR($S906),"",OFFSET('Smelter Reference List'!$F$4,$S906-4,0)))</f>
        <v/>
      </c>
      <c r="H906" s="290" t="str">
        <f ca="1">IF(ISERROR($S906),"",OFFSET('Smelter Reference List'!$G$4,$S906-4,0))</f>
        <v/>
      </c>
      <c r="I906" s="291" t="str">
        <f ca="1">IF(ISERROR($S906),"",OFFSET('Smelter Reference List'!$H$4,$S906-4,0))</f>
        <v/>
      </c>
      <c r="J906" s="291" t="str">
        <f ca="1">IF(ISERROR($S906),"",OFFSET('Smelter Reference List'!$I$4,$S906-4,0))</f>
        <v/>
      </c>
      <c r="K906" s="288"/>
      <c r="L906" s="288"/>
      <c r="M906" s="288"/>
      <c r="N906" s="288"/>
      <c r="O906" s="288"/>
      <c r="P906" s="288"/>
      <c r="Q906" s="289"/>
      <c r="R906" s="274"/>
      <c r="S906" s="275" t="e">
        <f>IF(OR(C906="",C906=T$4),NA(),MATCH($B906&amp;$C906,'Smelter Reference List'!$J:$J,0))</f>
        <v>#N/A</v>
      </c>
      <c r="T906" s="276"/>
      <c r="U906" s="276"/>
      <c r="V906" s="276"/>
      <c r="W906" s="276"/>
    </row>
    <row r="907" spans="1:23" s="267" customFormat="1" ht="20.25">
      <c r="A907" s="265"/>
      <c r="B907" s="273"/>
      <c r="C907" s="273"/>
      <c r="D907" s="166" t="str">
        <f ca="1">IF(ISERROR($S907),"",OFFSET('Smelter Reference List'!$C$4,$S907-4,0)&amp;"")</f>
        <v/>
      </c>
      <c r="E907" s="166" t="str">
        <f ca="1">IF(ISERROR($S907),"",OFFSET('Smelter Reference List'!$D$4,$S907-4,0)&amp;"")</f>
        <v/>
      </c>
      <c r="F907" s="166" t="str">
        <f ca="1">IF(ISERROR($S907),"",OFFSET('Smelter Reference List'!$E$4,$S907-4,0))</f>
        <v/>
      </c>
      <c r="G907" s="166" t="str">
        <f ca="1">IF(C907=$U$4,"Enter smelter details", IF(ISERROR($S907),"",OFFSET('Smelter Reference List'!$F$4,$S907-4,0)))</f>
        <v/>
      </c>
      <c r="H907" s="290" t="str">
        <f ca="1">IF(ISERROR($S907),"",OFFSET('Smelter Reference List'!$G$4,$S907-4,0))</f>
        <v/>
      </c>
      <c r="I907" s="291" t="str">
        <f ca="1">IF(ISERROR($S907),"",OFFSET('Smelter Reference List'!$H$4,$S907-4,0))</f>
        <v/>
      </c>
      <c r="J907" s="291" t="str">
        <f ca="1">IF(ISERROR($S907),"",OFFSET('Smelter Reference List'!$I$4,$S907-4,0))</f>
        <v/>
      </c>
      <c r="K907" s="288"/>
      <c r="L907" s="288"/>
      <c r="M907" s="288"/>
      <c r="N907" s="288"/>
      <c r="O907" s="288"/>
      <c r="P907" s="288"/>
      <c r="Q907" s="289"/>
      <c r="R907" s="274"/>
      <c r="S907" s="275" t="e">
        <f>IF(OR(C907="",C907=T$4),NA(),MATCH($B907&amp;$C907,'Smelter Reference List'!$J:$J,0))</f>
        <v>#N/A</v>
      </c>
      <c r="T907" s="276"/>
      <c r="U907" s="276"/>
      <c r="V907" s="276"/>
      <c r="W907" s="276"/>
    </row>
    <row r="908" spans="1:23" s="267" customFormat="1" ht="20.25">
      <c r="A908" s="265"/>
      <c r="B908" s="273"/>
      <c r="C908" s="273"/>
      <c r="D908" s="166" t="str">
        <f ca="1">IF(ISERROR($S908),"",OFFSET('Smelter Reference List'!$C$4,$S908-4,0)&amp;"")</f>
        <v/>
      </c>
      <c r="E908" s="166" t="str">
        <f ca="1">IF(ISERROR($S908),"",OFFSET('Smelter Reference List'!$D$4,$S908-4,0)&amp;"")</f>
        <v/>
      </c>
      <c r="F908" s="166" t="str">
        <f ca="1">IF(ISERROR($S908),"",OFFSET('Smelter Reference List'!$E$4,$S908-4,0))</f>
        <v/>
      </c>
      <c r="G908" s="166" t="str">
        <f ca="1">IF(C908=$U$4,"Enter smelter details", IF(ISERROR($S908),"",OFFSET('Smelter Reference List'!$F$4,$S908-4,0)))</f>
        <v/>
      </c>
      <c r="H908" s="290" t="str">
        <f ca="1">IF(ISERROR($S908),"",OFFSET('Smelter Reference List'!$G$4,$S908-4,0))</f>
        <v/>
      </c>
      <c r="I908" s="291" t="str">
        <f ca="1">IF(ISERROR($S908),"",OFFSET('Smelter Reference List'!$H$4,$S908-4,0))</f>
        <v/>
      </c>
      <c r="J908" s="291" t="str">
        <f ca="1">IF(ISERROR($S908),"",OFFSET('Smelter Reference List'!$I$4,$S908-4,0))</f>
        <v/>
      </c>
      <c r="K908" s="288"/>
      <c r="L908" s="288"/>
      <c r="M908" s="288"/>
      <c r="N908" s="288"/>
      <c r="O908" s="288"/>
      <c r="P908" s="288"/>
      <c r="Q908" s="289"/>
      <c r="R908" s="274"/>
      <c r="S908" s="275" t="e">
        <f>IF(OR(C908="",C908=T$4),NA(),MATCH($B908&amp;$C908,'Smelter Reference List'!$J:$J,0))</f>
        <v>#N/A</v>
      </c>
      <c r="T908" s="276"/>
      <c r="U908" s="276"/>
      <c r="V908" s="276"/>
      <c r="W908" s="276"/>
    </row>
    <row r="909" spans="1:23" s="267" customFormat="1" ht="20.25">
      <c r="A909" s="265"/>
      <c r="B909" s="273"/>
      <c r="C909" s="273"/>
      <c r="D909" s="166" t="str">
        <f ca="1">IF(ISERROR($S909),"",OFFSET('Smelter Reference List'!$C$4,$S909-4,0)&amp;"")</f>
        <v/>
      </c>
      <c r="E909" s="166" t="str">
        <f ca="1">IF(ISERROR($S909),"",OFFSET('Smelter Reference List'!$D$4,$S909-4,0)&amp;"")</f>
        <v/>
      </c>
      <c r="F909" s="166" t="str">
        <f ca="1">IF(ISERROR($S909),"",OFFSET('Smelter Reference List'!$E$4,$S909-4,0))</f>
        <v/>
      </c>
      <c r="G909" s="166" t="str">
        <f ca="1">IF(C909=$U$4,"Enter smelter details", IF(ISERROR($S909),"",OFFSET('Smelter Reference List'!$F$4,$S909-4,0)))</f>
        <v/>
      </c>
      <c r="H909" s="290" t="str">
        <f ca="1">IF(ISERROR($S909),"",OFFSET('Smelter Reference List'!$G$4,$S909-4,0))</f>
        <v/>
      </c>
      <c r="I909" s="291" t="str">
        <f ca="1">IF(ISERROR($S909),"",OFFSET('Smelter Reference List'!$H$4,$S909-4,0))</f>
        <v/>
      </c>
      <c r="J909" s="291" t="str">
        <f ca="1">IF(ISERROR($S909),"",OFFSET('Smelter Reference List'!$I$4,$S909-4,0))</f>
        <v/>
      </c>
      <c r="K909" s="288"/>
      <c r="L909" s="288"/>
      <c r="M909" s="288"/>
      <c r="N909" s="288"/>
      <c r="O909" s="288"/>
      <c r="P909" s="288"/>
      <c r="Q909" s="289"/>
      <c r="R909" s="274"/>
      <c r="S909" s="275" t="e">
        <f>IF(OR(C909="",C909=T$4),NA(),MATCH($B909&amp;$C909,'Smelter Reference List'!$J:$J,0))</f>
        <v>#N/A</v>
      </c>
      <c r="T909" s="276"/>
      <c r="U909" s="276"/>
      <c r="V909" s="276"/>
      <c r="W909" s="276"/>
    </row>
    <row r="910" spans="1:23" s="267" customFormat="1" ht="20.25">
      <c r="A910" s="265"/>
      <c r="B910" s="273"/>
      <c r="C910" s="273"/>
      <c r="D910" s="166" t="str">
        <f ca="1">IF(ISERROR($S910),"",OFFSET('Smelter Reference List'!$C$4,$S910-4,0)&amp;"")</f>
        <v/>
      </c>
      <c r="E910" s="166" t="str">
        <f ca="1">IF(ISERROR($S910),"",OFFSET('Smelter Reference List'!$D$4,$S910-4,0)&amp;"")</f>
        <v/>
      </c>
      <c r="F910" s="166" t="str">
        <f ca="1">IF(ISERROR($S910),"",OFFSET('Smelter Reference List'!$E$4,$S910-4,0))</f>
        <v/>
      </c>
      <c r="G910" s="166" t="str">
        <f ca="1">IF(C910=$U$4,"Enter smelter details", IF(ISERROR($S910),"",OFFSET('Smelter Reference List'!$F$4,$S910-4,0)))</f>
        <v/>
      </c>
      <c r="H910" s="290" t="str">
        <f ca="1">IF(ISERROR($S910),"",OFFSET('Smelter Reference List'!$G$4,$S910-4,0))</f>
        <v/>
      </c>
      <c r="I910" s="291" t="str">
        <f ca="1">IF(ISERROR($S910),"",OFFSET('Smelter Reference List'!$H$4,$S910-4,0))</f>
        <v/>
      </c>
      <c r="J910" s="291" t="str">
        <f ca="1">IF(ISERROR($S910),"",OFFSET('Smelter Reference List'!$I$4,$S910-4,0))</f>
        <v/>
      </c>
      <c r="K910" s="288"/>
      <c r="L910" s="288"/>
      <c r="M910" s="288"/>
      <c r="N910" s="288"/>
      <c r="O910" s="288"/>
      <c r="P910" s="288"/>
      <c r="Q910" s="289"/>
      <c r="R910" s="274"/>
      <c r="S910" s="275" t="e">
        <f>IF(OR(C910="",C910=T$4),NA(),MATCH($B910&amp;$C910,'Smelter Reference List'!$J:$J,0))</f>
        <v>#N/A</v>
      </c>
      <c r="T910" s="276"/>
      <c r="U910" s="276"/>
      <c r="V910" s="276"/>
      <c r="W910" s="276"/>
    </row>
    <row r="911" spans="1:23" s="267" customFormat="1" ht="20.25">
      <c r="A911" s="265"/>
      <c r="B911" s="273"/>
      <c r="C911" s="273"/>
      <c r="D911" s="166" t="str">
        <f ca="1">IF(ISERROR($S911),"",OFFSET('Smelter Reference List'!$C$4,$S911-4,0)&amp;"")</f>
        <v/>
      </c>
      <c r="E911" s="166" t="str">
        <f ca="1">IF(ISERROR($S911),"",OFFSET('Smelter Reference List'!$D$4,$S911-4,0)&amp;"")</f>
        <v/>
      </c>
      <c r="F911" s="166" t="str">
        <f ca="1">IF(ISERROR($S911),"",OFFSET('Smelter Reference List'!$E$4,$S911-4,0))</f>
        <v/>
      </c>
      <c r="G911" s="166" t="str">
        <f ca="1">IF(C911=$U$4,"Enter smelter details", IF(ISERROR($S911),"",OFFSET('Smelter Reference List'!$F$4,$S911-4,0)))</f>
        <v/>
      </c>
      <c r="H911" s="290" t="str">
        <f ca="1">IF(ISERROR($S911),"",OFFSET('Smelter Reference List'!$G$4,$S911-4,0))</f>
        <v/>
      </c>
      <c r="I911" s="291" t="str">
        <f ca="1">IF(ISERROR($S911),"",OFFSET('Smelter Reference List'!$H$4,$S911-4,0))</f>
        <v/>
      </c>
      <c r="J911" s="291" t="str">
        <f ca="1">IF(ISERROR($S911),"",OFFSET('Smelter Reference List'!$I$4,$S911-4,0))</f>
        <v/>
      </c>
      <c r="K911" s="288"/>
      <c r="L911" s="288"/>
      <c r="M911" s="288"/>
      <c r="N911" s="288"/>
      <c r="O911" s="288"/>
      <c r="P911" s="288"/>
      <c r="Q911" s="289"/>
      <c r="R911" s="274"/>
      <c r="S911" s="275" t="e">
        <f>IF(OR(C911="",C911=T$4),NA(),MATCH($B911&amp;$C911,'Smelter Reference List'!$J:$J,0))</f>
        <v>#N/A</v>
      </c>
      <c r="T911" s="276"/>
      <c r="U911" s="276"/>
      <c r="V911" s="276"/>
      <c r="W911" s="276"/>
    </row>
    <row r="912" spans="1:23" s="267" customFormat="1" ht="20.25">
      <c r="A912" s="265"/>
      <c r="B912" s="273"/>
      <c r="C912" s="273"/>
      <c r="D912" s="166" t="str">
        <f ca="1">IF(ISERROR($S912),"",OFFSET('Smelter Reference List'!$C$4,$S912-4,0)&amp;"")</f>
        <v/>
      </c>
      <c r="E912" s="166" t="str">
        <f ca="1">IF(ISERROR($S912),"",OFFSET('Smelter Reference List'!$D$4,$S912-4,0)&amp;"")</f>
        <v/>
      </c>
      <c r="F912" s="166" t="str">
        <f ca="1">IF(ISERROR($S912),"",OFFSET('Smelter Reference List'!$E$4,$S912-4,0))</f>
        <v/>
      </c>
      <c r="G912" s="166" t="str">
        <f ca="1">IF(C912=$U$4,"Enter smelter details", IF(ISERROR($S912),"",OFFSET('Smelter Reference List'!$F$4,$S912-4,0)))</f>
        <v/>
      </c>
      <c r="H912" s="290" t="str">
        <f ca="1">IF(ISERROR($S912),"",OFFSET('Smelter Reference List'!$G$4,$S912-4,0))</f>
        <v/>
      </c>
      <c r="I912" s="291" t="str">
        <f ca="1">IF(ISERROR($S912),"",OFFSET('Smelter Reference List'!$H$4,$S912-4,0))</f>
        <v/>
      </c>
      <c r="J912" s="291" t="str">
        <f ca="1">IF(ISERROR($S912),"",OFFSET('Smelter Reference List'!$I$4,$S912-4,0))</f>
        <v/>
      </c>
      <c r="K912" s="288"/>
      <c r="L912" s="288"/>
      <c r="M912" s="288"/>
      <c r="N912" s="288"/>
      <c r="O912" s="288"/>
      <c r="P912" s="288"/>
      <c r="Q912" s="289"/>
      <c r="R912" s="274"/>
      <c r="S912" s="275" t="e">
        <f>IF(OR(C912="",C912=T$4),NA(),MATCH($B912&amp;$C912,'Smelter Reference List'!$J:$J,0))</f>
        <v>#N/A</v>
      </c>
      <c r="T912" s="276"/>
      <c r="U912" s="276"/>
      <c r="V912" s="276"/>
      <c r="W912" s="276"/>
    </row>
    <row r="913" spans="1:23" s="267" customFormat="1" ht="20.25">
      <c r="A913" s="265"/>
      <c r="B913" s="273"/>
      <c r="C913" s="273"/>
      <c r="D913" s="166" t="str">
        <f ca="1">IF(ISERROR($S913),"",OFFSET('Smelter Reference List'!$C$4,$S913-4,0)&amp;"")</f>
        <v/>
      </c>
      <c r="E913" s="166" t="str">
        <f ca="1">IF(ISERROR($S913),"",OFFSET('Smelter Reference List'!$D$4,$S913-4,0)&amp;"")</f>
        <v/>
      </c>
      <c r="F913" s="166" t="str">
        <f ca="1">IF(ISERROR($S913),"",OFFSET('Smelter Reference List'!$E$4,$S913-4,0))</f>
        <v/>
      </c>
      <c r="G913" s="166" t="str">
        <f ca="1">IF(C913=$U$4,"Enter smelter details", IF(ISERROR($S913),"",OFFSET('Smelter Reference List'!$F$4,$S913-4,0)))</f>
        <v/>
      </c>
      <c r="H913" s="290" t="str">
        <f ca="1">IF(ISERROR($S913),"",OFFSET('Smelter Reference List'!$G$4,$S913-4,0))</f>
        <v/>
      </c>
      <c r="I913" s="291" t="str">
        <f ca="1">IF(ISERROR($S913),"",OFFSET('Smelter Reference List'!$H$4,$S913-4,0))</f>
        <v/>
      </c>
      <c r="J913" s="291" t="str">
        <f ca="1">IF(ISERROR($S913),"",OFFSET('Smelter Reference List'!$I$4,$S913-4,0))</f>
        <v/>
      </c>
      <c r="K913" s="288"/>
      <c r="L913" s="288"/>
      <c r="M913" s="288"/>
      <c r="N913" s="288"/>
      <c r="O913" s="288"/>
      <c r="P913" s="288"/>
      <c r="Q913" s="289"/>
      <c r="R913" s="274"/>
      <c r="S913" s="275" t="e">
        <f>IF(OR(C913="",C913=T$4),NA(),MATCH($B913&amp;$C913,'Smelter Reference List'!$J:$J,0))</f>
        <v>#N/A</v>
      </c>
      <c r="T913" s="276"/>
      <c r="U913" s="276"/>
      <c r="V913" s="276"/>
      <c r="W913" s="276"/>
    </row>
    <row r="914" spans="1:23" s="267" customFormat="1" ht="20.25">
      <c r="A914" s="265"/>
      <c r="B914" s="273"/>
      <c r="C914" s="273"/>
      <c r="D914" s="166" t="str">
        <f ca="1">IF(ISERROR($S914),"",OFFSET('Smelter Reference List'!$C$4,$S914-4,0)&amp;"")</f>
        <v/>
      </c>
      <c r="E914" s="166" t="str">
        <f ca="1">IF(ISERROR($S914),"",OFFSET('Smelter Reference List'!$D$4,$S914-4,0)&amp;"")</f>
        <v/>
      </c>
      <c r="F914" s="166" t="str">
        <f ca="1">IF(ISERROR($S914),"",OFFSET('Smelter Reference List'!$E$4,$S914-4,0))</f>
        <v/>
      </c>
      <c r="G914" s="166" t="str">
        <f ca="1">IF(C914=$U$4,"Enter smelter details", IF(ISERROR($S914),"",OFFSET('Smelter Reference List'!$F$4,$S914-4,0)))</f>
        <v/>
      </c>
      <c r="H914" s="290" t="str">
        <f ca="1">IF(ISERROR($S914),"",OFFSET('Smelter Reference List'!$G$4,$S914-4,0))</f>
        <v/>
      </c>
      <c r="I914" s="291" t="str">
        <f ca="1">IF(ISERROR($S914),"",OFFSET('Smelter Reference List'!$H$4,$S914-4,0))</f>
        <v/>
      </c>
      <c r="J914" s="291" t="str">
        <f ca="1">IF(ISERROR($S914),"",OFFSET('Smelter Reference List'!$I$4,$S914-4,0))</f>
        <v/>
      </c>
      <c r="K914" s="288"/>
      <c r="L914" s="288"/>
      <c r="M914" s="288"/>
      <c r="N914" s="288"/>
      <c r="O914" s="288"/>
      <c r="P914" s="288"/>
      <c r="Q914" s="289"/>
      <c r="R914" s="274"/>
      <c r="S914" s="275" t="e">
        <f>IF(OR(C914="",C914=T$4),NA(),MATCH($B914&amp;$C914,'Smelter Reference List'!$J:$J,0))</f>
        <v>#N/A</v>
      </c>
      <c r="T914" s="276"/>
      <c r="U914" s="276"/>
      <c r="V914" s="276"/>
      <c r="W914" s="276"/>
    </row>
    <row r="915" spans="1:23" s="267" customFormat="1" ht="20.25">
      <c r="A915" s="265"/>
      <c r="B915" s="273"/>
      <c r="C915" s="273"/>
      <c r="D915" s="166" t="str">
        <f ca="1">IF(ISERROR($S915),"",OFFSET('Smelter Reference List'!$C$4,$S915-4,0)&amp;"")</f>
        <v/>
      </c>
      <c r="E915" s="166" t="str">
        <f ca="1">IF(ISERROR($S915),"",OFFSET('Smelter Reference List'!$D$4,$S915-4,0)&amp;"")</f>
        <v/>
      </c>
      <c r="F915" s="166" t="str">
        <f ca="1">IF(ISERROR($S915),"",OFFSET('Smelter Reference List'!$E$4,$S915-4,0))</f>
        <v/>
      </c>
      <c r="G915" s="166" t="str">
        <f ca="1">IF(C915=$U$4,"Enter smelter details", IF(ISERROR($S915),"",OFFSET('Smelter Reference List'!$F$4,$S915-4,0)))</f>
        <v/>
      </c>
      <c r="H915" s="290" t="str">
        <f ca="1">IF(ISERROR($S915),"",OFFSET('Smelter Reference List'!$G$4,$S915-4,0))</f>
        <v/>
      </c>
      <c r="I915" s="291" t="str">
        <f ca="1">IF(ISERROR($S915),"",OFFSET('Smelter Reference List'!$H$4,$S915-4,0))</f>
        <v/>
      </c>
      <c r="J915" s="291" t="str">
        <f ca="1">IF(ISERROR($S915),"",OFFSET('Smelter Reference List'!$I$4,$S915-4,0))</f>
        <v/>
      </c>
      <c r="K915" s="288"/>
      <c r="L915" s="288"/>
      <c r="M915" s="288"/>
      <c r="N915" s="288"/>
      <c r="O915" s="288"/>
      <c r="P915" s="288"/>
      <c r="Q915" s="289"/>
      <c r="R915" s="274"/>
      <c r="S915" s="275" t="e">
        <f>IF(OR(C915="",C915=T$4),NA(),MATCH($B915&amp;$C915,'Smelter Reference List'!$J:$J,0))</f>
        <v>#N/A</v>
      </c>
      <c r="T915" s="276"/>
      <c r="U915" s="276"/>
      <c r="V915" s="276"/>
      <c r="W915" s="276"/>
    </row>
    <row r="916" spans="1:23" s="267" customFormat="1" ht="20.25">
      <c r="A916" s="265"/>
      <c r="B916" s="273"/>
      <c r="C916" s="273"/>
      <c r="D916" s="166" t="str">
        <f ca="1">IF(ISERROR($S916),"",OFFSET('Smelter Reference List'!$C$4,$S916-4,0)&amp;"")</f>
        <v/>
      </c>
      <c r="E916" s="166" t="str">
        <f ca="1">IF(ISERROR($S916),"",OFFSET('Smelter Reference List'!$D$4,$S916-4,0)&amp;"")</f>
        <v/>
      </c>
      <c r="F916" s="166" t="str">
        <f ca="1">IF(ISERROR($S916),"",OFFSET('Smelter Reference List'!$E$4,$S916-4,0))</f>
        <v/>
      </c>
      <c r="G916" s="166" t="str">
        <f ca="1">IF(C916=$U$4,"Enter smelter details", IF(ISERROR($S916),"",OFFSET('Smelter Reference List'!$F$4,$S916-4,0)))</f>
        <v/>
      </c>
      <c r="H916" s="290" t="str">
        <f ca="1">IF(ISERROR($S916),"",OFFSET('Smelter Reference List'!$G$4,$S916-4,0))</f>
        <v/>
      </c>
      <c r="I916" s="291" t="str">
        <f ca="1">IF(ISERROR($S916),"",OFFSET('Smelter Reference List'!$H$4,$S916-4,0))</f>
        <v/>
      </c>
      <c r="J916" s="291" t="str">
        <f ca="1">IF(ISERROR($S916),"",OFFSET('Smelter Reference List'!$I$4,$S916-4,0))</f>
        <v/>
      </c>
      <c r="K916" s="288"/>
      <c r="L916" s="288"/>
      <c r="M916" s="288"/>
      <c r="N916" s="288"/>
      <c r="O916" s="288"/>
      <c r="P916" s="288"/>
      <c r="Q916" s="289"/>
      <c r="R916" s="274"/>
      <c r="S916" s="275" t="e">
        <f>IF(OR(C916="",C916=T$4),NA(),MATCH($B916&amp;$C916,'Smelter Reference List'!$J:$J,0))</f>
        <v>#N/A</v>
      </c>
      <c r="T916" s="276"/>
      <c r="U916" s="276"/>
      <c r="V916" s="276"/>
      <c r="W916" s="276"/>
    </row>
    <row r="917" spans="1:23" s="267" customFormat="1" ht="20.25">
      <c r="A917" s="265"/>
      <c r="B917" s="273"/>
      <c r="C917" s="273"/>
      <c r="D917" s="166" t="str">
        <f ca="1">IF(ISERROR($S917),"",OFFSET('Smelter Reference List'!$C$4,$S917-4,0)&amp;"")</f>
        <v/>
      </c>
      <c r="E917" s="166" t="str">
        <f ca="1">IF(ISERROR($S917),"",OFFSET('Smelter Reference List'!$D$4,$S917-4,0)&amp;"")</f>
        <v/>
      </c>
      <c r="F917" s="166" t="str">
        <f ca="1">IF(ISERROR($S917),"",OFFSET('Smelter Reference List'!$E$4,$S917-4,0))</f>
        <v/>
      </c>
      <c r="G917" s="166" t="str">
        <f ca="1">IF(C917=$U$4,"Enter smelter details", IF(ISERROR($S917),"",OFFSET('Smelter Reference List'!$F$4,$S917-4,0)))</f>
        <v/>
      </c>
      <c r="H917" s="290" t="str">
        <f ca="1">IF(ISERROR($S917),"",OFFSET('Smelter Reference List'!$G$4,$S917-4,0))</f>
        <v/>
      </c>
      <c r="I917" s="291" t="str">
        <f ca="1">IF(ISERROR($S917),"",OFFSET('Smelter Reference List'!$H$4,$S917-4,0))</f>
        <v/>
      </c>
      <c r="J917" s="291" t="str">
        <f ca="1">IF(ISERROR($S917),"",OFFSET('Smelter Reference List'!$I$4,$S917-4,0))</f>
        <v/>
      </c>
      <c r="K917" s="288"/>
      <c r="L917" s="288"/>
      <c r="M917" s="288"/>
      <c r="N917" s="288"/>
      <c r="O917" s="288"/>
      <c r="P917" s="288"/>
      <c r="Q917" s="289"/>
      <c r="R917" s="274"/>
      <c r="S917" s="275" t="e">
        <f>IF(OR(C917="",C917=T$4),NA(),MATCH($B917&amp;$C917,'Smelter Reference List'!$J:$J,0))</f>
        <v>#N/A</v>
      </c>
      <c r="T917" s="276"/>
      <c r="U917" s="276"/>
      <c r="V917" s="276"/>
      <c r="W917" s="276"/>
    </row>
    <row r="918" spans="1:23" s="267" customFormat="1" ht="20.25">
      <c r="A918" s="265"/>
      <c r="B918" s="273"/>
      <c r="C918" s="273"/>
      <c r="D918" s="166" t="str">
        <f ca="1">IF(ISERROR($S918),"",OFFSET('Smelter Reference List'!$C$4,$S918-4,0)&amp;"")</f>
        <v/>
      </c>
      <c r="E918" s="166" t="str">
        <f ca="1">IF(ISERROR($S918),"",OFFSET('Smelter Reference List'!$D$4,$S918-4,0)&amp;"")</f>
        <v/>
      </c>
      <c r="F918" s="166" t="str">
        <f ca="1">IF(ISERROR($S918),"",OFFSET('Smelter Reference List'!$E$4,$S918-4,0))</f>
        <v/>
      </c>
      <c r="G918" s="166" t="str">
        <f ca="1">IF(C918=$U$4,"Enter smelter details", IF(ISERROR($S918),"",OFFSET('Smelter Reference List'!$F$4,$S918-4,0)))</f>
        <v/>
      </c>
      <c r="H918" s="290" t="str">
        <f ca="1">IF(ISERROR($S918),"",OFFSET('Smelter Reference List'!$G$4,$S918-4,0))</f>
        <v/>
      </c>
      <c r="I918" s="291" t="str">
        <f ca="1">IF(ISERROR($S918),"",OFFSET('Smelter Reference List'!$H$4,$S918-4,0))</f>
        <v/>
      </c>
      <c r="J918" s="291" t="str">
        <f ca="1">IF(ISERROR($S918),"",OFFSET('Smelter Reference List'!$I$4,$S918-4,0))</f>
        <v/>
      </c>
      <c r="K918" s="288"/>
      <c r="L918" s="288"/>
      <c r="M918" s="288"/>
      <c r="N918" s="288"/>
      <c r="O918" s="288"/>
      <c r="P918" s="288"/>
      <c r="Q918" s="289"/>
      <c r="R918" s="274"/>
      <c r="S918" s="275" t="e">
        <f>IF(OR(C918="",C918=T$4),NA(),MATCH($B918&amp;$C918,'Smelter Reference List'!$J:$J,0))</f>
        <v>#N/A</v>
      </c>
      <c r="T918" s="276"/>
      <c r="U918" s="276"/>
      <c r="V918" s="276"/>
      <c r="W918" s="276"/>
    </row>
    <row r="919" spans="1:23" s="267" customFormat="1" ht="20.25">
      <c r="A919" s="265"/>
      <c r="B919" s="273"/>
      <c r="C919" s="273"/>
      <c r="D919" s="166" t="str">
        <f ca="1">IF(ISERROR($S919),"",OFFSET('Smelter Reference List'!$C$4,$S919-4,0)&amp;"")</f>
        <v/>
      </c>
      <c r="E919" s="166" t="str">
        <f ca="1">IF(ISERROR($S919),"",OFFSET('Smelter Reference List'!$D$4,$S919-4,0)&amp;"")</f>
        <v/>
      </c>
      <c r="F919" s="166" t="str">
        <f ca="1">IF(ISERROR($S919),"",OFFSET('Smelter Reference List'!$E$4,$S919-4,0))</f>
        <v/>
      </c>
      <c r="G919" s="166" t="str">
        <f ca="1">IF(C919=$U$4,"Enter smelter details", IF(ISERROR($S919),"",OFFSET('Smelter Reference List'!$F$4,$S919-4,0)))</f>
        <v/>
      </c>
      <c r="H919" s="290" t="str">
        <f ca="1">IF(ISERROR($S919),"",OFFSET('Smelter Reference List'!$G$4,$S919-4,0))</f>
        <v/>
      </c>
      <c r="I919" s="291" t="str">
        <f ca="1">IF(ISERROR($S919),"",OFFSET('Smelter Reference List'!$H$4,$S919-4,0))</f>
        <v/>
      </c>
      <c r="J919" s="291" t="str">
        <f ca="1">IF(ISERROR($S919),"",OFFSET('Smelter Reference List'!$I$4,$S919-4,0))</f>
        <v/>
      </c>
      <c r="K919" s="288"/>
      <c r="L919" s="288"/>
      <c r="M919" s="288"/>
      <c r="N919" s="288"/>
      <c r="O919" s="288"/>
      <c r="P919" s="288"/>
      <c r="Q919" s="289"/>
      <c r="R919" s="274"/>
      <c r="S919" s="275" t="e">
        <f>IF(OR(C919="",C919=T$4),NA(),MATCH($B919&amp;$C919,'Smelter Reference List'!$J:$J,0))</f>
        <v>#N/A</v>
      </c>
      <c r="T919" s="276"/>
      <c r="U919" s="276"/>
      <c r="V919" s="276"/>
      <c r="W919" s="276"/>
    </row>
    <row r="920" spans="1:23" s="267" customFormat="1" ht="20.25">
      <c r="A920" s="265"/>
      <c r="B920" s="273"/>
      <c r="C920" s="273"/>
      <c r="D920" s="166" t="str">
        <f ca="1">IF(ISERROR($S920),"",OFFSET('Smelter Reference List'!$C$4,$S920-4,0)&amp;"")</f>
        <v/>
      </c>
      <c r="E920" s="166" t="str">
        <f ca="1">IF(ISERROR($S920),"",OFFSET('Smelter Reference List'!$D$4,$S920-4,0)&amp;"")</f>
        <v/>
      </c>
      <c r="F920" s="166" t="str">
        <f ca="1">IF(ISERROR($S920),"",OFFSET('Smelter Reference List'!$E$4,$S920-4,0))</f>
        <v/>
      </c>
      <c r="G920" s="166" t="str">
        <f ca="1">IF(C920=$U$4,"Enter smelter details", IF(ISERROR($S920),"",OFFSET('Smelter Reference List'!$F$4,$S920-4,0)))</f>
        <v/>
      </c>
      <c r="H920" s="290" t="str">
        <f ca="1">IF(ISERROR($S920),"",OFFSET('Smelter Reference List'!$G$4,$S920-4,0))</f>
        <v/>
      </c>
      <c r="I920" s="291" t="str">
        <f ca="1">IF(ISERROR($S920),"",OFFSET('Smelter Reference List'!$H$4,$S920-4,0))</f>
        <v/>
      </c>
      <c r="J920" s="291" t="str">
        <f ca="1">IF(ISERROR($S920),"",OFFSET('Smelter Reference List'!$I$4,$S920-4,0))</f>
        <v/>
      </c>
      <c r="K920" s="288"/>
      <c r="L920" s="288"/>
      <c r="M920" s="288"/>
      <c r="N920" s="288"/>
      <c r="O920" s="288"/>
      <c r="P920" s="288"/>
      <c r="Q920" s="289"/>
      <c r="R920" s="274"/>
      <c r="S920" s="275" t="e">
        <f>IF(OR(C920="",C920=T$4),NA(),MATCH($B920&amp;$C920,'Smelter Reference List'!$J:$J,0))</f>
        <v>#N/A</v>
      </c>
      <c r="T920" s="276"/>
      <c r="U920" s="276"/>
      <c r="V920" s="276"/>
      <c r="W920" s="276"/>
    </row>
    <row r="921" spans="1:23" s="267" customFormat="1" ht="20.25">
      <c r="A921" s="265"/>
      <c r="B921" s="273"/>
      <c r="C921" s="273"/>
      <c r="D921" s="166" t="str">
        <f ca="1">IF(ISERROR($S921),"",OFFSET('Smelter Reference List'!$C$4,$S921-4,0)&amp;"")</f>
        <v/>
      </c>
      <c r="E921" s="166" t="str">
        <f ca="1">IF(ISERROR($S921),"",OFFSET('Smelter Reference List'!$D$4,$S921-4,0)&amp;"")</f>
        <v/>
      </c>
      <c r="F921" s="166" t="str">
        <f ca="1">IF(ISERROR($S921),"",OFFSET('Smelter Reference List'!$E$4,$S921-4,0))</f>
        <v/>
      </c>
      <c r="G921" s="166" t="str">
        <f ca="1">IF(C921=$U$4,"Enter smelter details", IF(ISERROR($S921),"",OFFSET('Smelter Reference List'!$F$4,$S921-4,0)))</f>
        <v/>
      </c>
      <c r="H921" s="290" t="str">
        <f ca="1">IF(ISERROR($S921),"",OFFSET('Smelter Reference List'!$G$4,$S921-4,0))</f>
        <v/>
      </c>
      <c r="I921" s="291" t="str">
        <f ca="1">IF(ISERROR($S921),"",OFFSET('Smelter Reference List'!$H$4,$S921-4,0))</f>
        <v/>
      </c>
      <c r="J921" s="291" t="str">
        <f ca="1">IF(ISERROR($S921),"",OFFSET('Smelter Reference List'!$I$4,$S921-4,0))</f>
        <v/>
      </c>
      <c r="K921" s="288"/>
      <c r="L921" s="288"/>
      <c r="M921" s="288"/>
      <c r="N921" s="288"/>
      <c r="O921" s="288"/>
      <c r="P921" s="288"/>
      <c r="Q921" s="289"/>
      <c r="R921" s="274"/>
      <c r="S921" s="275" t="e">
        <f>IF(OR(C921="",C921=T$4),NA(),MATCH($B921&amp;$C921,'Smelter Reference List'!$J:$J,0))</f>
        <v>#N/A</v>
      </c>
      <c r="T921" s="276"/>
      <c r="U921" s="276"/>
      <c r="V921" s="276"/>
      <c r="W921" s="276"/>
    </row>
    <row r="922" spans="1:23" s="267" customFormat="1" ht="20.25">
      <c r="A922" s="265"/>
      <c r="B922" s="273"/>
      <c r="C922" s="273"/>
      <c r="D922" s="166" t="str">
        <f ca="1">IF(ISERROR($S922),"",OFFSET('Smelter Reference List'!$C$4,$S922-4,0)&amp;"")</f>
        <v/>
      </c>
      <c r="E922" s="166" t="str">
        <f ca="1">IF(ISERROR($S922),"",OFFSET('Smelter Reference List'!$D$4,$S922-4,0)&amp;"")</f>
        <v/>
      </c>
      <c r="F922" s="166" t="str">
        <f ca="1">IF(ISERROR($S922),"",OFFSET('Smelter Reference List'!$E$4,$S922-4,0))</f>
        <v/>
      </c>
      <c r="G922" s="166" t="str">
        <f ca="1">IF(C922=$U$4,"Enter smelter details", IF(ISERROR($S922),"",OFFSET('Smelter Reference List'!$F$4,$S922-4,0)))</f>
        <v/>
      </c>
      <c r="H922" s="290" t="str">
        <f ca="1">IF(ISERROR($S922),"",OFFSET('Smelter Reference List'!$G$4,$S922-4,0))</f>
        <v/>
      </c>
      <c r="I922" s="291" t="str">
        <f ca="1">IF(ISERROR($S922),"",OFFSET('Smelter Reference List'!$H$4,$S922-4,0))</f>
        <v/>
      </c>
      <c r="J922" s="291" t="str">
        <f ca="1">IF(ISERROR($S922),"",OFFSET('Smelter Reference List'!$I$4,$S922-4,0))</f>
        <v/>
      </c>
      <c r="K922" s="288"/>
      <c r="L922" s="288"/>
      <c r="M922" s="288"/>
      <c r="N922" s="288"/>
      <c r="O922" s="288"/>
      <c r="P922" s="288"/>
      <c r="Q922" s="289"/>
      <c r="R922" s="274"/>
      <c r="S922" s="275" t="e">
        <f>IF(OR(C922="",C922=T$4),NA(),MATCH($B922&amp;$C922,'Smelter Reference List'!$J:$J,0))</f>
        <v>#N/A</v>
      </c>
      <c r="T922" s="276"/>
      <c r="U922" s="276"/>
      <c r="V922" s="276"/>
      <c r="W922" s="276"/>
    </row>
    <row r="923" spans="1:23" s="267" customFormat="1" ht="20.25">
      <c r="A923" s="265"/>
      <c r="B923" s="273"/>
      <c r="C923" s="273"/>
      <c r="D923" s="166" t="str">
        <f ca="1">IF(ISERROR($S923),"",OFFSET('Smelter Reference List'!$C$4,$S923-4,0)&amp;"")</f>
        <v/>
      </c>
      <c r="E923" s="166" t="str">
        <f ca="1">IF(ISERROR($S923),"",OFFSET('Smelter Reference List'!$D$4,$S923-4,0)&amp;"")</f>
        <v/>
      </c>
      <c r="F923" s="166" t="str">
        <f ca="1">IF(ISERROR($S923),"",OFFSET('Smelter Reference List'!$E$4,$S923-4,0))</f>
        <v/>
      </c>
      <c r="G923" s="166" t="str">
        <f ca="1">IF(C923=$U$4,"Enter smelter details", IF(ISERROR($S923),"",OFFSET('Smelter Reference List'!$F$4,$S923-4,0)))</f>
        <v/>
      </c>
      <c r="H923" s="290" t="str">
        <f ca="1">IF(ISERROR($S923),"",OFFSET('Smelter Reference List'!$G$4,$S923-4,0))</f>
        <v/>
      </c>
      <c r="I923" s="291" t="str">
        <f ca="1">IF(ISERROR($S923),"",OFFSET('Smelter Reference List'!$H$4,$S923-4,0))</f>
        <v/>
      </c>
      <c r="J923" s="291" t="str">
        <f ca="1">IF(ISERROR($S923),"",OFFSET('Smelter Reference List'!$I$4,$S923-4,0))</f>
        <v/>
      </c>
      <c r="K923" s="288"/>
      <c r="L923" s="288"/>
      <c r="M923" s="288"/>
      <c r="N923" s="288"/>
      <c r="O923" s="288"/>
      <c r="P923" s="288"/>
      <c r="Q923" s="289"/>
      <c r="R923" s="274"/>
      <c r="S923" s="275" t="e">
        <f>IF(OR(C923="",C923=T$4),NA(),MATCH($B923&amp;$C923,'Smelter Reference List'!$J:$J,0))</f>
        <v>#N/A</v>
      </c>
      <c r="T923" s="276"/>
      <c r="U923" s="276"/>
      <c r="V923" s="276"/>
      <c r="W923" s="276"/>
    </row>
    <row r="924" spans="1:23" s="267" customFormat="1" ht="20.25">
      <c r="A924" s="265"/>
      <c r="B924" s="273"/>
      <c r="C924" s="273"/>
      <c r="D924" s="166" t="str">
        <f ca="1">IF(ISERROR($S924),"",OFFSET('Smelter Reference List'!$C$4,$S924-4,0)&amp;"")</f>
        <v/>
      </c>
      <c r="E924" s="166" t="str">
        <f ca="1">IF(ISERROR($S924),"",OFFSET('Smelter Reference List'!$D$4,$S924-4,0)&amp;"")</f>
        <v/>
      </c>
      <c r="F924" s="166" t="str">
        <f ca="1">IF(ISERROR($S924),"",OFFSET('Smelter Reference List'!$E$4,$S924-4,0))</f>
        <v/>
      </c>
      <c r="G924" s="166" t="str">
        <f ca="1">IF(C924=$U$4,"Enter smelter details", IF(ISERROR($S924),"",OFFSET('Smelter Reference List'!$F$4,$S924-4,0)))</f>
        <v/>
      </c>
      <c r="H924" s="290" t="str">
        <f ca="1">IF(ISERROR($S924),"",OFFSET('Smelter Reference List'!$G$4,$S924-4,0))</f>
        <v/>
      </c>
      <c r="I924" s="291" t="str">
        <f ca="1">IF(ISERROR($S924),"",OFFSET('Smelter Reference List'!$H$4,$S924-4,0))</f>
        <v/>
      </c>
      <c r="J924" s="291" t="str">
        <f ca="1">IF(ISERROR($S924),"",OFFSET('Smelter Reference List'!$I$4,$S924-4,0))</f>
        <v/>
      </c>
      <c r="K924" s="288"/>
      <c r="L924" s="288"/>
      <c r="M924" s="288"/>
      <c r="N924" s="288"/>
      <c r="O924" s="288"/>
      <c r="P924" s="288"/>
      <c r="Q924" s="289"/>
      <c r="R924" s="274"/>
      <c r="S924" s="275" t="e">
        <f>IF(OR(C924="",C924=T$4),NA(),MATCH($B924&amp;$C924,'Smelter Reference List'!$J:$J,0))</f>
        <v>#N/A</v>
      </c>
      <c r="T924" s="276"/>
      <c r="U924" s="276"/>
      <c r="V924" s="276"/>
      <c r="W924" s="276"/>
    </row>
    <row r="925" spans="1:23" s="267" customFormat="1" ht="20.25">
      <c r="A925" s="265"/>
      <c r="B925" s="273"/>
      <c r="C925" s="273"/>
      <c r="D925" s="166" t="str">
        <f ca="1">IF(ISERROR($S925),"",OFFSET('Smelter Reference List'!$C$4,$S925-4,0)&amp;"")</f>
        <v/>
      </c>
      <c r="E925" s="166" t="str">
        <f ca="1">IF(ISERROR($S925),"",OFFSET('Smelter Reference List'!$D$4,$S925-4,0)&amp;"")</f>
        <v/>
      </c>
      <c r="F925" s="166" t="str">
        <f ca="1">IF(ISERROR($S925),"",OFFSET('Smelter Reference List'!$E$4,$S925-4,0))</f>
        <v/>
      </c>
      <c r="G925" s="166" t="str">
        <f ca="1">IF(C925=$U$4,"Enter smelter details", IF(ISERROR($S925),"",OFFSET('Smelter Reference List'!$F$4,$S925-4,0)))</f>
        <v/>
      </c>
      <c r="H925" s="290" t="str">
        <f ca="1">IF(ISERROR($S925),"",OFFSET('Smelter Reference List'!$G$4,$S925-4,0))</f>
        <v/>
      </c>
      <c r="I925" s="291" t="str">
        <f ca="1">IF(ISERROR($S925),"",OFFSET('Smelter Reference List'!$H$4,$S925-4,0))</f>
        <v/>
      </c>
      <c r="J925" s="291" t="str">
        <f ca="1">IF(ISERROR($S925),"",OFFSET('Smelter Reference List'!$I$4,$S925-4,0))</f>
        <v/>
      </c>
      <c r="K925" s="288"/>
      <c r="L925" s="288"/>
      <c r="M925" s="288"/>
      <c r="N925" s="288"/>
      <c r="O925" s="288"/>
      <c r="P925" s="288"/>
      <c r="Q925" s="289"/>
      <c r="R925" s="274"/>
      <c r="S925" s="275" t="e">
        <f>IF(OR(C925="",C925=T$4),NA(),MATCH($B925&amp;$C925,'Smelter Reference List'!$J:$J,0))</f>
        <v>#N/A</v>
      </c>
      <c r="T925" s="276"/>
      <c r="U925" s="276"/>
      <c r="V925" s="276"/>
      <c r="W925" s="276"/>
    </row>
    <row r="926" spans="1:23" s="267" customFormat="1" ht="20.25">
      <c r="A926" s="265"/>
      <c r="B926" s="273"/>
      <c r="C926" s="273"/>
      <c r="D926" s="166" t="str">
        <f ca="1">IF(ISERROR($S926),"",OFFSET('Smelter Reference List'!$C$4,$S926-4,0)&amp;"")</f>
        <v/>
      </c>
      <c r="E926" s="166" t="str">
        <f ca="1">IF(ISERROR($S926),"",OFFSET('Smelter Reference List'!$D$4,$S926-4,0)&amp;"")</f>
        <v/>
      </c>
      <c r="F926" s="166" t="str">
        <f ca="1">IF(ISERROR($S926),"",OFFSET('Smelter Reference List'!$E$4,$S926-4,0))</f>
        <v/>
      </c>
      <c r="G926" s="166" t="str">
        <f ca="1">IF(C926=$U$4,"Enter smelter details", IF(ISERROR($S926),"",OFFSET('Smelter Reference List'!$F$4,$S926-4,0)))</f>
        <v/>
      </c>
      <c r="H926" s="290" t="str">
        <f ca="1">IF(ISERROR($S926),"",OFFSET('Smelter Reference List'!$G$4,$S926-4,0))</f>
        <v/>
      </c>
      <c r="I926" s="291" t="str">
        <f ca="1">IF(ISERROR($S926),"",OFFSET('Smelter Reference List'!$H$4,$S926-4,0))</f>
        <v/>
      </c>
      <c r="J926" s="291" t="str">
        <f ca="1">IF(ISERROR($S926),"",OFFSET('Smelter Reference List'!$I$4,$S926-4,0))</f>
        <v/>
      </c>
      <c r="K926" s="288"/>
      <c r="L926" s="288"/>
      <c r="M926" s="288"/>
      <c r="N926" s="288"/>
      <c r="O926" s="288"/>
      <c r="P926" s="288"/>
      <c r="Q926" s="289"/>
      <c r="R926" s="274"/>
      <c r="S926" s="275" t="e">
        <f>IF(OR(C926="",C926=T$4),NA(),MATCH($B926&amp;$C926,'Smelter Reference List'!$J:$J,0))</f>
        <v>#N/A</v>
      </c>
      <c r="T926" s="276"/>
      <c r="U926" s="276"/>
      <c r="V926" s="276"/>
      <c r="W926" s="276"/>
    </row>
    <row r="927" spans="1:23" s="267" customFormat="1" ht="20.25">
      <c r="A927" s="265"/>
      <c r="B927" s="273"/>
      <c r="C927" s="273"/>
      <c r="D927" s="166" t="str">
        <f ca="1">IF(ISERROR($S927),"",OFFSET('Smelter Reference List'!$C$4,$S927-4,0)&amp;"")</f>
        <v/>
      </c>
      <c r="E927" s="166" t="str">
        <f ca="1">IF(ISERROR($S927),"",OFFSET('Smelter Reference List'!$D$4,$S927-4,0)&amp;"")</f>
        <v/>
      </c>
      <c r="F927" s="166" t="str">
        <f ca="1">IF(ISERROR($S927),"",OFFSET('Smelter Reference List'!$E$4,$S927-4,0))</f>
        <v/>
      </c>
      <c r="G927" s="166" t="str">
        <f ca="1">IF(C927=$U$4,"Enter smelter details", IF(ISERROR($S927),"",OFFSET('Smelter Reference List'!$F$4,$S927-4,0)))</f>
        <v/>
      </c>
      <c r="H927" s="290" t="str">
        <f ca="1">IF(ISERROR($S927),"",OFFSET('Smelter Reference List'!$G$4,$S927-4,0))</f>
        <v/>
      </c>
      <c r="I927" s="291" t="str">
        <f ca="1">IF(ISERROR($S927),"",OFFSET('Smelter Reference List'!$H$4,$S927-4,0))</f>
        <v/>
      </c>
      <c r="J927" s="291" t="str">
        <f ca="1">IF(ISERROR($S927),"",OFFSET('Smelter Reference List'!$I$4,$S927-4,0))</f>
        <v/>
      </c>
      <c r="K927" s="288"/>
      <c r="L927" s="288"/>
      <c r="M927" s="288"/>
      <c r="N927" s="288"/>
      <c r="O927" s="288"/>
      <c r="P927" s="288"/>
      <c r="Q927" s="289"/>
      <c r="R927" s="274"/>
      <c r="S927" s="275" t="e">
        <f>IF(OR(C927="",C927=T$4),NA(),MATCH($B927&amp;$C927,'Smelter Reference List'!$J:$J,0))</f>
        <v>#N/A</v>
      </c>
      <c r="T927" s="276"/>
      <c r="U927" s="276"/>
      <c r="V927" s="276"/>
      <c r="W927" s="276"/>
    </row>
    <row r="928" spans="1:23" s="267" customFormat="1" ht="20.25">
      <c r="A928" s="265"/>
      <c r="B928" s="273"/>
      <c r="C928" s="273"/>
      <c r="D928" s="166" t="str">
        <f ca="1">IF(ISERROR($S928),"",OFFSET('Smelter Reference List'!$C$4,$S928-4,0)&amp;"")</f>
        <v/>
      </c>
      <c r="E928" s="166" t="str">
        <f ca="1">IF(ISERROR($S928),"",OFFSET('Smelter Reference List'!$D$4,$S928-4,0)&amp;"")</f>
        <v/>
      </c>
      <c r="F928" s="166" t="str">
        <f ca="1">IF(ISERROR($S928),"",OFFSET('Smelter Reference List'!$E$4,$S928-4,0))</f>
        <v/>
      </c>
      <c r="G928" s="166" t="str">
        <f ca="1">IF(C928=$U$4,"Enter smelter details", IF(ISERROR($S928),"",OFFSET('Smelter Reference List'!$F$4,$S928-4,0)))</f>
        <v/>
      </c>
      <c r="H928" s="290" t="str">
        <f ca="1">IF(ISERROR($S928),"",OFFSET('Smelter Reference List'!$G$4,$S928-4,0))</f>
        <v/>
      </c>
      <c r="I928" s="291" t="str">
        <f ca="1">IF(ISERROR($S928),"",OFFSET('Smelter Reference List'!$H$4,$S928-4,0))</f>
        <v/>
      </c>
      <c r="J928" s="291" t="str">
        <f ca="1">IF(ISERROR($S928),"",OFFSET('Smelter Reference List'!$I$4,$S928-4,0))</f>
        <v/>
      </c>
      <c r="K928" s="288"/>
      <c r="L928" s="288"/>
      <c r="M928" s="288"/>
      <c r="N928" s="288"/>
      <c r="O928" s="288"/>
      <c r="P928" s="288"/>
      <c r="Q928" s="289"/>
      <c r="R928" s="274"/>
      <c r="S928" s="275" t="e">
        <f>IF(OR(C928="",C928=T$4),NA(),MATCH($B928&amp;$C928,'Smelter Reference List'!$J:$J,0))</f>
        <v>#N/A</v>
      </c>
      <c r="T928" s="276"/>
      <c r="U928" s="276"/>
      <c r="V928" s="276"/>
      <c r="W928" s="276"/>
    </row>
    <row r="929" spans="1:23" s="267" customFormat="1" ht="20.25">
      <c r="A929" s="265"/>
      <c r="B929" s="273"/>
      <c r="C929" s="273"/>
      <c r="D929" s="166" t="str">
        <f ca="1">IF(ISERROR($S929),"",OFFSET('Smelter Reference List'!$C$4,$S929-4,0)&amp;"")</f>
        <v/>
      </c>
      <c r="E929" s="166" t="str">
        <f ca="1">IF(ISERROR($S929),"",OFFSET('Smelter Reference List'!$D$4,$S929-4,0)&amp;"")</f>
        <v/>
      </c>
      <c r="F929" s="166" t="str">
        <f ca="1">IF(ISERROR($S929),"",OFFSET('Smelter Reference List'!$E$4,$S929-4,0))</f>
        <v/>
      </c>
      <c r="G929" s="166" t="str">
        <f ca="1">IF(C929=$U$4,"Enter smelter details", IF(ISERROR($S929),"",OFFSET('Smelter Reference List'!$F$4,$S929-4,0)))</f>
        <v/>
      </c>
      <c r="H929" s="290" t="str">
        <f ca="1">IF(ISERROR($S929),"",OFFSET('Smelter Reference List'!$G$4,$S929-4,0))</f>
        <v/>
      </c>
      <c r="I929" s="291" t="str">
        <f ca="1">IF(ISERROR($S929),"",OFFSET('Smelter Reference List'!$H$4,$S929-4,0))</f>
        <v/>
      </c>
      <c r="J929" s="291" t="str">
        <f ca="1">IF(ISERROR($S929),"",OFFSET('Smelter Reference List'!$I$4,$S929-4,0))</f>
        <v/>
      </c>
      <c r="K929" s="288"/>
      <c r="L929" s="288"/>
      <c r="M929" s="288"/>
      <c r="N929" s="288"/>
      <c r="O929" s="288"/>
      <c r="P929" s="288"/>
      <c r="Q929" s="289"/>
      <c r="R929" s="274"/>
      <c r="S929" s="275" t="e">
        <f>IF(OR(C929="",C929=T$4),NA(),MATCH($B929&amp;$C929,'Smelter Reference List'!$J:$J,0))</f>
        <v>#N/A</v>
      </c>
      <c r="T929" s="276"/>
      <c r="U929" s="276"/>
      <c r="V929" s="276"/>
      <c r="W929" s="276"/>
    </row>
    <row r="930" spans="1:23" s="267" customFormat="1" ht="20.25">
      <c r="A930" s="265"/>
      <c r="B930" s="273"/>
      <c r="C930" s="273"/>
      <c r="D930" s="166" t="str">
        <f ca="1">IF(ISERROR($S930),"",OFFSET('Smelter Reference List'!$C$4,$S930-4,0)&amp;"")</f>
        <v/>
      </c>
      <c r="E930" s="166" t="str">
        <f ca="1">IF(ISERROR($S930),"",OFFSET('Smelter Reference List'!$D$4,$S930-4,0)&amp;"")</f>
        <v/>
      </c>
      <c r="F930" s="166" t="str">
        <f ca="1">IF(ISERROR($S930),"",OFFSET('Smelter Reference List'!$E$4,$S930-4,0))</f>
        <v/>
      </c>
      <c r="G930" s="166" t="str">
        <f ca="1">IF(C930=$U$4,"Enter smelter details", IF(ISERROR($S930),"",OFFSET('Smelter Reference List'!$F$4,$S930-4,0)))</f>
        <v/>
      </c>
      <c r="H930" s="290" t="str">
        <f ca="1">IF(ISERROR($S930),"",OFFSET('Smelter Reference List'!$G$4,$S930-4,0))</f>
        <v/>
      </c>
      <c r="I930" s="291" t="str">
        <f ca="1">IF(ISERROR($S930),"",OFFSET('Smelter Reference List'!$H$4,$S930-4,0))</f>
        <v/>
      </c>
      <c r="J930" s="291" t="str">
        <f ca="1">IF(ISERROR($S930),"",OFFSET('Smelter Reference List'!$I$4,$S930-4,0))</f>
        <v/>
      </c>
      <c r="K930" s="288"/>
      <c r="L930" s="288"/>
      <c r="M930" s="288"/>
      <c r="N930" s="288"/>
      <c r="O930" s="288"/>
      <c r="P930" s="288"/>
      <c r="Q930" s="289"/>
      <c r="R930" s="274"/>
      <c r="S930" s="275" t="e">
        <f>IF(OR(C930="",C930=T$4),NA(),MATCH($B930&amp;$C930,'Smelter Reference List'!$J:$J,0))</f>
        <v>#N/A</v>
      </c>
      <c r="T930" s="276"/>
      <c r="U930" s="276"/>
      <c r="V930" s="276"/>
      <c r="W930" s="276"/>
    </row>
    <row r="931" spans="1:23" s="267" customFormat="1" ht="20.25">
      <c r="A931" s="265"/>
      <c r="B931" s="273"/>
      <c r="C931" s="273"/>
      <c r="D931" s="166" t="str">
        <f ca="1">IF(ISERROR($S931),"",OFFSET('Smelter Reference List'!$C$4,$S931-4,0)&amp;"")</f>
        <v/>
      </c>
      <c r="E931" s="166" t="str">
        <f ca="1">IF(ISERROR($S931),"",OFFSET('Smelter Reference List'!$D$4,$S931-4,0)&amp;"")</f>
        <v/>
      </c>
      <c r="F931" s="166" t="str">
        <f ca="1">IF(ISERROR($S931),"",OFFSET('Smelter Reference List'!$E$4,$S931-4,0))</f>
        <v/>
      </c>
      <c r="G931" s="166" t="str">
        <f ca="1">IF(C931=$U$4,"Enter smelter details", IF(ISERROR($S931),"",OFFSET('Smelter Reference List'!$F$4,$S931-4,0)))</f>
        <v/>
      </c>
      <c r="H931" s="290" t="str">
        <f ca="1">IF(ISERROR($S931),"",OFFSET('Smelter Reference List'!$G$4,$S931-4,0))</f>
        <v/>
      </c>
      <c r="I931" s="291" t="str">
        <f ca="1">IF(ISERROR($S931),"",OFFSET('Smelter Reference List'!$H$4,$S931-4,0))</f>
        <v/>
      </c>
      <c r="J931" s="291" t="str">
        <f ca="1">IF(ISERROR($S931),"",OFFSET('Smelter Reference List'!$I$4,$S931-4,0))</f>
        <v/>
      </c>
      <c r="K931" s="288"/>
      <c r="L931" s="288"/>
      <c r="M931" s="288"/>
      <c r="N931" s="288"/>
      <c r="O931" s="288"/>
      <c r="P931" s="288"/>
      <c r="Q931" s="289"/>
      <c r="R931" s="274"/>
      <c r="S931" s="275" t="e">
        <f>IF(OR(C931="",C931=T$4),NA(),MATCH($B931&amp;$C931,'Smelter Reference List'!$J:$J,0))</f>
        <v>#N/A</v>
      </c>
      <c r="T931" s="276"/>
      <c r="U931" s="276"/>
      <c r="V931" s="276"/>
      <c r="W931" s="276"/>
    </row>
    <row r="932" spans="1:23" s="267" customFormat="1" ht="20.25">
      <c r="A932" s="265"/>
      <c r="B932" s="273"/>
      <c r="C932" s="273"/>
      <c r="D932" s="166" t="str">
        <f ca="1">IF(ISERROR($S932),"",OFFSET('Smelter Reference List'!$C$4,$S932-4,0)&amp;"")</f>
        <v/>
      </c>
      <c r="E932" s="166" t="str">
        <f ca="1">IF(ISERROR($S932),"",OFFSET('Smelter Reference List'!$D$4,$S932-4,0)&amp;"")</f>
        <v/>
      </c>
      <c r="F932" s="166" t="str">
        <f ca="1">IF(ISERROR($S932),"",OFFSET('Smelter Reference List'!$E$4,$S932-4,0))</f>
        <v/>
      </c>
      <c r="G932" s="166" t="str">
        <f ca="1">IF(C932=$U$4,"Enter smelter details", IF(ISERROR($S932),"",OFFSET('Smelter Reference List'!$F$4,$S932-4,0)))</f>
        <v/>
      </c>
      <c r="H932" s="290" t="str">
        <f ca="1">IF(ISERROR($S932),"",OFFSET('Smelter Reference List'!$G$4,$S932-4,0))</f>
        <v/>
      </c>
      <c r="I932" s="291" t="str">
        <f ca="1">IF(ISERROR($S932),"",OFFSET('Smelter Reference List'!$H$4,$S932-4,0))</f>
        <v/>
      </c>
      <c r="J932" s="291" t="str">
        <f ca="1">IF(ISERROR($S932),"",OFFSET('Smelter Reference List'!$I$4,$S932-4,0))</f>
        <v/>
      </c>
      <c r="K932" s="288"/>
      <c r="L932" s="288"/>
      <c r="M932" s="288"/>
      <c r="N932" s="288"/>
      <c r="O932" s="288"/>
      <c r="P932" s="288"/>
      <c r="Q932" s="289"/>
      <c r="R932" s="274"/>
      <c r="S932" s="275" t="e">
        <f>IF(OR(C932="",C932=T$4),NA(),MATCH($B932&amp;$C932,'Smelter Reference List'!$J:$J,0))</f>
        <v>#N/A</v>
      </c>
      <c r="T932" s="276"/>
      <c r="U932" s="276"/>
      <c r="V932" s="276"/>
      <c r="W932" s="276"/>
    </row>
    <row r="933" spans="1:23" s="267" customFormat="1" ht="20.25">
      <c r="A933" s="265"/>
      <c r="B933" s="273"/>
      <c r="C933" s="273"/>
      <c r="D933" s="166" t="str">
        <f ca="1">IF(ISERROR($S933),"",OFFSET('Smelter Reference List'!$C$4,$S933-4,0)&amp;"")</f>
        <v/>
      </c>
      <c r="E933" s="166" t="str">
        <f ca="1">IF(ISERROR($S933),"",OFFSET('Smelter Reference List'!$D$4,$S933-4,0)&amp;"")</f>
        <v/>
      </c>
      <c r="F933" s="166" t="str">
        <f ca="1">IF(ISERROR($S933),"",OFFSET('Smelter Reference List'!$E$4,$S933-4,0))</f>
        <v/>
      </c>
      <c r="G933" s="166" t="str">
        <f ca="1">IF(C933=$U$4,"Enter smelter details", IF(ISERROR($S933),"",OFFSET('Smelter Reference List'!$F$4,$S933-4,0)))</f>
        <v/>
      </c>
      <c r="H933" s="290" t="str">
        <f ca="1">IF(ISERROR($S933),"",OFFSET('Smelter Reference List'!$G$4,$S933-4,0))</f>
        <v/>
      </c>
      <c r="I933" s="291" t="str">
        <f ca="1">IF(ISERROR($S933),"",OFFSET('Smelter Reference List'!$H$4,$S933-4,0))</f>
        <v/>
      </c>
      <c r="J933" s="291" t="str">
        <f ca="1">IF(ISERROR($S933),"",OFFSET('Smelter Reference List'!$I$4,$S933-4,0))</f>
        <v/>
      </c>
      <c r="K933" s="288"/>
      <c r="L933" s="288"/>
      <c r="M933" s="288"/>
      <c r="N933" s="288"/>
      <c r="O933" s="288"/>
      <c r="P933" s="288"/>
      <c r="Q933" s="289"/>
      <c r="R933" s="274"/>
      <c r="S933" s="275" t="e">
        <f>IF(OR(C933="",C933=T$4),NA(),MATCH($B933&amp;$C933,'Smelter Reference List'!$J:$J,0))</f>
        <v>#N/A</v>
      </c>
      <c r="T933" s="276"/>
      <c r="U933" s="276"/>
      <c r="V933" s="276"/>
      <c r="W933" s="276"/>
    </row>
    <row r="934" spans="1:23" s="267" customFormat="1" ht="20.25">
      <c r="A934" s="265"/>
      <c r="B934" s="273"/>
      <c r="C934" s="273"/>
      <c r="D934" s="166" t="str">
        <f ca="1">IF(ISERROR($S934),"",OFFSET('Smelter Reference List'!$C$4,$S934-4,0)&amp;"")</f>
        <v/>
      </c>
      <c r="E934" s="166" t="str">
        <f ca="1">IF(ISERROR($S934),"",OFFSET('Smelter Reference List'!$D$4,$S934-4,0)&amp;"")</f>
        <v/>
      </c>
      <c r="F934" s="166" t="str">
        <f ca="1">IF(ISERROR($S934),"",OFFSET('Smelter Reference List'!$E$4,$S934-4,0))</f>
        <v/>
      </c>
      <c r="G934" s="166" t="str">
        <f ca="1">IF(C934=$U$4,"Enter smelter details", IF(ISERROR($S934),"",OFFSET('Smelter Reference List'!$F$4,$S934-4,0)))</f>
        <v/>
      </c>
      <c r="H934" s="290" t="str">
        <f ca="1">IF(ISERROR($S934),"",OFFSET('Smelter Reference List'!$G$4,$S934-4,0))</f>
        <v/>
      </c>
      <c r="I934" s="291" t="str">
        <f ca="1">IF(ISERROR($S934),"",OFFSET('Smelter Reference List'!$H$4,$S934-4,0))</f>
        <v/>
      </c>
      <c r="J934" s="291" t="str">
        <f ca="1">IF(ISERROR($S934),"",OFFSET('Smelter Reference List'!$I$4,$S934-4,0))</f>
        <v/>
      </c>
      <c r="K934" s="288"/>
      <c r="L934" s="288"/>
      <c r="M934" s="288"/>
      <c r="N934" s="288"/>
      <c r="O934" s="288"/>
      <c r="P934" s="288"/>
      <c r="Q934" s="289"/>
      <c r="R934" s="274"/>
      <c r="S934" s="275" t="e">
        <f>IF(OR(C934="",C934=T$4),NA(),MATCH($B934&amp;$C934,'Smelter Reference List'!$J:$J,0))</f>
        <v>#N/A</v>
      </c>
      <c r="T934" s="276"/>
      <c r="U934" s="276"/>
      <c r="V934" s="276"/>
      <c r="W934" s="276"/>
    </row>
    <row r="935" spans="1:23" s="267" customFormat="1" ht="20.25">
      <c r="A935" s="265"/>
      <c r="B935" s="273"/>
      <c r="C935" s="273"/>
      <c r="D935" s="166" t="str">
        <f ca="1">IF(ISERROR($S935),"",OFFSET('Smelter Reference List'!$C$4,$S935-4,0)&amp;"")</f>
        <v/>
      </c>
      <c r="E935" s="166" t="str">
        <f ca="1">IF(ISERROR($S935),"",OFFSET('Smelter Reference List'!$D$4,$S935-4,0)&amp;"")</f>
        <v/>
      </c>
      <c r="F935" s="166" t="str">
        <f ca="1">IF(ISERROR($S935),"",OFFSET('Smelter Reference List'!$E$4,$S935-4,0))</f>
        <v/>
      </c>
      <c r="G935" s="166" t="str">
        <f ca="1">IF(C935=$U$4,"Enter smelter details", IF(ISERROR($S935),"",OFFSET('Smelter Reference List'!$F$4,$S935-4,0)))</f>
        <v/>
      </c>
      <c r="H935" s="290" t="str">
        <f ca="1">IF(ISERROR($S935),"",OFFSET('Smelter Reference List'!$G$4,$S935-4,0))</f>
        <v/>
      </c>
      <c r="I935" s="291" t="str">
        <f ca="1">IF(ISERROR($S935),"",OFFSET('Smelter Reference List'!$H$4,$S935-4,0))</f>
        <v/>
      </c>
      <c r="J935" s="291" t="str">
        <f ca="1">IF(ISERROR($S935),"",OFFSET('Smelter Reference List'!$I$4,$S935-4,0))</f>
        <v/>
      </c>
      <c r="K935" s="288"/>
      <c r="L935" s="288"/>
      <c r="M935" s="288"/>
      <c r="N935" s="288"/>
      <c r="O935" s="288"/>
      <c r="P935" s="288"/>
      <c r="Q935" s="289"/>
      <c r="R935" s="274"/>
      <c r="S935" s="275" t="e">
        <f>IF(OR(C935="",C935=T$4),NA(),MATCH($B935&amp;$C935,'Smelter Reference List'!$J:$J,0))</f>
        <v>#N/A</v>
      </c>
      <c r="T935" s="276"/>
      <c r="U935" s="276"/>
      <c r="V935" s="276"/>
      <c r="W935" s="276"/>
    </row>
    <row r="936" spans="1:23" s="267" customFormat="1" ht="20.25">
      <c r="A936" s="265"/>
      <c r="B936" s="273"/>
      <c r="C936" s="273"/>
      <c r="D936" s="166" t="str">
        <f ca="1">IF(ISERROR($S936),"",OFFSET('Smelter Reference List'!$C$4,$S936-4,0)&amp;"")</f>
        <v/>
      </c>
      <c r="E936" s="166" t="str">
        <f ca="1">IF(ISERROR($S936),"",OFFSET('Smelter Reference List'!$D$4,$S936-4,0)&amp;"")</f>
        <v/>
      </c>
      <c r="F936" s="166" t="str">
        <f ca="1">IF(ISERROR($S936),"",OFFSET('Smelter Reference List'!$E$4,$S936-4,0))</f>
        <v/>
      </c>
      <c r="G936" s="166" t="str">
        <f ca="1">IF(C936=$U$4,"Enter smelter details", IF(ISERROR($S936),"",OFFSET('Smelter Reference List'!$F$4,$S936-4,0)))</f>
        <v/>
      </c>
      <c r="H936" s="290" t="str">
        <f ca="1">IF(ISERROR($S936),"",OFFSET('Smelter Reference List'!$G$4,$S936-4,0))</f>
        <v/>
      </c>
      <c r="I936" s="291" t="str">
        <f ca="1">IF(ISERROR($S936),"",OFFSET('Smelter Reference List'!$H$4,$S936-4,0))</f>
        <v/>
      </c>
      <c r="J936" s="291" t="str">
        <f ca="1">IF(ISERROR($S936),"",OFFSET('Smelter Reference List'!$I$4,$S936-4,0))</f>
        <v/>
      </c>
      <c r="K936" s="288"/>
      <c r="L936" s="288"/>
      <c r="M936" s="288"/>
      <c r="N936" s="288"/>
      <c r="O936" s="288"/>
      <c r="P936" s="288"/>
      <c r="Q936" s="289"/>
      <c r="R936" s="274"/>
      <c r="S936" s="275" t="e">
        <f>IF(OR(C936="",C936=T$4),NA(),MATCH($B936&amp;$C936,'Smelter Reference List'!$J:$J,0))</f>
        <v>#N/A</v>
      </c>
      <c r="T936" s="276"/>
      <c r="U936" s="276"/>
      <c r="V936" s="276"/>
      <c r="W936" s="276"/>
    </row>
    <row r="937" spans="1:23" s="267" customFormat="1" ht="20.25">
      <c r="A937" s="265"/>
      <c r="B937" s="273"/>
      <c r="C937" s="273"/>
      <c r="D937" s="166" t="str">
        <f ca="1">IF(ISERROR($S937),"",OFFSET('Smelter Reference List'!$C$4,$S937-4,0)&amp;"")</f>
        <v/>
      </c>
      <c r="E937" s="166" t="str">
        <f ca="1">IF(ISERROR($S937),"",OFFSET('Smelter Reference List'!$D$4,$S937-4,0)&amp;"")</f>
        <v/>
      </c>
      <c r="F937" s="166" t="str">
        <f ca="1">IF(ISERROR($S937),"",OFFSET('Smelter Reference List'!$E$4,$S937-4,0))</f>
        <v/>
      </c>
      <c r="G937" s="166" t="str">
        <f ca="1">IF(C937=$U$4,"Enter smelter details", IF(ISERROR($S937),"",OFFSET('Smelter Reference List'!$F$4,$S937-4,0)))</f>
        <v/>
      </c>
      <c r="H937" s="290" t="str">
        <f ca="1">IF(ISERROR($S937),"",OFFSET('Smelter Reference List'!$G$4,$S937-4,0))</f>
        <v/>
      </c>
      <c r="I937" s="291" t="str">
        <f ca="1">IF(ISERROR($S937),"",OFFSET('Smelter Reference List'!$H$4,$S937-4,0))</f>
        <v/>
      </c>
      <c r="J937" s="291" t="str">
        <f ca="1">IF(ISERROR($S937),"",OFFSET('Smelter Reference List'!$I$4,$S937-4,0))</f>
        <v/>
      </c>
      <c r="K937" s="288"/>
      <c r="L937" s="288"/>
      <c r="M937" s="288"/>
      <c r="N937" s="288"/>
      <c r="O937" s="288"/>
      <c r="P937" s="288"/>
      <c r="Q937" s="289"/>
      <c r="R937" s="274"/>
      <c r="S937" s="275" t="e">
        <f>IF(OR(C937="",C937=T$4),NA(),MATCH($B937&amp;$C937,'Smelter Reference List'!$J:$J,0))</f>
        <v>#N/A</v>
      </c>
      <c r="T937" s="276"/>
      <c r="U937" s="276"/>
      <c r="V937" s="276"/>
      <c r="W937" s="276"/>
    </row>
    <row r="938" spans="1:23" s="267" customFormat="1" ht="20.25">
      <c r="A938" s="265"/>
      <c r="B938" s="273"/>
      <c r="C938" s="273"/>
      <c r="D938" s="166" t="str">
        <f ca="1">IF(ISERROR($S938),"",OFFSET('Smelter Reference List'!$C$4,$S938-4,0)&amp;"")</f>
        <v/>
      </c>
      <c r="E938" s="166" t="str">
        <f ca="1">IF(ISERROR($S938),"",OFFSET('Smelter Reference List'!$D$4,$S938-4,0)&amp;"")</f>
        <v/>
      </c>
      <c r="F938" s="166" t="str">
        <f ca="1">IF(ISERROR($S938),"",OFFSET('Smelter Reference List'!$E$4,$S938-4,0))</f>
        <v/>
      </c>
      <c r="G938" s="166" t="str">
        <f ca="1">IF(C938=$U$4,"Enter smelter details", IF(ISERROR($S938),"",OFFSET('Smelter Reference List'!$F$4,$S938-4,0)))</f>
        <v/>
      </c>
      <c r="H938" s="290" t="str">
        <f ca="1">IF(ISERROR($S938),"",OFFSET('Smelter Reference List'!$G$4,$S938-4,0))</f>
        <v/>
      </c>
      <c r="I938" s="291" t="str">
        <f ca="1">IF(ISERROR($S938),"",OFFSET('Smelter Reference List'!$H$4,$S938-4,0))</f>
        <v/>
      </c>
      <c r="J938" s="291" t="str">
        <f ca="1">IF(ISERROR($S938),"",OFFSET('Smelter Reference List'!$I$4,$S938-4,0))</f>
        <v/>
      </c>
      <c r="K938" s="288"/>
      <c r="L938" s="288"/>
      <c r="M938" s="288"/>
      <c r="N938" s="288"/>
      <c r="O938" s="288"/>
      <c r="P938" s="288"/>
      <c r="Q938" s="289"/>
      <c r="R938" s="274"/>
      <c r="S938" s="275" t="e">
        <f>IF(OR(C938="",C938=T$4),NA(),MATCH($B938&amp;$C938,'Smelter Reference List'!$J:$J,0))</f>
        <v>#N/A</v>
      </c>
      <c r="T938" s="276"/>
      <c r="U938" s="276"/>
      <c r="V938" s="276"/>
      <c r="W938" s="276"/>
    </row>
    <row r="939" spans="1:23" s="267" customFormat="1" ht="20.25">
      <c r="A939" s="265"/>
      <c r="B939" s="273"/>
      <c r="C939" s="273"/>
      <c r="D939" s="166" t="str">
        <f ca="1">IF(ISERROR($S939),"",OFFSET('Smelter Reference List'!$C$4,$S939-4,0)&amp;"")</f>
        <v/>
      </c>
      <c r="E939" s="166" t="str">
        <f ca="1">IF(ISERROR($S939),"",OFFSET('Smelter Reference List'!$D$4,$S939-4,0)&amp;"")</f>
        <v/>
      </c>
      <c r="F939" s="166" t="str">
        <f ca="1">IF(ISERROR($S939),"",OFFSET('Smelter Reference List'!$E$4,$S939-4,0))</f>
        <v/>
      </c>
      <c r="G939" s="166" t="str">
        <f ca="1">IF(C939=$U$4,"Enter smelter details", IF(ISERROR($S939),"",OFFSET('Smelter Reference List'!$F$4,$S939-4,0)))</f>
        <v/>
      </c>
      <c r="H939" s="290" t="str">
        <f ca="1">IF(ISERROR($S939),"",OFFSET('Smelter Reference List'!$G$4,$S939-4,0))</f>
        <v/>
      </c>
      <c r="I939" s="291" t="str">
        <f ca="1">IF(ISERROR($S939),"",OFFSET('Smelter Reference List'!$H$4,$S939-4,0))</f>
        <v/>
      </c>
      <c r="J939" s="291" t="str">
        <f ca="1">IF(ISERROR($S939),"",OFFSET('Smelter Reference List'!$I$4,$S939-4,0))</f>
        <v/>
      </c>
      <c r="K939" s="288"/>
      <c r="L939" s="288"/>
      <c r="M939" s="288"/>
      <c r="N939" s="288"/>
      <c r="O939" s="288"/>
      <c r="P939" s="288"/>
      <c r="Q939" s="289"/>
      <c r="R939" s="274"/>
      <c r="S939" s="275" t="e">
        <f>IF(OR(C939="",C939=T$4),NA(),MATCH($B939&amp;$C939,'Smelter Reference List'!$J:$J,0))</f>
        <v>#N/A</v>
      </c>
      <c r="T939" s="276"/>
      <c r="U939" s="276"/>
      <c r="V939" s="276"/>
      <c r="W939" s="276"/>
    </row>
    <row r="940" spans="1:23" s="267" customFormat="1" ht="20.25">
      <c r="A940" s="265"/>
      <c r="B940" s="273"/>
      <c r="C940" s="273"/>
      <c r="D940" s="166" t="str">
        <f ca="1">IF(ISERROR($S940),"",OFFSET('Smelter Reference List'!$C$4,$S940-4,0)&amp;"")</f>
        <v/>
      </c>
      <c r="E940" s="166" t="str">
        <f ca="1">IF(ISERROR($S940),"",OFFSET('Smelter Reference List'!$D$4,$S940-4,0)&amp;"")</f>
        <v/>
      </c>
      <c r="F940" s="166" t="str">
        <f ca="1">IF(ISERROR($S940),"",OFFSET('Smelter Reference List'!$E$4,$S940-4,0))</f>
        <v/>
      </c>
      <c r="G940" s="166" t="str">
        <f ca="1">IF(C940=$U$4,"Enter smelter details", IF(ISERROR($S940),"",OFFSET('Smelter Reference List'!$F$4,$S940-4,0)))</f>
        <v/>
      </c>
      <c r="H940" s="290" t="str">
        <f ca="1">IF(ISERROR($S940),"",OFFSET('Smelter Reference List'!$G$4,$S940-4,0))</f>
        <v/>
      </c>
      <c r="I940" s="291" t="str">
        <f ca="1">IF(ISERROR($S940),"",OFFSET('Smelter Reference List'!$H$4,$S940-4,0))</f>
        <v/>
      </c>
      <c r="J940" s="291" t="str">
        <f ca="1">IF(ISERROR($S940),"",OFFSET('Smelter Reference List'!$I$4,$S940-4,0))</f>
        <v/>
      </c>
      <c r="K940" s="288"/>
      <c r="L940" s="288"/>
      <c r="M940" s="288"/>
      <c r="N940" s="288"/>
      <c r="O940" s="288"/>
      <c r="P940" s="288"/>
      <c r="Q940" s="289"/>
      <c r="R940" s="274"/>
      <c r="S940" s="275" t="e">
        <f>IF(OR(C940="",C940=T$4),NA(),MATCH($B940&amp;$C940,'Smelter Reference List'!$J:$J,0))</f>
        <v>#N/A</v>
      </c>
      <c r="T940" s="276"/>
      <c r="U940" s="276"/>
      <c r="V940" s="276"/>
      <c r="W940" s="276"/>
    </row>
    <row r="941" spans="1:23" s="267" customFormat="1" ht="20.25">
      <c r="A941" s="265"/>
      <c r="B941" s="273"/>
      <c r="C941" s="273"/>
      <c r="D941" s="166" t="str">
        <f ca="1">IF(ISERROR($S941),"",OFFSET('Smelter Reference List'!$C$4,$S941-4,0)&amp;"")</f>
        <v/>
      </c>
      <c r="E941" s="166" t="str">
        <f ca="1">IF(ISERROR($S941),"",OFFSET('Smelter Reference List'!$D$4,$S941-4,0)&amp;"")</f>
        <v/>
      </c>
      <c r="F941" s="166" t="str">
        <f ca="1">IF(ISERROR($S941),"",OFFSET('Smelter Reference List'!$E$4,$S941-4,0))</f>
        <v/>
      </c>
      <c r="G941" s="166" t="str">
        <f ca="1">IF(C941=$U$4,"Enter smelter details", IF(ISERROR($S941),"",OFFSET('Smelter Reference List'!$F$4,$S941-4,0)))</f>
        <v/>
      </c>
      <c r="H941" s="290" t="str">
        <f ca="1">IF(ISERROR($S941),"",OFFSET('Smelter Reference List'!$G$4,$S941-4,0))</f>
        <v/>
      </c>
      <c r="I941" s="291" t="str">
        <f ca="1">IF(ISERROR($S941),"",OFFSET('Smelter Reference List'!$H$4,$S941-4,0))</f>
        <v/>
      </c>
      <c r="J941" s="291" t="str">
        <f ca="1">IF(ISERROR($S941),"",OFFSET('Smelter Reference List'!$I$4,$S941-4,0))</f>
        <v/>
      </c>
      <c r="K941" s="288"/>
      <c r="L941" s="288"/>
      <c r="M941" s="288"/>
      <c r="N941" s="288"/>
      <c r="O941" s="288"/>
      <c r="P941" s="288"/>
      <c r="Q941" s="289"/>
      <c r="R941" s="274"/>
      <c r="S941" s="275" t="e">
        <f>IF(OR(C941="",C941=T$4),NA(),MATCH($B941&amp;$C941,'Smelter Reference List'!$J:$J,0))</f>
        <v>#N/A</v>
      </c>
      <c r="T941" s="276"/>
      <c r="U941" s="276"/>
      <c r="V941" s="276"/>
      <c r="W941" s="276"/>
    </row>
    <row r="942" spans="1:23" s="267" customFormat="1" ht="20.25">
      <c r="A942" s="265"/>
      <c r="B942" s="273"/>
      <c r="C942" s="273"/>
      <c r="D942" s="166" t="str">
        <f ca="1">IF(ISERROR($S942),"",OFFSET('Smelter Reference List'!$C$4,$S942-4,0)&amp;"")</f>
        <v/>
      </c>
      <c r="E942" s="166" t="str">
        <f ca="1">IF(ISERROR($S942),"",OFFSET('Smelter Reference List'!$D$4,$S942-4,0)&amp;"")</f>
        <v/>
      </c>
      <c r="F942" s="166" t="str">
        <f ca="1">IF(ISERROR($S942),"",OFFSET('Smelter Reference List'!$E$4,$S942-4,0))</f>
        <v/>
      </c>
      <c r="G942" s="166" t="str">
        <f ca="1">IF(C942=$U$4,"Enter smelter details", IF(ISERROR($S942),"",OFFSET('Smelter Reference List'!$F$4,$S942-4,0)))</f>
        <v/>
      </c>
      <c r="H942" s="290" t="str">
        <f ca="1">IF(ISERROR($S942),"",OFFSET('Smelter Reference List'!$G$4,$S942-4,0))</f>
        <v/>
      </c>
      <c r="I942" s="291" t="str">
        <f ca="1">IF(ISERROR($S942),"",OFFSET('Smelter Reference List'!$H$4,$S942-4,0))</f>
        <v/>
      </c>
      <c r="J942" s="291" t="str">
        <f ca="1">IF(ISERROR($S942),"",OFFSET('Smelter Reference List'!$I$4,$S942-4,0))</f>
        <v/>
      </c>
      <c r="K942" s="288"/>
      <c r="L942" s="288"/>
      <c r="M942" s="288"/>
      <c r="N942" s="288"/>
      <c r="O942" s="288"/>
      <c r="P942" s="288"/>
      <c r="Q942" s="289"/>
      <c r="R942" s="274"/>
      <c r="S942" s="275" t="e">
        <f>IF(OR(C942="",C942=T$4),NA(),MATCH($B942&amp;$C942,'Smelter Reference List'!$J:$J,0))</f>
        <v>#N/A</v>
      </c>
      <c r="T942" s="276"/>
      <c r="U942" s="276"/>
      <c r="V942" s="276"/>
      <c r="W942" s="276"/>
    </row>
    <row r="943" spans="1:23" s="267" customFormat="1" ht="20.25">
      <c r="A943" s="265"/>
      <c r="B943" s="273"/>
      <c r="C943" s="273"/>
      <c r="D943" s="166" t="str">
        <f ca="1">IF(ISERROR($S943),"",OFFSET('Smelter Reference List'!$C$4,$S943-4,0)&amp;"")</f>
        <v/>
      </c>
      <c r="E943" s="166" t="str">
        <f ca="1">IF(ISERROR($S943),"",OFFSET('Smelter Reference List'!$D$4,$S943-4,0)&amp;"")</f>
        <v/>
      </c>
      <c r="F943" s="166" t="str">
        <f ca="1">IF(ISERROR($S943),"",OFFSET('Smelter Reference List'!$E$4,$S943-4,0))</f>
        <v/>
      </c>
      <c r="G943" s="166" t="str">
        <f ca="1">IF(C943=$U$4,"Enter smelter details", IF(ISERROR($S943),"",OFFSET('Smelter Reference List'!$F$4,$S943-4,0)))</f>
        <v/>
      </c>
      <c r="H943" s="290" t="str">
        <f ca="1">IF(ISERROR($S943),"",OFFSET('Smelter Reference List'!$G$4,$S943-4,0))</f>
        <v/>
      </c>
      <c r="I943" s="291" t="str">
        <f ca="1">IF(ISERROR($S943),"",OFFSET('Smelter Reference List'!$H$4,$S943-4,0))</f>
        <v/>
      </c>
      <c r="J943" s="291" t="str">
        <f ca="1">IF(ISERROR($S943),"",OFFSET('Smelter Reference List'!$I$4,$S943-4,0))</f>
        <v/>
      </c>
      <c r="K943" s="288"/>
      <c r="L943" s="288"/>
      <c r="M943" s="288"/>
      <c r="N943" s="288"/>
      <c r="O943" s="288"/>
      <c r="P943" s="288"/>
      <c r="Q943" s="289"/>
      <c r="R943" s="274"/>
      <c r="S943" s="275" t="e">
        <f>IF(OR(C943="",C943=T$4),NA(),MATCH($B943&amp;$C943,'Smelter Reference List'!$J:$J,0))</f>
        <v>#N/A</v>
      </c>
      <c r="T943" s="276"/>
      <c r="U943" s="276"/>
      <c r="V943" s="276"/>
      <c r="W943" s="276"/>
    </row>
    <row r="944" spans="1:23" s="267" customFormat="1" ht="20.25">
      <c r="A944" s="265"/>
      <c r="B944" s="273"/>
      <c r="C944" s="273"/>
      <c r="D944" s="166" t="str">
        <f ca="1">IF(ISERROR($S944),"",OFFSET('Smelter Reference List'!$C$4,$S944-4,0)&amp;"")</f>
        <v/>
      </c>
      <c r="E944" s="166" t="str">
        <f ca="1">IF(ISERROR($S944),"",OFFSET('Smelter Reference List'!$D$4,$S944-4,0)&amp;"")</f>
        <v/>
      </c>
      <c r="F944" s="166" t="str">
        <f ca="1">IF(ISERROR($S944),"",OFFSET('Smelter Reference List'!$E$4,$S944-4,0))</f>
        <v/>
      </c>
      <c r="G944" s="166" t="str">
        <f ca="1">IF(C944=$U$4,"Enter smelter details", IF(ISERROR($S944),"",OFFSET('Smelter Reference List'!$F$4,$S944-4,0)))</f>
        <v/>
      </c>
      <c r="H944" s="290" t="str">
        <f ca="1">IF(ISERROR($S944),"",OFFSET('Smelter Reference List'!$G$4,$S944-4,0))</f>
        <v/>
      </c>
      <c r="I944" s="291" t="str">
        <f ca="1">IF(ISERROR($S944),"",OFFSET('Smelter Reference List'!$H$4,$S944-4,0))</f>
        <v/>
      </c>
      <c r="J944" s="291" t="str">
        <f ca="1">IF(ISERROR($S944),"",OFFSET('Smelter Reference List'!$I$4,$S944-4,0))</f>
        <v/>
      </c>
      <c r="K944" s="288"/>
      <c r="L944" s="288"/>
      <c r="M944" s="288"/>
      <c r="N944" s="288"/>
      <c r="O944" s="288"/>
      <c r="P944" s="288"/>
      <c r="Q944" s="289"/>
      <c r="R944" s="274"/>
      <c r="S944" s="275" t="e">
        <f>IF(OR(C944="",C944=T$4),NA(),MATCH($B944&amp;$C944,'Smelter Reference List'!$J:$J,0))</f>
        <v>#N/A</v>
      </c>
      <c r="T944" s="276"/>
      <c r="U944" s="276"/>
      <c r="V944" s="276"/>
      <c r="W944" s="276"/>
    </row>
    <row r="945" spans="1:23" s="267" customFormat="1" ht="20.25">
      <c r="A945" s="265"/>
      <c r="B945" s="273"/>
      <c r="C945" s="273"/>
      <c r="D945" s="166" t="str">
        <f ca="1">IF(ISERROR($S945),"",OFFSET('Smelter Reference List'!$C$4,$S945-4,0)&amp;"")</f>
        <v/>
      </c>
      <c r="E945" s="166" t="str">
        <f ca="1">IF(ISERROR($S945),"",OFFSET('Smelter Reference List'!$D$4,$S945-4,0)&amp;"")</f>
        <v/>
      </c>
      <c r="F945" s="166" t="str">
        <f ca="1">IF(ISERROR($S945),"",OFFSET('Smelter Reference List'!$E$4,$S945-4,0))</f>
        <v/>
      </c>
      <c r="G945" s="166" t="str">
        <f ca="1">IF(C945=$U$4,"Enter smelter details", IF(ISERROR($S945),"",OFFSET('Smelter Reference List'!$F$4,$S945-4,0)))</f>
        <v/>
      </c>
      <c r="H945" s="290" t="str">
        <f ca="1">IF(ISERROR($S945),"",OFFSET('Smelter Reference List'!$G$4,$S945-4,0))</f>
        <v/>
      </c>
      <c r="I945" s="291" t="str">
        <f ca="1">IF(ISERROR($S945),"",OFFSET('Smelter Reference List'!$H$4,$S945-4,0))</f>
        <v/>
      </c>
      <c r="J945" s="291" t="str">
        <f ca="1">IF(ISERROR($S945),"",OFFSET('Smelter Reference List'!$I$4,$S945-4,0))</f>
        <v/>
      </c>
      <c r="K945" s="288"/>
      <c r="L945" s="288"/>
      <c r="M945" s="288"/>
      <c r="N945" s="288"/>
      <c r="O945" s="288"/>
      <c r="P945" s="288"/>
      <c r="Q945" s="289"/>
      <c r="R945" s="274"/>
      <c r="S945" s="275" t="e">
        <f>IF(OR(C945="",C945=T$4),NA(),MATCH($B945&amp;$C945,'Smelter Reference List'!$J:$J,0))</f>
        <v>#N/A</v>
      </c>
      <c r="T945" s="276"/>
      <c r="U945" s="276"/>
      <c r="V945" s="276"/>
      <c r="W945" s="276"/>
    </row>
    <row r="946" spans="1:23" s="267" customFormat="1" ht="20.25">
      <c r="A946" s="265"/>
      <c r="B946" s="273"/>
      <c r="C946" s="273"/>
      <c r="D946" s="166" t="str">
        <f ca="1">IF(ISERROR($S946),"",OFFSET('Smelter Reference List'!$C$4,$S946-4,0)&amp;"")</f>
        <v/>
      </c>
      <c r="E946" s="166" t="str">
        <f ca="1">IF(ISERROR($S946),"",OFFSET('Smelter Reference List'!$D$4,$S946-4,0)&amp;"")</f>
        <v/>
      </c>
      <c r="F946" s="166" t="str">
        <f ca="1">IF(ISERROR($S946),"",OFFSET('Smelter Reference List'!$E$4,$S946-4,0))</f>
        <v/>
      </c>
      <c r="G946" s="166" t="str">
        <f ca="1">IF(C946=$U$4,"Enter smelter details", IF(ISERROR($S946),"",OFFSET('Smelter Reference List'!$F$4,$S946-4,0)))</f>
        <v/>
      </c>
      <c r="H946" s="290" t="str">
        <f ca="1">IF(ISERROR($S946),"",OFFSET('Smelter Reference List'!$G$4,$S946-4,0))</f>
        <v/>
      </c>
      <c r="I946" s="291" t="str">
        <f ca="1">IF(ISERROR($S946),"",OFFSET('Smelter Reference List'!$H$4,$S946-4,0))</f>
        <v/>
      </c>
      <c r="J946" s="291" t="str">
        <f ca="1">IF(ISERROR($S946),"",OFFSET('Smelter Reference List'!$I$4,$S946-4,0))</f>
        <v/>
      </c>
      <c r="K946" s="288"/>
      <c r="L946" s="288"/>
      <c r="M946" s="288"/>
      <c r="N946" s="288"/>
      <c r="O946" s="288"/>
      <c r="P946" s="288"/>
      <c r="Q946" s="289"/>
      <c r="R946" s="274"/>
      <c r="S946" s="275" t="e">
        <f>IF(OR(C946="",C946=T$4),NA(),MATCH($B946&amp;$C946,'Smelter Reference List'!$J:$J,0))</f>
        <v>#N/A</v>
      </c>
      <c r="T946" s="276"/>
      <c r="U946" s="276"/>
      <c r="V946" s="276"/>
      <c r="W946" s="276"/>
    </row>
    <row r="947" spans="1:23" s="267" customFormat="1" ht="20.25">
      <c r="A947" s="265"/>
      <c r="B947" s="273"/>
      <c r="C947" s="273"/>
      <c r="D947" s="166" t="str">
        <f ca="1">IF(ISERROR($S947),"",OFFSET('Smelter Reference List'!$C$4,$S947-4,0)&amp;"")</f>
        <v/>
      </c>
      <c r="E947" s="166" t="str">
        <f ca="1">IF(ISERROR($S947),"",OFFSET('Smelter Reference List'!$D$4,$S947-4,0)&amp;"")</f>
        <v/>
      </c>
      <c r="F947" s="166" t="str">
        <f ca="1">IF(ISERROR($S947),"",OFFSET('Smelter Reference List'!$E$4,$S947-4,0))</f>
        <v/>
      </c>
      <c r="G947" s="166" t="str">
        <f ca="1">IF(C947=$U$4,"Enter smelter details", IF(ISERROR($S947),"",OFFSET('Smelter Reference List'!$F$4,$S947-4,0)))</f>
        <v/>
      </c>
      <c r="H947" s="290" t="str">
        <f ca="1">IF(ISERROR($S947),"",OFFSET('Smelter Reference List'!$G$4,$S947-4,0))</f>
        <v/>
      </c>
      <c r="I947" s="291" t="str">
        <f ca="1">IF(ISERROR($S947),"",OFFSET('Smelter Reference List'!$H$4,$S947-4,0))</f>
        <v/>
      </c>
      <c r="J947" s="291" t="str">
        <f ca="1">IF(ISERROR($S947),"",OFFSET('Smelter Reference List'!$I$4,$S947-4,0))</f>
        <v/>
      </c>
      <c r="K947" s="288"/>
      <c r="L947" s="288"/>
      <c r="M947" s="288"/>
      <c r="N947" s="288"/>
      <c r="O947" s="288"/>
      <c r="P947" s="288"/>
      <c r="Q947" s="289"/>
      <c r="R947" s="274"/>
      <c r="S947" s="275" t="e">
        <f>IF(OR(C947="",C947=T$4),NA(),MATCH($B947&amp;$C947,'Smelter Reference List'!$J:$J,0))</f>
        <v>#N/A</v>
      </c>
      <c r="T947" s="276"/>
      <c r="U947" s="276"/>
      <c r="V947" s="276"/>
      <c r="W947" s="276"/>
    </row>
    <row r="948" spans="1:23" s="267" customFormat="1" ht="20.25">
      <c r="A948" s="265"/>
      <c r="B948" s="273"/>
      <c r="C948" s="273"/>
      <c r="D948" s="166" t="str">
        <f ca="1">IF(ISERROR($S948),"",OFFSET('Smelter Reference List'!$C$4,$S948-4,0)&amp;"")</f>
        <v/>
      </c>
      <c r="E948" s="166" t="str">
        <f ca="1">IF(ISERROR($S948),"",OFFSET('Smelter Reference List'!$D$4,$S948-4,0)&amp;"")</f>
        <v/>
      </c>
      <c r="F948" s="166" t="str">
        <f ca="1">IF(ISERROR($S948),"",OFFSET('Smelter Reference List'!$E$4,$S948-4,0))</f>
        <v/>
      </c>
      <c r="G948" s="166" t="str">
        <f ca="1">IF(C948=$U$4,"Enter smelter details", IF(ISERROR($S948),"",OFFSET('Smelter Reference List'!$F$4,$S948-4,0)))</f>
        <v/>
      </c>
      <c r="H948" s="290" t="str">
        <f ca="1">IF(ISERROR($S948),"",OFFSET('Smelter Reference List'!$G$4,$S948-4,0))</f>
        <v/>
      </c>
      <c r="I948" s="291" t="str">
        <f ca="1">IF(ISERROR($S948),"",OFFSET('Smelter Reference List'!$H$4,$S948-4,0))</f>
        <v/>
      </c>
      <c r="J948" s="291" t="str">
        <f ca="1">IF(ISERROR($S948),"",OFFSET('Smelter Reference List'!$I$4,$S948-4,0))</f>
        <v/>
      </c>
      <c r="K948" s="288"/>
      <c r="L948" s="288"/>
      <c r="M948" s="288"/>
      <c r="N948" s="288"/>
      <c r="O948" s="288"/>
      <c r="P948" s="288"/>
      <c r="Q948" s="289"/>
      <c r="R948" s="274"/>
      <c r="S948" s="275" t="e">
        <f>IF(OR(C948="",C948=T$4),NA(),MATCH($B948&amp;$C948,'Smelter Reference List'!$J:$J,0))</f>
        <v>#N/A</v>
      </c>
      <c r="T948" s="276"/>
      <c r="U948" s="276"/>
      <c r="V948" s="276"/>
      <c r="W948" s="276"/>
    </row>
    <row r="949" spans="1:23" s="267" customFormat="1" ht="20.25">
      <c r="A949" s="265"/>
      <c r="B949" s="273"/>
      <c r="C949" s="273"/>
      <c r="D949" s="166" t="str">
        <f ca="1">IF(ISERROR($S949),"",OFFSET('Smelter Reference List'!$C$4,$S949-4,0)&amp;"")</f>
        <v/>
      </c>
      <c r="E949" s="166" t="str">
        <f ca="1">IF(ISERROR($S949),"",OFFSET('Smelter Reference List'!$D$4,$S949-4,0)&amp;"")</f>
        <v/>
      </c>
      <c r="F949" s="166" t="str">
        <f ca="1">IF(ISERROR($S949),"",OFFSET('Smelter Reference List'!$E$4,$S949-4,0))</f>
        <v/>
      </c>
      <c r="G949" s="166" t="str">
        <f ca="1">IF(C949=$U$4,"Enter smelter details", IF(ISERROR($S949),"",OFFSET('Smelter Reference List'!$F$4,$S949-4,0)))</f>
        <v/>
      </c>
      <c r="H949" s="290" t="str">
        <f ca="1">IF(ISERROR($S949),"",OFFSET('Smelter Reference List'!$G$4,$S949-4,0))</f>
        <v/>
      </c>
      <c r="I949" s="291" t="str">
        <f ca="1">IF(ISERROR($S949),"",OFFSET('Smelter Reference List'!$H$4,$S949-4,0))</f>
        <v/>
      </c>
      <c r="J949" s="291" t="str">
        <f ca="1">IF(ISERROR($S949),"",OFFSET('Smelter Reference List'!$I$4,$S949-4,0))</f>
        <v/>
      </c>
      <c r="K949" s="288"/>
      <c r="L949" s="288"/>
      <c r="M949" s="288"/>
      <c r="N949" s="288"/>
      <c r="O949" s="288"/>
      <c r="P949" s="288"/>
      <c r="Q949" s="289"/>
      <c r="R949" s="274"/>
      <c r="S949" s="275" t="e">
        <f>IF(OR(C949="",C949=T$4),NA(),MATCH($B949&amp;$C949,'Smelter Reference List'!$J:$J,0))</f>
        <v>#N/A</v>
      </c>
      <c r="T949" s="276"/>
      <c r="U949" s="276"/>
      <c r="V949" s="276"/>
      <c r="W949" s="276"/>
    </row>
    <row r="950" spans="1:23" s="267" customFormat="1" ht="20.25">
      <c r="A950" s="265"/>
      <c r="B950" s="273"/>
      <c r="C950" s="273"/>
      <c r="D950" s="166" t="str">
        <f ca="1">IF(ISERROR($S950),"",OFFSET('Smelter Reference List'!$C$4,$S950-4,0)&amp;"")</f>
        <v/>
      </c>
      <c r="E950" s="166" t="str">
        <f ca="1">IF(ISERROR($S950),"",OFFSET('Smelter Reference List'!$D$4,$S950-4,0)&amp;"")</f>
        <v/>
      </c>
      <c r="F950" s="166" t="str">
        <f ca="1">IF(ISERROR($S950),"",OFFSET('Smelter Reference List'!$E$4,$S950-4,0))</f>
        <v/>
      </c>
      <c r="G950" s="166" t="str">
        <f ca="1">IF(C950=$U$4,"Enter smelter details", IF(ISERROR($S950),"",OFFSET('Smelter Reference List'!$F$4,$S950-4,0)))</f>
        <v/>
      </c>
      <c r="H950" s="290" t="str">
        <f ca="1">IF(ISERROR($S950),"",OFFSET('Smelter Reference List'!$G$4,$S950-4,0))</f>
        <v/>
      </c>
      <c r="I950" s="291" t="str">
        <f ca="1">IF(ISERROR($S950),"",OFFSET('Smelter Reference List'!$H$4,$S950-4,0))</f>
        <v/>
      </c>
      <c r="J950" s="291" t="str">
        <f ca="1">IF(ISERROR($S950),"",OFFSET('Smelter Reference List'!$I$4,$S950-4,0))</f>
        <v/>
      </c>
      <c r="K950" s="288"/>
      <c r="L950" s="288"/>
      <c r="M950" s="288"/>
      <c r="N950" s="288"/>
      <c r="O950" s="288"/>
      <c r="P950" s="288"/>
      <c r="Q950" s="289"/>
      <c r="R950" s="274"/>
      <c r="S950" s="275" t="e">
        <f>IF(OR(C950="",C950=T$4),NA(),MATCH($B950&amp;$C950,'Smelter Reference List'!$J:$J,0))</f>
        <v>#N/A</v>
      </c>
      <c r="T950" s="276"/>
      <c r="U950" s="276"/>
      <c r="V950" s="276"/>
      <c r="W950" s="276"/>
    </row>
    <row r="951" spans="1:23" s="267" customFormat="1" ht="20.25">
      <c r="A951" s="265"/>
      <c r="B951" s="273"/>
      <c r="C951" s="273"/>
      <c r="D951" s="166" t="str">
        <f ca="1">IF(ISERROR($S951),"",OFFSET('Smelter Reference List'!$C$4,$S951-4,0)&amp;"")</f>
        <v/>
      </c>
      <c r="E951" s="166" t="str">
        <f ca="1">IF(ISERROR($S951),"",OFFSET('Smelter Reference List'!$D$4,$S951-4,0)&amp;"")</f>
        <v/>
      </c>
      <c r="F951" s="166" t="str">
        <f ca="1">IF(ISERROR($S951),"",OFFSET('Smelter Reference List'!$E$4,$S951-4,0))</f>
        <v/>
      </c>
      <c r="G951" s="166" t="str">
        <f ca="1">IF(C951=$U$4,"Enter smelter details", IF(ISERROR($S951),"",OFFSET('Smelter Reference List'!$F$4,$S951-4,0)))</f>
        <v/>
      </c>
      <c r="H951" s="290" t="str">
        <f ca="1">IF(ISERROR($S951),"",OFFSET('Smelter Reference List'!$G$4,$S951-4,0))</f>
        <v/>
      </c>
      <c r="I951" s="291" t="str">
        <f ca="1">IF(ISERROR($S951),"",OFFSET('Smelter Reference List'!$H$4,$S951-4,0))</f>
        <v/>
      </c>
      <c r="J951" s="291" t="str">
        <f ca="1">IF(ISERROR($S951),"",OFFSET('Smelter Reference List'!$I$4,$S951-4,0))</f>
        <v/>
      </c>
      <c r="K951" s="288"/>
      <c r="L951" s="288"/>
      <c r="M951" s="288"/>
      <c r="N951" s="288"/>
      <c r="O951" s="288"/>
      <c r="P951" s="288"/>
      <c r="Q951" s="289"/>
      <c r="R951" s="274"/>
      <c r="S951" s="275" t="e">
        <f>IF(OR(C951="",C951=T$4),NA(),MATCH($B951&amp;$C951,'Smelter Reference List'!$J:$J,0))</f>
        <v>#N/A</v>
      </c>
      <c r="T951" s="276"/>
      <c r="U951" s="276"/>
      <c r="V951" s="276"/>
      <c r="W951" s="276"/>
    </row>
    <row r="952" spans="1:23" s="267" customFormat="1" ht="20.25">
      <c r="A952" s="265"/>
      <c r="B952" s="273"/>
      <c r="C952" s="273"/>
      <c r="D952" s="166" t="str">
        <f ca="1">IF(ISERROR($S952),"",OFFSET('Smelter Reference List'!$C$4,$S952-4,0)&amp;"")</f>
        <v/>
      </c>
      <c r="E952" s="166" t="str">
        <f ca="1">IF(ISERROR($S952),"",OFFSET('Smelter Reference List'!$D$4,$S952-4,0)&amp;"")</f>
        <v/>
      </c>
      <c r="F952" s="166" t="str">
        <f ca="1">IF(ISERROR($S952),"",OFFSET('Smelter Reference List'!$E$4,$S952-4,0))</f>
        <v/>
      </c>
      <c r="G952" s="166" t="str">
        <f ca="1">IF(C952=$U$4,"Enter smelter details", IF(ISERROR($S952),"",OFFSET('Smelter Reference List'!$F$4,$S952-4,0)))</f>
        <v/>
      </c>
      <c r="H952" s="290" t="str">
        <f ca="1">IF(ISERROR($S952),"",OFFSET('Smelter Reference List'!$G$4,$S952-4,0))</f>
        <v/>
      </c>
      <c r="I952" s="291" t="str">
        <f ca="1">IF(ISERROR($S952),"",OFFSET('Smelter Reference List'!$H$4,$S952-4,0))</f>
        <v/>
      </c>
      <c r="J952" s="291" t="str">
        <f ca="1">IF(ISERROR($S952),"",OFFSET('Smelter Reference List'!$I$4,$S952-4,0))</f>
        <v/>
      </c>
      <c r="K952" s="288"/>
      <c r="L952" s="288"/>
      <c r="M952" s="288"/>
      <c r="N952" s="288"/>
      <c r="O952" s="288"/>
      <c r="P952" s="288"/>
      <c r="Q952" s="289"/>
      <c r="R952" s="274"/>
      <c r="S952" s="275" t="e">
        <f>IF(OR(C952="",C952=T$4),NA(),MATCH($B952&amp;$C952,'Smelter Reference List'!$J:$J,0))</f>
        <v>#N/A</v>
      </c>
      <c r="T952" s="276"/>
      <c r="U952" s="276"/>
      <c r="V952" s="276"/>
      <c r="W952" s="276"/>
    </row>
    <row r="953" spans="1:23" s="267" customFormat="1" ht="20.25">
      <c r="A953" s="265"/>
      <c r="B953" s="273"/>
      <c r="C953" s="273"/>
      <c r="D953" s="166" t="str">
        <f ca="1">IF(ISERROR($S953),"",OFFSET('Smelter Reference List'!$C$4,$S953-4,0)&amp;"")</f>
        <v/>
      </c>
      <c r="E953" s="166" t="str">
        <f ca="1">IF(ISERROR($S953),"",OFFSET('Smelter Reference List'!$D$4,$S953-4,0)&amp;"")</f>
        <v/>
      </c>
      <c r="F953" s="166" t="str">
        <f ca="1">IF(ISERROR($S953),"",OFFSET('Smelter Reference List'!$E$4,$S953-4,0))</f>
        <v/>
      </c>
      <c r="G953" s="166" t="str">
        <f ca="1">IF(C953=$U$4,"Enter smelter details", IF(ISERROR($S953),"",OFFSET('Smelter Reference List'!$F$4,$S953-4,0)))</f>
        <v/>
      </c>
      <c r="H953" s="290" t="str">
        <f ca="1">IF(ISERROR($S953),"",OFFSET('Smelter Reference List'!$G$4,$S953-4,0))</f>
        <v/>
      </c>
      <c r="I953" s="291" t="str">
        <f ca="1">IF(ISERROR($S953),"",OFFSET('Smelter Reference List'!$H$4,$S953-4,0))</f>
        <v/>
      </c>
      <c r="J953" s="291" t="str">
        <f ca="1">IF(ISERROR($S953),"",OFFSET('Smelter Reference List'!$I$4,$S953-4,0))</f>
        <v/>
      </c>
      <c r="K953" s="288"/>
      <c r="L953" s="288"/>
      <c r="M953" s="288"/>
      <c r="N953" s="288"/>
      <c r="O953" s="288"/>
      <c r="P953" s="288"/>
      <c r="Q953" s="289"/>
      <c r="R953" s="274"/>
      <c r="S953" s="275" t="e">
        <f>IF(OR(C953="",C953=T$4),NA(),MATCH($B953&amp;$C953,'Smelter Reference List'!$J:$J,0))</f>
        <v>#N/A</v>
      </c>
      <c r="T953" s="276"/>
      <c r="U953" s="276"/>
      <c r="V953" s="276"/>
      <c r="W953" s="276"/>
    </row>
    <row r="954" spans="1:23" s="267" customFormat="1" ht="20.25">
      <c r="A954" s="265"/>
      <c r="B954" s="273"/>
      <c r="C954" s="273"/>
      <c r="D954" s="166" t="str">
        <f ca="1">IF(ISERROR($S954),"",OFFSET('Smelter Reference List'!$C$4,$S954-4,0)&amp;"")</f>
        <v/>
      </c>
      <c r="E954" s="166" t="str">
        <f ca="1">IF(ISERROR($S954),"",OFFSET('Smelter Reference List'!$D$4,$S954-4,0)&amp;"")</f>
        <v/>
      </c>
      <c r="F954" s="166" t="str">
        <f ca="1">IF(ISERROR($S954),"",OFFSET('Smelter Reference List'!$E$4,$S954-4,0))</f>
        <v/>
      </c>
      <c r="G954" s="166" t="str">
        <f ca="1">IF(C954=$U$4,"Enter smelter details", IF(ISERROR($S954),"",OFFSET('Smelter Reference List'!$F$4,$S954-4,0)))</f>
        <v/>
      </c>
      <c r="H954" s="290" t="str">
        <f ca="1">IF(ISERROR($S954),"",OFFSET('Smelter Reference List'!$G$4,$S954-4,0))</f>
        <v/>
      </c>
      <c r="I954" s="291" t="str">
        <f ca="1">IF(ISERROR($S954),"",OFFSET('Smelter Reference List'!$H$4,$S954-4,0))</f>
        <v/>
      </c>
      <c r="J954" s="291" t="str">
        <f ca="1">IF(ISERROR($S954),"",OFFSET('Smelter Reference List'!$I$4,$S954-4,0))</f>
        <v/>
      </c>
      <c r="K954" s="288"/>
      <c r="L954" s="288"/>
      <c r="M954" s="288"/>
      <c r="N954" s="288"/>
      <c r="O954" s="288"/>
      <c r="P954" s="288"/>
      <c r="Q954" s="289"/>
      <c r="R954" s="274"/>
      <c r="S954" s="275" t="e">
        <f>IF(OR(C954="",C954=T$4),NA(),MATCH($B954&amp;$C954,'Smelter Reference List'!$J:$J,0))</f>
        <v>#N/A</v>
      </c>
      <c r="T954" s="276"/>
      <c r="U954" s="276"/>
      <c r="V954" s="276"/>
      <c r="W954" s="276"/>
    </row>
    <row r="955" spans="1:23" s="267" customFormat="1" ht="20.25">
      <c r="A955" s="265"/>
      <c r="B955" s="273"/>
      <c r="C955" s="273"/>
      <c r="D955" s="166" t="str">
        <f ca="1">IF(ISERROR($S955),"",OFFSET('Smelter Reference List'!$C$4,$S955-4,0)&amp;"")</f>
        <v/>
      </c>
      <c r="E955" s="166" t="str">
        <f ca="1">IF(ISERROR($S955),"",OFFSET('Smelter Reference List'!$D$4,$S955-4,0)&amp;"")</f>
        <v/>
      </c>
      <c r="F955" s="166" t="str">
        <f ca="1">IF(ISERROR($S955),"",OFFSET('Smelter Reference List'!$E$4,$S955-4,0))</f>
        <v/>
      </c>
      <c r="G955" s="166" t="str">
        <f ca="1">IF(C955=$U$4,"Enter smelter details", IF(ISERROR($S955),"",OFFSET('Smelter Reference List'!$F$4,$S955-4,0)))</f>
        <v/>
      </c>
      <c r="H955" s="290" t="str">
        <f ca="1">IF(ISERROR($S955),"",OFFSET('Smelter Reference List'!$G$4,$S955-4,0))</f>
        <v/>
      </c>
      <c r="I955" s="291" t="str">
        <f ca="1">IF(ISERROR($S955),"",OFFSET('Smelter Reference List'!$H$4,$S955-4,0))</f>
        <v/>
      </c>
      <c r="J955" s="291" t="str">
        <f ca="1">IF(ISERROR($S955),"",OFFSET('Smelter Reference List'!$I$4,$S955-4,0))</f>
        <v/>
      </c>
      <c r="K955" s="288"/>
      <c r="L955" s="288"/>
      <c r="M955" s="288"/>
      <c r="N955" s="288"/>
      <c r="O955" s="288"/>
      <c r="P955" s="288"/>
      <c r="Q955" s="289"/>
      <c r="R955" s="274"/>
      <c r="S955" s="275" t="e">
        <f>IF(OR(C955="",C955=T$4),NA(),MATCH($B955&amp;$C955,'Smelter Reference List'!$J:$J,0))</f>
        <v>#N/A</v>
      </c>
      <c r="T955" s="276"/>
      <c r="U955" s="276"/>
      <c r="V955" s="276"/>
      <c r="W955" s="276"/>
    </row>
    <row r="956" spans="1:23" s="267" customFormat="1" ht="20.25">
      <c r="A956" s="265"/>
      <c r="B956" s="273"/>
      <c r="C956" s="273"/>
      <c r="D956" s="166" t="str">
        <f ca="1">IF(ISERROR($S956),"",OFFSET('Smelter Reference List'!$C$4,$S956-4,0)&amp;"")</f>
        <v/>
      </c>
      <c r="E956" s="166" t="str">
        <f ca="1">IF(ISERROR($S956),"",OFFSET('Smelter Reference List'!$D$4,$S956-4,0)&amp;"")</f>
        <v/>
      </c>
      <c r="F956" s="166" t="str">
        <f ca="1">IF(ISERROR($S956),"",OFFSET('Smelter Reference List'!$E$4,$S956-4,0))</f>
        <v/>
      </c>
      <c r="G956" s="166" t="str">
        <f ca="1">IF(C956=$U$4,"Enter smelter details", IF(ISERROR($S956),"",OFFSET('Smelter Reference List'!$F$4,$S956-4,0)))</f>
        <v/>
      </c>
      <c r="H956" s="290" t="str">
        <f ca="1">IF(ISERROR($S956),"",OFFSET('Smelter Reference List'!$G$4,$S956-4,0))</f>
        <v/>
      </c>
      <c r="I956" s="291" t="str">
        <f ca="1">IF(ISERROR($S956),"",OFFSET('Smelter Reference List'!$H$4,$S956-4,0))</f>
        <v/>
      </c>
      <c r="J956" s="291" t="str">
        <f ca="1">IF(ISERROR($S956),"",OFFSET('Smelter Reference List'!$I$4,$S956-4,0))</f>
        <v/>
      </c>
      <c r="K956" s="288"/>
      <c r="L956" s="288"/>
      <c r="M956" s="288"/>
      <c r="N956" s="288"/>
      <c r="O956" s="288"/>
      <c r="P956" s="288"/>
      <c r="Q956" s="289"/>
      <c r="R956" s="274"/>
      <c r="S956" s="275" t="e">
        <f>IF(OR(C956="",C956=T$4),NA(),MATCH($B956&amp;$C956,'Smelter Reference List'!$J:$J,0))</f>
        <v>#N/A</v>
      </c>
      <c r="T956" s="276"/>
      <c r="U956" s="276"/>
      <c r="V956" s="276"/>
      <c r="W956" s="276"/>
    </row>
    <row r="957" spans="1:23" s="267" customFormat="1" ht="20.25">
      <c r="A957" s="265"/>
      <c r="B957" s="273"/>
      <c r="C957" s="273"/>
      <c r="D957" s="166" t="str">
        <f ca="1">IF(ISERROR($S957),"",OFFSET('Smelter Reference List'!$C$4,$S957-4,0)&amp;"")</f>
        <v/>
      </c>
      <c r="E957" s="166" t="str">
        <f ca="1">IF(ISERROR($S957),"",OFFSET('Smelter Reference List'!$D$4,$S957-4,0)&amp;"")</f>
        <v/>
      </c>
      <c r="F957" s="166" t="str">
        <f ca="1">IF(ISERROR($S957),"",OFFSET('Smelter Reference List'!$E$4,$S957-4,0))</f>
        <v/>
      </c>
      <c r="G957" s="166" t="str">
        <f ca="1">IF(C957=$U$4,"Enter smelter details", IF(ISERROR($S957),"",OFFSET('Smelter Reference List'!$F$4,$S957-4,0)))</f>
        <v/>
      </c>
      <c r="H957" s="290" t="str">
        <f ca="1">IF(ISERROR($S957),"",OFFSET('Smelter Reference List'!$G$4,$S957-4,0))</f>
        <v/>
      </c>
      <c r="I957" s="291" t="str">
        <f ca="1">IF(ISERROR($S957),"",OFFSET('Smelter Reference List'!$H$4,$S957-4,0))</f>
        <v/>
      </c>
      <c r="J957" s="291" t="str">
        <f ca="1">IF(ISERROR($S957),"",OFFSET('Smelter Reference List'!$I$4,$S957-4,0))</f>
        <v/>
      </c>
      <c r="K957" s="288"/>
      <c r="L957" s="288"/>
      <c r="M957" s="288"/>
      <c r="N957" s="288"/>
      <c r="O957" s="288"/>
      <c r="P957" s="288"/>
      <c r="Q957" s="289"/>
      <c r="R957" s="274"/>
      <c r="S957" s="275" t="e">
        <f>IF(OR(C957="",C957=T$4),NA(),MATCH($B957&amp;$C957,'Smelter Reference List'!$J:$J,0))</f>
        <v>#N/A</v>
      </c>
      <c r="T957" s="276"/>
      <c r="U957" s="276"/>
      <c r="V957" s="276"/>
      <c r="W957" s="276"/>
    </row>
    <row r="958" spans="1:23" s="267" customFormat="1" ht="20.25">
      <c r="A958" s="265"/>
      <c r="B958" s="273"/>
      <c r="C958" s="273"/>
      <c r="D958" s="166" t="str">
        <f ca="1">IF(ISERROR($S958),"",OFFSET('Smelter Reference List'!$C$4,$S958-4,0)&amp;"")</f>
        <v/>
      </c>
      <c r="E958" s="166" t="str">
        <f ca="1">IF(ISERROR($S958),"",OFFSET('Smelter Reference List'!$D$4,$S958-4,0)&amp;"")</f>
        <v/>
      </c>
      <c r="F958" s="166" t="str">
        <f ca="1">IF(ISERROR($S958),"",OFFSET('Smelter Reference List'!$E$4,$S958-4,0))</f>
        <v/>
      </c>
      <c r="G958" s="166" t="str">
        <f ca="1">IF(C958=$U$4,"Enter smelter details", IF(ISERROR($S958),"",OFFSET('Smelter Reference List'!$F$4,$S958-4,0)))</f>
        <v/>
      </c>
      <c r="H958" s="290" t="str">
        <f ca="1">IF(ISERROR($S958),"",OFFSET('Smelter Reference List'!$G$4,$S958-4,0))</f>
        <v/>
      </c>
      <c r="I958" s="291" t="str">
        <f ca="1">IF(ISERROR($S958),"",OFFSET('Smelter Reference List'!$H$4,$S958-4,0))</f>
        <v/>
      </c>
      <c r="J958" s="291" t="str">
        <f ca="1">IF(ISERROR($S958),"",OFFSET('Smelter Reference List'!$I$4,$S958-4,0))</f>
        <v/>
      </c>
      <c r="K958" s="288"/>
      <c r="L958" s="288"/>
      <c r="M958" s="288"/>
      <c r="N958" s="288"/>
      <c r="O958" s="288"/>
      <c r="P958" s="288"/>
      <c r="Q958" s="289"/>
      <c r="R958" s="274"/>
      <c r="S958" s="275" t="e">
        <f>IF(OR(C958="",C958=T$4),NA(),MATCH($B958&amp;$C958,'Smelter Reference List'!$J:$J,0))</f>
        <v>#N/A</v>
      </c>
      <c r="T958" s="276"/>
      <c r="U958" s="276"/>
      <c r="V958" s="276"/>
      <c r="W958" s="276"/>
    </row>
    <row r="959" spans="1:23" s="267" customFormat="1" ht="20.25">
      <c r="A959" s="265"/>
      <c r="B959" s="273"/>
      <c r="C959" s="273"/>
      <c r="D959" s="166" t="str">
        <f ca="1">IF(ISERROR($S959),"",OFFSET('Smelter Reference List'!$C$4,$S959-4,0)&amp;"")</f>
        <v/>
      </c>
      <c r="E959" s="166" t="str">
        <f ca="1">IF(ISERROR($S959),"",OFFSET('Smelter Reference List'!$D$4,$S959-4,0)&amp;"")</f>
        <v/>
      </c>
      <c r="F959" s="166" t="str">
        <f ca="1">IF(ISERROR($S959),"",OFFSET('Smelter Reference List'!$E$4,$S959-4,0))</f>
        <v/>
      </c>
      <c r="G959" s="166" t="str">
        <f ca="1">IF(C959=$U$4,"Enter smelter details", IF(ISERROR($S959),"",OFFSET('Smelter Reference List'!$F$4,$S959-4,0)))</f>
        <v/>
      </c>
      <c r="H959" s="290" t="str">
        <f ca="1">IF(ISERROR($S959),"",OFFSET('Smelter Reference List'!$G$4,$S959-4,0))</f>
        <v/>
      </c>
      <c r="I959" s="291" t="str">
        <f ca="1">IF(ISERROR($S959),"",OFFSET('Smelter Reference List'!$H$4,$S959-4,0))</f>
        <v/>
      </c>
      <c r="J959" s="291" t="str">
        <f ca="1">IF(ISERROR($S959),"",OFFSET('Smelter Reference List'!$I$4,$S959-4,0))</f>
        <v/>
      </c>
      <c r="K959" s="288"/>
      <c r="L959" s="288"/>
      <c r="M959" s="288"/>
      <c r="N959" s="288"/>
      <c r="O959" s="288"/>
      <c r="P959" s="288"/>
      <c r="Q959" s="289"/>
      <c r="R959" s="274"/>
      <c r="S959" s="275" t="e">
        <f>IF(OR(C959="",C959=T$4),NA(),MATCH($B959&amp;$C959,'Smelter Reference List'!$J:$J,0))</f>
        <v>#N/A</v>
      </c>
      <c r="T959" s="276"/>
      <c r="U959" s="276"/>
      <c r="V959" s="276"/>
      <c r="W959" s="276"/>
    </row>
    <row r="960" spans="1:23" s="267" customFormat="1" ht="20.25">
      <c r="A960" s="265"/>
      <c r="B960" s="273"/>
      <c r="C960" s="273"/>
      <c r="D960" s="166" t="str">
        <f ca="1">IF(ISERROR($S960),"",OFFSET('Smelter Reference List'!$C$4,$S960-4,0)&amp;"")</f>
        <v/>
      </c>
      <c r="E960" s="166" t="str">
        <f ca="1">IF(ISERROR($S960),"",OFFSET('Smelter Reference List'!$D$4,$S960-4,0)&amp;"")</f>
        <v/>
      </c>
      <c r="F960" s="166" t="str">
        <f ca="1">IF(ISERROR($S960),"",OFFSET('Smelter Reference List'!$E$4,$S960-4,0))</f>
        <v/>
      </c>
      <c r="G960" s="166" t="str">
        <f ca="1">IF(C960=$U$4,"Enter smelter details", IF(ISERROR($S960),"",OFFSET('Smelter Reference List'!$F$4,$S960-4,0)))</f>
        <v/>
      </c>
      <c r="H960" s="290" t="str">
        <f ca="1">IF(ISERROR($S960),"",OFFSET('Smelter Reference List'!$G$4,$S960-4,0))</f>
        <v/>
      </c>
      <c r="I960" s="291" t="str">
        <f ca="1">IF(ISERROR($S960),"",OFFSET('Smelter Reference List'!$H$4,$S960-4,0))</f>
        <v/>
      </c>
      <c r="J960" s="291" t="str">
        <f ca="1">IF(ISERROR($S960),"",OFFSET('Smelter Reference List'!$I$4,$S960-4,0))</f>
        <v/>
      </c>
      <c r="K960" s="288"/>
      <c r="L960" s="288"/>
      <c r="M960" s="288"/>
      <c r="N960" s="288"/>
      <c r="O960" s="288"/>
      <c r="P960" s="288"/>
      <c r="Q960" s="289"/>
      <c r="R960" s="274"/>
      <c r="S960" s="275" t="e">
        <f>IF(OR(C960="",C960=T$4),NA(),MATCH($B960&amp;$C960,'Smelter Reference List'!$J:$J,0))</f>
        <v>#N/A</v>
      </c>
      <c r="T960" s="276"/>
      <c r="U960" s="276"/>
      <c r="V960" s="276"/>
      <c r="W960" s="276"/>
    </row>
    <row r="961" spans="1:23" s="267" customFormat="1" ht="20.25">
      <c r="A961" s="265"/>
      <c r="B961" s="273"/>
      <c r="C961" s="273"/>
      <c r="D961" s="166" t="str">
        <f ca="1">IF(ISERROR($S961),"",OFFSET('Smelter Reference List'!$C$4,$S961-4,0)&amp;"")</f>
        <v/>
      </c>
      <c r="E961" s="166" t="str">
        <f ca="1">IF(ISERROR($S961),"",OFFSET('Smelter Reference List'!$D$4,$S961-4,0)&amp;"")</f>
        <v/>
      </c>
      <c r="F961" s="166" t="str">
        <f ca="1">IF(ISERROR($S961),"",OFFSET('Smelter Reference List'!$E$4,$S961-4,0))</f>
        <v/>
      </c>
      <c r="G961" s="166" t="str">
        <f ca="1">IF(C961=$U$4,"Enter smelter details", IF(ISERROR($S961),"",OFFSET('Smelter Reference List'!$F$4,$S961-4,0)))</f>
        <v/>
      </c>
      <c r="H961" s="290" t="str">
        <f ca="1">IF(ISERROR($S961),"",OFFSET('Smelter Reference List'!$G$4,$S961-4,0))</f>
        <v/>
      </c>
      <c r="I961" s="291" t="str">
        <f ca="1">IF(ISERROR($S961),"",OFFSET('Smelter Reference List'!$H$4,$S961-4,0))</f>
        <v/>
      </c>
      <c r="J961" s="291" t="str">
        <f ca="1">IF(ISERROR($S961),"",OFFSET('Smelter Reference List'!$I$4,$S961-4,0))</f>
        <v/>
      </c>
      <c r="K961" s="288"/>
      <c r="L961" s="288"/>
      <c r="M961" s="288"/>
      <c r="N961" s="288"/>
      <c r="O961" s="288"/>
      <c r="P961" s="288"/>
      <c r="Q961" s="289"/>
      <c r="R961" s="274"/>
      <c r="S961" s="275" t="e">
        <f>IF(OR(C961="",C961=T$4),NA(),MATCH($B961&amp;$C961,'Smelter Reference List'!$J:$J,0))</f>
        <v>#N/A</v>
      </c>
      <c r="T961" s="276"/>
      <c r="U961" s="276"/>
      <c r="V961" s="276"/>
      <c r="W961" s="276"/>
    </row>
    <row r="962" spans="1:23" s="267" customFormat="1" ht="20.25">
      <c r="A962" s="265"/>
      <c r="B962" s="273"/>
      <c r="C962" s="273"/>
      <c r="D962" s="166" t="str">
        <f ca="1">IF(ISERROR($S962),"",OFFSET('Smelter Reference List'!$C$4,$S962-4,0)&amp;"")</f>
        <v/>
      </c>
      <c r="E962" s="166" t="str">
        <f ca="1">IF(ISERROR($S962),"",OFFSET('Smelter Reference List'!$D$4,$S962-4,0)&amp;"")</f>
        <v/>
      </c>
      <c r="F962" s="166" t="str">
        <f ca="1">IF(ISERROR($S962),"",OFFSET('Smelter Reference List'!$E$4,$S962-4,0))</f>
        <v/>
      </c>
      <c r="G962" s="166" t="str">
        <f ca="1">IF(C962=$U$4,"Enter smelter details", IF(ISERROR($S962),"",OFFSET('Smelter Reference List'!$F$4,$S962-4,0)))</f>
        <v/>
      </c>
      <c r="H962" s="290" t="str">
        <f ca="1">IF(ISERROR($S962),"",OFFSET('Smelter Reference List'!$G$4,$S962-4,0))</f>
        <v/>
      </c>
      <c r="I962" s="291" t="str">
        <f ca="1">IF(ISERROR($S962),"",OFFSET('Smelter Reference List'!$H$4,$S962-4,0))</f>
        <v/>
      </c>
      <c r="J962" s="291" t="str">
        <f ca="1">IF(ISERROR($S962),"",OFFSET('Smelter Reference List'!$I$4,$S962-4,0))</f>
        <v/>
      </c>
      <c r="K962" s="288"/>
      <c r="L962" s="288"/>
      <c r="M962" s="288"/>
      <c r="N962" s="288"/>
      <c r="O962" s="288"/>
      <c r="P962" s="288"/>
      <c r="Q962" s="289"/>
      <c r="R962" s="274"/>
      <c r="S962" s="275" t="e">
        <f>IF(OR(C962="",C962=T$4),NA(),MATCH($B962&amp;$C962,'Smelter Reference List'!$J:$J,0))</f>
        <v>#N/A</v>
      </c>
      <c r="T962" s="276"/>
      <c r="U962" s="276"/>
      <c r="V962" s="276"/>
      <c r="W962" s="276"/>
    </row>
    <row r="963" spans="1:23" s="267" customFormat="1" ht="20.25">
      <c r="A963" s="265"/>
      <c r="B963" s="273"/>
      <c r="C963" s="273"/>
      <c r="D963" s="166" t="str">
        <f ca="1">IF(ISERROR($S963),"",OFFSET('Smelter Reference List'!$C$4,$S963-4,0)&amp;"")</f>
        <v/>
      </c>
      <c r="E963" s="166" t="str">
        <f ca="1">IF(ISERROR($S963),"",OFFSET('Smelter Reference List'!$D$4,$S963-4,0)&amp;"")</f>
        <v/>
      </c>
      <c r="F963" s="166" t="str">
        <f ca="1">IF(ISERROR($S963),"",OFFSET('Smelter Reference List'!$E$4,$S963-4,0))</f>
        <v/>
      </c>
      <c r="G963" s="166" t="str">
        <f ca="1">IF(C963=$U$4,"Enter smelter details", IF(ISERROR($S963),"",OFFSET('Smelter Reference List'!$F$4,$S963-4,0)))</f>
        <v/>
      </c>
      <c r="H963" s="290" t="str">
        <f ca="1">IF(ISERROR($S963),"",OFFSET('Smelter Reference List'!$G$4,$S963-4,0))</f>
        <v/>
      </c>
      <c r="I963" s="291" t="str">
        <f ca="1">IF(ISERROR($S963),"",OFFSET('Smelter Reference List'!$H$4,$S963-4,0))</f>
        <v/>
      </c>
      <c r="J963" s="291" t="str">
        <f ca="1">IF(ISERROR($S963),"",OFFSET('Smelter Reference List'!$I$4,$S963-4,0))</f>
        <v/>
      </c>
      <c r="K963" s="288"/>
      <c r="L963" s="288"/>
      <c r="M963" s="288"/>
      <c r="N963" s="288"/>
      <c r="O963" s="288"/>
      <c r="P963" s="288"/>
      <c r="Q963" s="289"/>
      <c r="R963" s="274"/>
      <c r="S963" s="275" t="e">
        <f>IF(OR(C963="",C963=T$4),NA(),MATCH($B963&amp;$C963,'Smelter Reference List'!$J:$J,0))</f>
        <v>#N/A</v>
      </c>
      <c r="T963" s="276"/>
      <c r="U963" s="276"/>
      <c r="V963" s="276"/>
      <c r="W963" s="276"/>
    </row>
    <row r="964" spans="1:23" s="267" customFormat="1" ht="20.25">
      <c r="A964" s="265"/>
      <c r="B964" s="273"/>
      <c r="C964" s="273"/>
      <c r="D964" s="166" t="str">
        <f ca="1">IF(ISERROR($S964),"",OFFSET('Smelter Reference List'!$C$4,$S964-4,0)&amp;"")</f>
        <v/>
      </c>
      <c r="E964" s="166" t="str">
        <f ca="1">IF(ISERROR($S964),"",OFFSET('Smelter Reference List'!$D$4,$S964-4,0)&amp;"")</f>
        <v/>
      </c>
      <c r="F964" s="166" t="str">
        <f ca="1">IF(ISERROR($S964),"",OFFSET('Smelter Reference List'!$E$4,$S964-4,0))</f>
        <v/>
      </c>
      <c r="G964" s="166" t="str">
        <f ca="1">IF(C964=$U$4,"Enter smelter details", IF(ISERROR($S964),"",OFFSET('Smelter Reference List'!$F$4,$S964-4,0)))</f>
        <v/>
      </c>
      <c r="H964" s="290" t="str">
        <f ca="1">IF(ISERROR($S964),"",OFFSET('Smelter Reference List'!$G$4,$S964-4,0))</f>
        <v/>
      </c>
      <c r="I964" s="291" t="str">
        <f ca="1">IF(ISERROR($S964),"",OFFSET('Smelter Reference List'!$H$4,$S964-4,0))</f>
        <v/>
      </c>
      <c r="J964" s="291" t="str">
        <f ca="1">IF(ISERROR($S964),"",OFFSET('Smelter Reference List'!$I$4,$S964-4,0))</f>
        <v/>
      </c>
      <c r="K964" s="288"/>
      <c r="L964" s="288"/>
      <c r="M964" s="288"/>
      <c r="N964" s="288"/>
      <c r="O964" s="288"/>
      <c r="P964" s="288"/>
      <c r="Q964" s="289"/>
      <c r="R964" s="274"/>
      <c r="S964" s="275" t="e">
        <f>IF(OR(C964="",C964=T$4),NA(),MATCH($B964&amp;$C964,'Smelter Reference List'!$J:$J,0))</f>
        <v>#N/A</v>
      </c>
      <c r="T964" s="276"/>
      <c r="U964" s="276"/>
      <c r="V964" s="276"/>
      <c r="W964" s="276"/>
    </row>
    <row r="965" spans="1:23" s="267" customFormat="1" ht="20.25">
      <c r="A965" s="265"/>
      <c r="B965" s="273"/>
      <c r="C965" s="273"/>
      <c r="D965" s="166" t="str">
        <f ca="1">IF(ISERROR($S965),"",OFFSET('Smelter Reference List'!$C$4,$S965-4,0)&amp;"")</f>
        <v/>
      </c>
      <c r="E965" s="166" t="str">
        <f ca="1">IF(ISERROR($S965),"",OFFSET('Smelter Reference List'!$D$4,$S965-4,0)&amp;"")</f>
        <v/>
      </c>
      <c r="F965" s="166" t="str">
        <f ca="1">IF(ISERROR($S965),"",OFFSET('Smelter Reference List'!$E$4,$S965-4,0))</f>
        <v/>
      </c>
      <c r="G965" s="166" t="str">
        <f ca="1">IF(C965=$U$4,"Enter smelter details", IF(ISERROR($S965),"",OFFSET('Smelter Reference List'!$F$4,$S965-4,0)))</f>
        <v/>
      </c>
      <c r="H965" s="290" t="str">
        <f ca="1">IF(ISERROR($S965),"",OFFSET('Smelter Reference List'!$G$4,$S965-4,0))</f>
        <v/>
      </c>
      <c r="I965" s="291" t="str">
        <f ca="1">IF(ISERROR($S965),"",OFFSET('Smelter Reference List'!$H$4,$S965-4,0))</f>
        <v/>
      </c>
      <c r="J965" s="291" t="str">
        <f ca="1">IF(ISERROR($S965),"",OFFSET('Smelter Reference List'!$I$4,$S965-4,0))</f>
        <v/>
      </c>
      <c r="K965" s="288"/>
      <c r="L965" s="288"/>
      <c r="M965" s="288"/>
      <c r="N965" s="288"/>
      <c r="O965" s="288"/>
      <c r="P965" s="288"/>
      <c r="Q965" s="289"/>
      <c r="R965" s="274"/>
      <c r="S965" s="275" t="e">
        <f>IF(OR(C965="",C965=T$4),NA(),MATCH($B965&amp;$C965,'Smelter Reference List'!$J:$J,0))</f>
        <v>#N/A</v>
      </c>
      <c r="T965" s="276"/>
      <c r="U965" s="276"/>
      <c r="V965" s="276"/>
      <c r="W965" s="276"/>
    </row>
    <row r="966" spans="1:23" s="267" customFormat="1" ht="20.25">
      <c r="A966" s="265"/>
      <c r="B966" s="273"/>
      <c r="C966" s="273"/>
      <c r="D966" s="166" t="str">
        <f ca="1">IF(ISERROR($S966),"",OFFSET('Smelter Reference List'!$C$4,$S966-4,0)&amp;"")</f>
        <v/>
      </c>
      <c r="E966" s="166" t="str">
        <f ca="1">IF(ISERROR($S966),"",OFFSET('Smelter Reference List'!$D$4,$S966-4,0)&amp;"")</f>
        <v/>
      </c>
      <c r="F966" s="166" t="str">
        <f ca="1">IF(ISERROR($S966),"",OFFSET('Smelter Reference List'!$E$4,$S966-4,0))</f>
        <v/>
      </c>
      <c r="G966" s="166" t="str">
        <f ca="1">IF(C966=$U$4,"Enter smelter details", IF(ISERROR($S966),"",OFFSET('Smelter Reference List'!$F$4,$S966-4,0)))</f>
        <v/>
      </c>
      <c r="H966" s="290" t="str">
        <f ca="1">IF(ISERROR($S966),"",OFFSET('Smelter Reference List'!$G$4,$S966-4,0))</f>
        <v/>
      </c>
      <c r="I966" s="291" t="str">
        <f ca="1">IF(ISERROR($S966),"",OFFSET('Smelter Reference List'!$H$4,$S966-4,0))</f>
        <v/>
      </c>
      <c r="J966" s="291" t="str">
        <f ca="1">IF(ISERROR($S966),"",OFFSET('Smelter Reference List'!$I$4,$S966-4,0))</f>
        <v/>
      </c>
      <c r="K966" s="288"/>
      <c r="L966" s="288"/>
      <c r="M966" s="288"/>
      <c r="N966" s="288"/>
      <c r="O966" s="288"/>
      <c r="P966" s="288"/>
      <c r="Q966" s="289"/>
      <c r="R966" s="274"/>
      <c r="S966" s="275" t="e">
        <f>IF(OR(C966="",C966=T$4),NA(),MATCH($B966&amp;$C966,'Smelter Reference List'!$J:$J,0))</f>
        <v>#N/A</v>
      </c>
      <c r="T966" s="276"/>
      <c r="U966" s="276"/>
      <c r="V966" s="276"/>
      <c r="W966" s="276"/>
    </row>
    <row r="967" spans="1:23" s="267" customFormat="1" ht="20.25">
      <c r="A967" s="265"/>
      <c r="B967" s="273"/>
      <c r="C967" s="273"/>
      <c r="D967" s="166" t="str">
        <f ca="1">IF(ISERROR($S967),"",OFFSET('Smelter Reference List'!$C$4,$S967-4,0)&amp;"")</f>
        <v/>
      </c>
      <c r="E967" s="166" t="str">
        <f ca="1">IF(ISERROR($S967),"",OFFSET('Smelter Reference List'!$D$4,$S967-4,0)&amp;"")</f>
        <v/>
      </c>
      <c r="F967" s="166" t="str">
        <f ca="1">IF(ISERROR($S967),"",OFFSET('Smelter Reference List'!$E$4,$S967-4,0))</f>
        <v/>
      </c>
      <c r="G967" s="166" t="str">
        <f ca="1">IF(C967=$U$4,"Enter smelter details", IF(ISERROR($S967),"",OFFSET('Smelter Reference List'!$F$4,$S967-4,0)))</f>
        <v/>
      </c>
      <c r="H967" s="290" t="str">
        <f ca="1">IF(ISERROR($S967),"",OFFSET('Smelter Reference List'!$G$4,$S967-4,0))</f>
        <v/>
      </c>
      <c r="I967" s="291" t="str">
        <f ca="1">IF(ISERROR($S967),"",OFFSET('Smelter Reference List'!$H$4,$S967-4,0))</f>
        <v/>
      </c>
      <c r="J967" s="291" t="str">
        <f ca="1">IF(ISERROR($S967),"",OFFSET('Smelter Reference List'!$I$4,$S967-4,0))</f>
        <v/>
      </c>
      <c r="K967" s="288"/>
      <c r="L967" s="288"/>
      <c r="M967" s="288"/>
      <c r="N967" s="288"/>
      <c r="O967" s="288"/>
      <c r="P967" s="288"/>
      <c r="Q967" s="289"/>
      <c r="R967" s="274"/>
      <c r="S967" s="275" t="e">
        <f>IF(OR(C967="",C967=T$4),NA(),MATCH($B967&amp;$C967,'Smelter Reference List'!$J:$J,0))</f>
        <v>#N/A</v>
      </c>
      <c r="T967" s="276"/>
      <c r="U967" s="276"/>
      <c r="V967" s="276"/>
      <c r="W967" s="276"/>
    </row>
    <row r="968" spans="1:23" s="267" customFormat="1" ht="20.25">
      <c r="A968" s="265"/>
      <c r="B968" s="273"/>
      <c r="C968" s="273"/>
      <c r="D968" s="166" t="str">
        <f ca="1">IF(ISERROR($S968),"",OFFSET('Smelter Reference List'!$C$4,$S968-4,0)&amp;"")</f>
        <v/>
      </c>
      <c r="E968" s="166" t="str">
        <f ca="1">IF(ISERROR($S968),"",OFFSET('Smelter Reference List'!$D$4,$S968-4,0)&amp;"")</f>
        <v/>
      </c>
      <c r="F968" s="166" t="str">
        <f ca="1">IF(ISERROR($S968),"",OFFSET('Smelter Reference List'!$E$4,$S968-4,0))</f>
        <v/>
      </c>
      <c r="G968" s="166" t="str">
        <f ca="1">IF(C968=$U$4,"Enter smelter details", IF(ISERROR($S968),"",OFFSET('Smelter Reference List'!$F$4,$S968-4,0)))</f>
        <v/>
      </c>
      <c r="H968" s="290" t="str">
        <f ca="1">IF(ISERROR($S968),"",OFFSET('Smelter Reference List'!$G$4,$S968-4,0))</f>
        <v/>
      </c>
      <c r="I968" s="291" t="str">
        <f ca="1">IF(ISERROR($S968),"",OFFSET('Smelter Reference List'!$H$4,$S968-4,0))</f>
        <v/>
      </c>
      <c r="J968" s="291" t="str">
        <f ca="1">IF(ISERROR($S968),"",OFFSET('Smelter Reference List'!$I$4,$S968-4,0))</f>
        <v/>
      </c>
      <c r="K968" s="288"/>
      <c r="L968" s="288"/>
      <c r="M968" s="288"/>
      <c r="N968" s="288"/>
      <c r="O968" s="288"/>
      <c r="P968" s="288"/>
      <c r="Q968" s="289"/>
      <c r="R968" s="274"/>
      <c r="S968" s="275" t="e">
        <f>IF(OR(C968="",C968=T$4),NA(),MATCH($B968&amp;$C968,'Smelter Reference List'!$J:$J,0))</f>
        <v>#N/A</v>
      </c>
      <c r="T968" s="276"/>
      <c r="U968" s="276"/>
      <c r="V968" s="276"/>
      <c r="W968" s="276"/>
    </row>
    <row r="969" spans="1:23" s="267" customFormat="1" ht="20.25">
      <c r="A969" s="265"/>
      <c r="B969" s="273"/>
      <c r="C969" s="273"/>
      <c r="D969" s="166" t="str">
        <f ca="1">IF(ISERROR($S969),"",OFFSET('Smelter Reference List'!$C$4,$S969-4,0)&amp;"")</f>
        <v/>
      </c>
      <c r="E969" s="166" t="str">
        <f ca="1">IF(ISERROR($S969),"",OFFSET('Smelter Reference List'!$D$4,$S969-4,0)&amp;"")</f>
        <v/>
      </c>
      <c r="F969" s="166" t="str">
        <f ca="1">IF(ISERROR($S969),"",OFFSET('Smelter Reference List'!$E$4,$S969-4,0))</f>
        <v/>
      </c>
      <c r="G969" s="166" t="str">
        <f ca="1">IF(C969=$U$4,"Enter smelter details", IF(ISERROR($S969),"",OFFSET('Smelter Reference List'!$F$4,$S969-4,0)))</f>
        <v/>
      </c>
      <c r="H969" s="290" t="str">
        <f ca="1">IF(ISERROR($S969),"",OFFSET('Smelter Reference List'!$G$4,$S969-4,0))</f>
        <v/>
      </c>
      <c r="I969" s="291" t="str">
        <f ca="1">IF(ISERROR($S969),"",OFFSET('Smelter Reference List'!$H$4,$S969-4,0))</f>
        <v/>
      </c>
      <c r="J969" s="291" t="str">
        <f ca="1">IF(ISERROR($S969),"",OFFSET('Smelter Reference List'!$I$4,$S969-4,0))</f>
        <v/>
      </c>
      <c r="K969" s="288"/>
      <c r="L969" s="288"/>
      <c r="M969" s="288"/>
      <c r="N969" s="288"/>
      <c r="O969" s="288"/>
      <c r="P969" s="288"/>
      <c r="Q969" s="289"/>
      <c r="R969" s="274"/>
      <c r="S969" s="275" t="e">
        <f>IF(OR(C969="",C969=T$4),NA(),MATCH($B969&amp;$C969,'Smelter Reference List'!$J:$J,0))</f>
        <v>#N/A</v>
      </c>
      <c r="T969" s="276"/>
      <c r="U969" s="276"/>
      <c r="V969" s="276"/>
      <c r="W969" s="276"/>
    </row>
    <row r="970" spans="1:23" s="267" customFormat="1" ht="20.25">
      <c r="A970" s="265"/>
      <c r="B970" s="273"/>
      <c r="C970" s="273"/>
      <c r="D970" s="166" t="str">
        <f ca="1">IF(ISERROR($S970),"",OFFSET('Smelter Reference List'!$C$4,$S970-4,0)&amp;"")</f>
        <v/>
      </c>
      <c r="E970" s="166" t="str">
        <f ca="1">IF(ISERROR($S970),"",OFFSET('Smelter Reference List'!$D$4,$S970-4,0)&amp;"")</f>
        <v/>
      </c>
      <c r="F970" s="166" t="str">
        <f ca="1">IF(ISERROR($S970),"",OFFSET('Smelter Reference List'!$E$4,$S970-4,0))</f>
        <v/>
      </c>
      <c r="G970" s="166" t="str">
        <f ca="1">IF(C970=$U$4,"Enter smelter details", IF(ISERROR($S970),"",OFFSET('Smelter Reference List'!$F$4,$S970-4,0)))</f>
        <v/>
      </c>
      <c r="H970" s="290" t="str">
        <f ca="1">IF(ISERROR($S970),"",OFFSET('Smelter Reference List'!$G$4,$S970-4,0))</f>
        <v/>
      </c>
      <c r="I970" s="291" t="str">
        <f ca="1">IF(ISERROR($S970),"",OFFSET('Smelter Reference List'!$H$4,$S970-4,0))</f>
        <v/>
      </c>
      <c r="J970" s="291" t="str">
        <f ca="1">IF(ISERROR($S970),"",OFFSET('Smelter Reference List'!$I$4,$S970-4,0))</f>
        <v/>
      </c>
      <c r="K970" s="288"/>
      <c r="L970" s="288"/>
      <c r="M970" s="288"/>
      <c r="N970" s="288"/>
      <c r="O970" s="288"/>
      <c r="P970" s="288"/>
      <c r="Q970" s="289"/>
      <c r="R970" s="274"/>
      <c r="S970" s="275" t="e">
        <f>IF(OR(C970="",C970=T$4),NA(),MATCH($B970&amp;$C970,'Smelter Reference List'!$J:$J,0))</f>
        <v>#N/A</v>
      </c>
      <c r="T970" s="276"/>
      <c r="U970" s="276"/>
      <c r="V970" s="276"/>
      <c r="W970" s="276"/>
    </row>
    <row r="971" spans="1:23" s="267" customFormat="1" ht="20.25">
      <c r="A971" s="265"/>
      <c r="B971" s="273"/>
      <c r="C971" s="273"/>
      <c r="D971" s="166" t="str">
        <f ca="1">IF(ISERROR($S971),"",OFFSET('Smelter Reference List'!$C$4,$S971-4,0)&amp;"")</f>
        <v/>
      </c>
      <c r="E971" s="166" t="str">
        <f ca="1">IF(ISERROR($S971),"",OFFSET('Smelter Reference List'!$D$4,$S971-4,0)&amp;"")</f>
        <v/>
      </c>
      <c r="F971" s="166" t="str">
        <f ca="1">IF(ISERROR($S971),"",OFFSET('Smelter Reference List'!$E$4,$S971-4,0))</f>
        <v/>
      </c>
      <c r="G971" s="166" t="str">
        <f ca="1">IF(C971=$U$4,"Enter smelter details", IF(ISERROR($S971),"",OFFSET('Smelter Reference List'!$F$4,$S971-4,0)))</f>
        <v/>
      </c>
      <c r="H971" s="290" t="str">
        <f ca="1">IF(ISERROR($S971),"",OFFSET('Smelter Reference List'!$G$4,$S971-4,0))</f>
        <v/>
      </c>
      <c r="I971" s="291" t="str">
        <f ca="1">IF(ISERROR($S971),"",OFFSET('Smelter Reference List'!$H$4,$S971-4,0))</f>
        <v/>
      </c>
      <c r="J971" s="291" t="str">
        <f ca="1">IF(ISERROR($S971),"",OFFSET('Smelter Reference List'!$I$4,$S971-4,0))</f>
        <v/>
      </c>
      <c r="K971" s="288"/>
      <c r="L971" s="288"/>
      <c r="M971" s="288"/>
      <c r="N971" s="288"/>
      <c r="O971" s="288"/>
      <c r="P971" s="288"/>
      <c r="Q971" s="289"/>
      <c r="R971" s="274"/>
      <c r="S971" s="275" t="e">
        <f>IF(OR(C971="",C971=T$4),NA(),MATCH($B971&amp;$C971,'Smelter Reference List'!$J:$J,0))</f>
        <v>#N/A</v>
      </c>
      <c r="T971" s="276"/>
      <c r="U971" s="276"/>
      <c r="V971" s="276"/>
      <c r="W971" s="276"/>
    </row>
    <row r="972" spans="1:23" s="267" customFormat="1" ht="20.25">
      <c r="A972" s="265"/>
      <c r="B972" s="273"/>
      <c r="C972" s="273"/>
      <c r="D972" s="166" t="str">
        <f ca="1">IF(ISERROR($S972),"",OFFSET('Smelter Reference List'!$C$4,$S972-4,0)&amp;"")</f>
        <v/>
      </c>
      <c r="E972" s="166" t="str">
        <f ca="1">IF(ISERROR($S972),"",OFFSET('Smelter Reference List'!$D$4,$S972-4,0)&amp;"")</f>
        <v/>
      </c>
      <c r="F972" s="166" t="str">
        <f ca="1">IF(ISERROR($S972),"",OFFSET('Smelter Reference List'!$E$4,$S972-4,0))</f>
        <v/>
      </c>
      <c r="G972" s="166" t="str">
        <f ca="1">IF(C972=$U$4,"Enter smelter details", IF(ISERROR($S972),"",OFFSET('Smelter Reference List'!$F$4,$S972-4,0)))</f>
        <v/>
      </c>
      <c r="H972" s="290" t="str">
        <f ca="1">IF(ISERROR($S972),"",OFFSET('Smelter Reference List'!$G$4,$S972-4,0))</f>
        <v/>
      </c>
      <c r="I972" s="291" t="str">
        <f ca="1">IF(ISERROR($S972),"",OFFSET('Smelter Reference List'!$H$4,$S972-4,0))</f>
        <v/>
      </c>
      <c r="J972" s="291" t="str">
        <f ca="1">IF(ISERROR($S972),"",OFFSET('Smelter Reference List'!$I$4,$S972-4,0))</f>
        <v/>
      </c>
      <c r="K972" s="288"/>
      <c r="L972" s="288"/>
      <c r="M972" s="288"/>
      <c r="N972" s="288"/>
      <c r="O972" s="288"/>
      <c r="P972" s="288"/>
      <c r="Q972" s="289"/>
      <c r="R972" s="274"/>
      <c r="S972" s="275" t="e">
        <f>IF(OR(C972="",C972=T$4),NA(),MATCH($B972&amp;$C972,'Smelter Reference List'!$J:$J,0))</f>
        <v>#N/A</v>
      </c>
      <c r="T972" s="276"/>
      <c r="U972" s="276"/>
      <c r="V972" s="276"/>
      <c r="W972" s="276"/>
    </row>
    <row r="973" spans="1:23" s="267" customFormat="1" ht="20.25">
      <c r="A973" s="265"/>
      <c r="B973" s="273"/>
      <c r="C973" s="273"/>
      <c r="D973" s="166" t="str">
        <f ca="1">IF(ISERROR($S973),"",OFFSET('Smelter Reference List'!$C$4,$S973-4,0)&amp;"")</f>
        <v/>
      </c>
      <c r="E973" s="166" t="str">
        <f ca="1">IF(ISERROR($S973),"",OFFSET('Smelter Reference List'!$D$4,$S973-4,0)&amp;"")</f>
        <v/>
      </c>
      <c r="F973" s="166" t="str">
        <f ca="1">IF(ISERROR($S973),"",OFFSET('Smelter Reference List'!$E$4,$S973-4,0))</f>
        <v/>
      </c>
      <c r="G973" s="166" t="str">
        <f ca="1">IF(C973=$U$4,"Enter smelter details", IF(ISERROR($S973),"",OFFSET('Smelter Reference List'!$F$4,$S973-4,0)))</f>
        <v/>
      </c>
      <c r="H973" s="290" t="str">
        <f ca="1">IF(ISERROR($S973),"",OFFSET('Smelter Reference List'!$G$4,$S973-4,0))</f>
        <v/>
      </c>
      <c r="I973" s="291" t="str">
        <f ca="1">IF(ISERROR($S973),"",OFFSET('Smelter Reference List'!$H$4,$S973-4,0))</f>
        <v/>
      </c>
      <c r="J973" s="291" t="str">
        <f ca="1">IF(ISERROR($S973),"",OFFSET('Smelter Reference List'!$I$4,$S973-4,0))</f>
        <v/>
      </c>
      <c r="K973" s="288"/>
      <c r="L973" s="288"/>
      <c r="M973" s="288"/>
      <c r="N973" s="288"/>
      <c r="O973" s="288"/>
      <c r="P973" s="288"/>
      <c r="Q973" s="289"/>
      <c r="R973" s="274"/>
      <c r="S973" s="275" t="e">
        <f>IF(OR(C973="",C973=T$4),NA(),MATCH($B973&amp;$C973,'Smelter Reference List'!$J:$J,0))</f>
        <v>#N/A</v>
      </c>
      <c r="T973" s="276"/>
      <c r="U973" s="276"/>
      <c r="V973" s="276"/>
      <c r="W973" s="276"/>
    </row>
    <row r="974" spans="1:23" s="267" customFormat="1" ht="20.25">
      <c r="A974" s="265"/>
      <c r="B974" s="273"/>
      <c r="C974" s="273"/>
      <c r="D974" s="166" t="str">
        <f ca="1">IF(ISERROR($S974),"",OFFSET('Smelter Reference List'!$C$4,$S974-4,0)&amp;"")</f>
        <v/>
      </c>
      <c r="E974" s="166" t="str">
        <f ca="1">IF(ISERROR($S974),"",OFFSET('Smelter Reference List'!$D$4,$S974-4,0)&amp;"")</f>
        <v/>
      </c>
      <c r="F974" s="166" t="str">
        <f ca="1">IF(ISERROR($S974),"",OFFSET('Smelter Reference List'!$E$4,$S974-4,0))</f>
        <v/>
      </c>
      <c r="G974" s="166" t="str">
        <f ca="1">IF(C974=$U$4,"Enter smelter details", IF(ISERROR($S974),"",OFFSET('Smelter Reference List'!$F$4,$S974-4,0)))</f>
        <v/>
      </c>
      <c r="H974" s="290" t="str">
        <f ca="1">IF(ISERROR($S974),"",OFFSET('Smelter Reference List'!$G$4,$S974-4,0))</f>
        <v/>
      </c>
      <c r="I974" s="291" t="str">
        <f ca="1">IF(ISERROR($S974),"",OFFSET('Smelter Reference List'!$H$4,$S974-4,0))</f>
        <v/>
      </c>
      <c r="J974" s="291" t="str">
        <f ca="1">IF(ISERROR($S974),"",OFFSET('Smelter Reference List'!$I$4,$S974-4,0))</f>
        <v/>
      </c>
      <c r="K974" s="288"/>
      <c r="L974" s="288"/>
      <c r="M974" s="288"/>
      <c r="N974" s="288"/>
      <c r="O974" s="288"/>
      <c r="P974" s="288"/>
      <c r="Q974" s="289"/>
      <c r="R974" s="274"/>
      <c r="S974" s="275" t="e">
        <f>IF(OR(C974="",C974=T$4),NA(),MATCH($B974&amp;$C974,'Smelter Reference List'!$J:$J,0))</f>
        <v>#N/A</v>
      </c>
      <c r="T974" s="276"/>
      <c r="U974" s="276"/>
      <c r="V974" s="276"/>
      <c r="W974" s="276"/>
    </row>
    <row r="975" spans="1:23" s="267" customFormat="1" ht="20.25">
      <c r="A975" s="265"/>
      <c r="B975" s="273"/>
      <c r="C975" s="273"/>
      <c r="D975" s="166" t="str">
        <f ca="1">IF(ISERROR($S975),"",OFFSET('Smelter Reference List'!$C$4,$S975-4,0)&amp;"")</f>
        <v/>
      </c>
      <c r="E975" s="166" t="str">
        <f ca="1">IF(ISERROR($S975),"",OFFSET('Smelter Reference List'!$D$4,$S975-4,0)&amp;"")</f>
        <v/>
      </c>
      <c r="F975" s="166" t="str">
        <f ca="1">IF(ISERROR($S975),"",OFFSET('Smelter Reference List'!$E$4,$S975-4,0))</f>
        <v/>
      </c>
      <c r="G975" s="166" t="str">
        <f ca="1">IF(C975=$U$4,"Enter smelter details", IF(ISERROR($S975),"",OFFSET('Smelter Reference List'!$F$4,$S975-4,0)))</f>
        <v/>
      </c>
      <c r="H975" s="290" t="str">
        <f ca="1">IF(ISERROR($S975),"",OFFSET('Smelter Reference List'!$G$4,$S975-4,0))</f>
        <v/>
      </c>
      <c r="I975" s="291" t="str">
        <f ca="1">IF(ISERROR($S975),"",OFFSET('Smelter Reference List'!$H$4,$S975-4,0))</f>
        <v/>
      </c>
      <c r="J975" s="291" t="str">
        <f ca="1">IF(ISERROR($S975),"",OFFSET('Smelter Reference List'!$I$4,$S975-4,0))</f>
        <v/>
      </c>
      <c r="K975" s="288"/>
      <c r="L975" s="288"/>
      <c r="M975" s="288"/>
      <c r="N975" s="288"/>
      <c r="O975" s="288"/>
      <c r="P975" s="288"/>
      <c r="Q975" s="289"/>
      <c r="R975" s="274"/>
      <c r="S975" s="275" t="e">
        <f>IF(OR(C975="",C975=T$4),NA(),MATCH($B975&amp;$C975,'Smelter Reference List'!$J:$J,0))</f>
        <v>#N/A</v>
      </c>
      <c r="T975" s="276"/>
      <c r="U975" s="276"/>
      <c r="V975" s="276"/>
      <c r="W975" s="276"/>
    </row>
    <row r="976" spans="1:23" s="267" customFormat="1" ht="20.25">
      <c r="A976" s="265"/>
      <c r="B976" s="273"/>
      <c r="C976" s="273"/>
      <c r="D976" s="166" t="str">
        <f ca="1">IF(ISERROR($S976),"",OFFSET('Smelter Reference List'!$C$4,$S976-4,0)&amp;"")</f>
        <v/>
      </c>
      <c r="E976" s="166" t="str">
        <f ca="1">IF(ISERROR($S976),"",OFFSET('Smelter Reference List'!$D$4,$S976-4,0)&amp;"")</f>
        <v/>
      </c>
      <c r="F976" s="166" t="str">
        <f ca="1">IF(ISERROR($S976),"",OFFSET('Smelter Reference List'!$E$4,$S976-4,0))</f>
        <v/>
      </c>
      <c r="G976" s="166" t="str">
        <f ca="1">IF(C976=$U$4,"Enter smelter details", IF(ISERROR($S976),"",OFFSET('Smelter Reference List'!$F$4,$S976-4,0)))</f>
        <v/>
      </c>
      <c r="H976" s="290" t="str">
        <f ca="1">IF(ISERROR($S976),"",OFFSET('Smelter Reference List'!$G$4,$S976-4,0))</f>
        <v/>
      </c>
      <c r="I976" s="291" t="str">
        <f ca="1">IF(ISERROR($S976),"",OFFSET('Smelter Reference List'!$H$4,$S976-4,0))</f>
        <v/>
      </c>
      <c r="J976" s="291" t="str">
        <f ca="1">IF(ISERROR($S976),"",OFFSET('Smelter Reference List'!$I$4,$S976-4,0))</f>
        <v/>
      </c>
      <c r="K976" s="288"/>
      <c r="L976" s="288"/>
      <c r="M976" s="288"/>
      <c r="N976" s="288"/>
      <c r="O976" s="288"/>
      <c r="P976" s="288"/>
      <c r="Q976" s="289"/>
      <c r="R976" s="274"/>
      <c r="S976" s="275" t="e">
        <f>IF(OR(C976="",C976=T$4),NA(),MATCH($B976&amp;$C976,'Smelter Reference List'!$J:$J,0))</f>
        <v>#N/A</v>
      </c>
      <c r="T976" s="276"/>
      <c r="U976" s="276"/>
      <c r="V976" s="276"/>
      <c r="W976" s="276"/>
    </row>
    <row r="977" spans="1:23" s="267" customFormat="1" ht="20.25">
      <c r="A977" s="265"/>
      <c r="B977" s="273"/>
      <c r="C977" s="273"/>
      <c r="D977" s="166" t="str">
        <f ca="1">IF(ISERROR($S977),"",OFFSET('Smelter Reference List'!$C$4,$S977-4,0)&amp;"")</f>
        <v/>
      </c>
      <c r="E977" s="166" t="str">
        <f ca="1">IF(ISERROR($S977),"",OFFSET('Smelter Reference List'!$D$4,$S977-4,0)&amp;"")</f>
        <v/>
      </c>
      <c r="F977" s="166" t="str">
        <f ca="1">IF(ISERROR($S977),"",OFFSET('Smelter Reference List'!$E$4,$S977-4,0))</f>
        <v/>
      </c>
      <c r="G977" s="166" t="str">
        <f ca="1">IF(C977=$U$4,"Enter smelter details", IF(ISERROR($S977),"",OFFSET('Smelter Reference List'!$F$4,$S977-4,0)))</f>
        <v/>
      </c>
      <c r="H977" s="290" t="str">
        <f ca="1">IF(ISERROR($S977),"",OFFSET('Smelter Reference List'!$G$4,$S977-4,0))</f>
        <v/>
      </c>
      <c r="I977" s="291" t="str">
        <f ca="1">IF(ISERROR($S977),"",OFFSET('Smelter Reference List'!$H$4,$S977-4,0))</f>
        <v/>
      </c>
      <c r="J977" s="291" t="str">
        <f ca="1">IF(ISERROR($S977),"",OFFSET('Smelter Reference List'!$I$4,$S977-4,0))</f>
        <v/>
      </c>
      <c r="K977" s="288"/>
      <c r="L977" s="288"/>
      <c r="M977" s="288"/>
      <c r="N977" s="288"/>
      <c r="O977" s="288"/>
      <c r="P977" s="288"/>
      <c r="Q977" s="289"/>
      <c r="R977" s="274"/>
      <c r="S977" s="275" t="e">
        <f>IF(OR(C977="",C977=T$4),NA(),MATCH($B977&amp;$C977,'Smelter Reference List'!$J:$J,0))</f>
        <v>#N/A</v>
      </c>
      <c r="T977" s="276"/>
      <c r="U977" s="276"/>
      <c r="V977" s="276"/>
      <c r="W977" s="276"/>
    </row>
    <row r="978" spans="1:23" s="267" customFormat="1" ht="20.25">
      <c r="A978" s="265"/>
      <c r="B978" s="273"/>
      <c r="C978" s="273"/>
      <c r="D978" s="166" t="str">
        <f ca="1">IF(ISERROR($S978),"",OFFSET('Smelter Reference List'!$C$4,$S978-4,0)&amp;"")</f>
        <v/>
      </c>
      <c r="E978" s="166" t="str">
        <f ca="1">IF(ISERROR($S978),"",OFFSET('Smelter Reference List'!$D$4,$S978-4,0)&amp;"")</f>
        <v/>
      </c>
      <c r="F978" s="166" t="str">
        <f ca="1">IF(ISERROR($S978),"",OFFSET('Smelter Reference List'!$E$4,$S978-4,0))</f>
        <v/>
      </c>
      <c r="G978" s="166" t="str">
        <f ca="1">IF(C978=$U$4,"Enter smelter details", IF(ISERROR($S978),"",OFFSET('Smelter Reference List'!$F$4,$S978-4,0)))</f>
        <v/>
      </c>
      <c r="H978" s="290" t="str">
        <f ca="1">IF(ISERROR($S978),"",OFFSET('Smelter Reference List'!$G$4,$S978-4,0))</f>
        <v/>
      </c>
      <c r="I978" s="291" t="str">
        <f ca="1">IF(ISERROR($S978),"",OFFSET('Smelter Reference List'!$H$4,$S978-4,0))</f>
        <v/>
      </c>
      <c r="J978" s="291" t="str">
        <f ca="1">IF(ISERROR($S978),"",OFFSET('Smelter Reference List'!$I$4,$S978-4,0))</f>
        <v/>
      </c>
      <c r="K978" s="288"/>
      <c r="L978" s="288"/>
      <c r="M978" s="288"/>
      <c r="N978" s="288"/>
      <c r="O978" s="288"/>
      <c r="P978" s="288"/>
      <c r="Q978" s="289"/>
      <c r="R978" s="274"/>
      <c r="S978" s="275" t="e">
        <f>IF(OR(C978="",C978=T$4),NA(),MATCH($B978&amp;$C978,'Smelter Reference List'!$J:$J,0))</f>
        <v>#N/A</v>
      </c>
      <c r="T978" s="276"/>
      <c r="U978" s="276"/>
      <c r="V978" s="276"/>
      <c r="W978" s="276"/>
    </row>
    <row r="979" spans="1:23" s="267" customFormat="1" ht="20.25">
      <c r="A979" s="265"/>
      <c r="B979" s="273"/>
      <c r="C979" s="273"/>
      <c r="D979" s="166" t="str">
        <f ca="1">IF(ISERROR($S979),"",OFFSET('Smelter Reference List'!$C$4,$S979-4,0)&amp;"")</f>
        <v/>
      </c>
      <c r="E979" s="166" t="str">
        <f ca="1">IF(ISERROR($S979),"",OFFSET('Smelter Reference List'!$D$4,$S979-4,0)&amp;"")</f>
        <v/>
      </c>
      <c r="F979" s="166" t="str">
        <f ca="1">IF(ISERROR($S979),"",OFFSET('Smelter Reference List'!$E$4,$S979-4,0))</f>
        <v/>
      </c>
      <c r="G979" s="166" t="str">
        <f ca="1">IF(C979=$U$4,"Enter smelter details", IF(ISERROR($S979),"",OFFSET('Smelter Reference List'!$F$4,$S979-4,0)))</f>
        <v/>
      </c>
      <c r="H979" s="290" t="str">
        <f ca="1">IF(ISERROR($S979),"",OFFSET('Smelter Reference List'!$G$4,$S979-4,0))</f>
        <v/>
      </c>
      <c r="I979" s="291" t="str">
        <f ca="1">IF(ISERROR($S979),"",OFFSET('Smelter Reference List'!$H$4,$S979-4,0))</f>
        <v/>
      </c>
      <c r="J979" s="291" t="str">
        <f ca="1">IF(ISERROR($S979),"",OFFSET('Smelter Reference List'!$I$4,$S979-4,0))</f>
        <v/>
      </c>
      <c r="K979" s="288"/>
      <c r="L979" s="288"/>
      <c r="M979" s="288"/>
      <c r="N979" s="288"/>
      <c r="O979" s="288"/>
      <c r="P979" s="288"/>
      <c r="Q979" s="289"/>
      <c r="R979" s="274"/>
      <c r="S979" s="275" t="e">
        <f>IF(OR(C979="",C979=T$4),NA(),MATCH($B979&amp;$C979,'Smelter Reference List'!$J:$J,0))</f>
        <v>#N/A</v>
      </c>
      <c r="T979" s="276"/>
      <c r="U979" s="276"/>
      <c r="V979" s="276"/>
      <c r="W979" s="276"/>
    </row>
    <row r="980" spans="1:23" s="267" customFormat="1" ht="20.25">
      <c r="A980" s="265"/>
      <c r="B980" s="273"/>
      <c r="C980" s="273"/>
      <c r="D980" s="166" t="str">
        <f ca="1">IF(ISERROR($S980),"",OFFSET('Smelter Reference List'!$C$4,$S980-4,0)&amp;"")</f>
        <v/>
      </c>
      <c r="E980" s="166" t="str">
        <f ca="1">IF(ISERROR($S980),"",OFFSET('Smelter Reference List'!$D$4,$S980-4,0)&amp;"")</f>
        <v/>
      </c>
      <c r="F980" s="166" t="str">
        <f ca="1">IF(ISERROR($S980),"",OFFSET('Smelter Reference List'!$E$4,$S980-4,0))</f>
        <v/>
      </c>
      <c r="G980" s="166" t="str">
        <f ca="1">IF(C980=$U$4,"Enter smelter details", IF(ISERROR($S980),"",OFFSET('Smelter Reference List'!$F$4,$S980-4,0)))</f>
        <v/>
      </c>
      <c r="H980" s="290" t="str">
        <f ca="1">IF(ISERROR($S980),"",OFFSET('Smelter Reference List'!$G$4,$S980-4,0))</f>
        <v/>
      </c>
      <c r="I980" s="291" t="str">
        <f ca="1">IF(ISERROR($S980),"",OFFSET('Smelter Reference List'!$H$4,$S980-4,0))</f>
        <v/>
      </c>
      <c r="J980" s="291" t="str">
        <f ca="1">IF(ISERROR($S980),"",OFFSET('Smelter Reference List'!$I$4,$S980-4,0))</f>
        <v/>
      </c>
      <c r="K980" s="288"/>
      <c r="L980" s="288"/>
      <c r="M980" s="288"/>
      <c r="N980" s="288"/>
      <c r="O980" s="288"/>
      <c r="P980" s="288"/>
      <c r="Q980" s="289"/>
      <c r="R980" s="274"/>
      <c r="S980" s="275" t="e">
        <f>IF(OR(C980="",C980=T$4),NA(),MATCH($B980&amp;$C980,'Smelter Reference List'!$J:$J,0))</f>
        <v>#N/A</v>
      </c>
      <c r="T980" s="276"/>
      <c r="U980" s="276"/>
      <c r="V980" s="276"/>
      <c r="W980" s="276"/>
    </row>
    <row r="981" spans="1:23" s="267" customFormat="1" ht="20.25">
      <c r="A981" s="265"/>
      <c r="B981" s="273"/>
      <c r="C981" s="273"/>
      <c r="D981" s="166" t="str">
        <f ca="1">IF(ISERROR($S981),"",OFFSET('Smelter Reference List'!$C$4,$S981-4,0)&amp;"")</f>
        <v/>
      </c>
      <c r="E981" s="166" t="str">
        <f ca="1">IF(ISERROR($S981),"",OFFSET('Smelter Reference List'!$D$4,$S981-4,0)&amp;"")</f>
        <v/>
      </c>
      <c r="F981" s="166" t="str">
        <f ca="1">IF(ISERROR($S981),"",OFFSET('Smelter Reference List'!$E$4,$S981-4,0))</f>
        <v/>
      </c>
      <c r="G981" s="166" t="str">
        <f ca="1">IF(C981=$U$4,"Enter smelter details", IF(ISERROR($S981),"",OFFSET('Smelter Reference List'!$F$4,$S981-4,0)))</f>
        <v/>
      </c>
      <c r="H981" s="290" t="str">
        <f ca="1">IF(ISERROR($S981),"",OFFSET('Smelter Reference List'!$G$4,$S981-4,0))</f>
        <v/>
      </c>
      <c r="I981" s="291" t="str">
        <f ca="1">IF(ISERROR($S981),"",OFFSET('Smelter Reference List'!$H$4,$S981-4,0))</f>
        <v/>
      </c>
      <c r="J981" s="291" t="str">
        <f ca="1">IF(ISERROR($S981),"",OFFSET('Smelter Reference List'!$I$4,$S981-4,0))</f>
        <v/>
      </c>
      <c r="K981" s="288"/>
      <c r="L981" s="288"/>
      <c r="M981" s="288"/>
      <c r="N981" s="288"/>
      <c r="O981" s="288"/>
      <c r="P981" s="288"/>
      <c r="Q981" s="289"/>
      <c r="R981" s="274"/>
      <c r="S981" s="275" t="e">
        <f>IF(OR(C981="",C981=T$4),NA(),MATCH($B981&amp;$C981,'Smelter Reference List'!$J:$J,0))</f>
        <v>#N/A</v>
      </c>
      <c r="T981" s="276"/>
      <c r="U981" s="276"/>
      <c r="V981" s="276"/>
      <c r="W981" s="276"/>
    </row>
    <row r="982" spans="1:23" s="267" customFormat="1" ht="20.25">
      <c r="A982" s="265"/>
      <c r="B982" s="273"/>
      <c r="C982" s="273"/>
      <c r="D982" s="166" t="str">
        <f ca="1">IF(ISERROR($S982),"",OFFSET('Smelter Reference List'!$C$4,$S982-4,0)&amp;"")</f>
        <v/>
      </c>
      <c r="E982" s="166" t="str">
        <f ca="1">IF(ISERROR($S982),"",OFFSET('Smelter Reference List'!$D$4,$S982-4,0)&amp;"")</f>
        <v/>
      </c>
      <c r="F982" s="166" t="str">
        <f ca="1">IF(ISERROR($S982),"",OFFSET('Smelter Reference List'!$E$4,$S982-4,0))</f>
        <v/>
      </c>
      <c r="G982" s="166" t="str">
        <f ca="1">IF(C982=$U$4,"Enter smelter details", IF(ISERROR($S982),"",OFFSET('Smelter Reference List'!$F$4,$S982-4,0)))</f>
        <v/>
      </c>
      <c r="H982" s="290" t="str">
        <f ca="1">IF(ISERROR($S982),"",OFFSET('Smelter Reference List'!$G$4,$S982-4,0))</f>
        <v/>
      </c>
      <c r="I982" s="291" t="str">
        <f ca="1">IF(ISERROR($S982),"",OFFSET('Smelter Reference List'!$H$4,$S982-4,0))</f>
        <v/>
      </c>
      <c r="J982" s="291" t="str">
        <f ca="1">IF(ISERROR($S982),"",OFFSET('Smelter Reference List'!$I$4,$S982-4,0))</f>
        <v/>
      </c>
      <c r="K982" s="288"/>
      <c r="L982" s="288"/>
      <c r="M982" s="288"/>
      <c r="N982" s="288"/>
      <c r="O982" s="288"/>
      <c r="P982" s="288"/>
      <c r="Q982" s="289"/>
      <c r="R982" s="274"/>
      <c r="S982" s="275" t="e">
        <f>IF(OR(C982="",C982=T$4),NA(),MATCH($B982&amp;$C982,'Smelter Reference List'!$J:$J,0))</f>
        <v>#N/A</v>
      </c>
      <c r="T982" s="276"/>
      <c r="U982" s="276"/>
      <c r="V982" s="276"/>
      <c r="W982" s="276"/>
    </row>
    <row r="983" spans="1:23" s="267" customFormat="1" ht="20.25">
      <c r="A983" s="265"/>
      <c r="B983" s="273"/>
      <c r="C983" s="273"/>
      <c r="D983" s="166" t="str">
        <f ca="1">IF(ISERROR($S983),"",OFFSET('Smelter Reference List'!$C$4,$S983-4,0)&amp;"")</f>
        <v/>
      </c>
      <c r="E983" s="166" t="str">
        <f ca="1">IF(ISERROR($S983),"",OFFSET('Smelter Reference List'!$D$4,$S983-4,0)&amp;"")</f>
        <v/>
      </c>
      <c r="F983" s="166" t="str">
        <f ca="1">IF(ISERROR($S983),"",OFFSET('Smelter Reference List'!$E$4,$S983-4,0))</f>
        <v/>
      </c>
      <c r="G983" s="166" t="str">
        <f ca="1">IF(C983=$U$4,"Enter smelter details", IF(ISERROR($S983),"",OFFSET('Smelter Reference List'!$F$4,$S983-4,0)))</f>
        <v/>
      </c>
      <c r="H983" s="290" t="str">
        <f ca="1">IF(ISERROR($S983),"",OFFSET('Smelter Reference List'!$G$4,$S983-4,0))</f>
        <v/>
      </c>
      <c r="I983" s="291" t="str">
        <f ca="1">IF(ISERROR($S983),"",OFFSET('Smelter Reference List'!$H$4,$S983-4,0))</f>
        <v/>
      </c>
      <c r="J983" s="291" t="str">
        <f ca="1">IF(ISERROR($S983),"",OFFSET('Smelter Reference List'!$I$4,$S983-4,0))</f>
        <v/>
      </c>
      <c r="K983" s="288"/>
      <c r="L983" s="288"/>
      <c r="M983" s="288"/>
      <c r="N983" s="288"/>
      <c r="O983" s="288"/>
      <c r="P983" s="288"/>
      <c r="Q983" s="289"/>
      <c r="R983" s="274"/>
      <c r="S983" s="275" t="e">
        <f>IF(OR(C983="",C983=T$4),NA(),MATCH($B983&amp;$C983,'Smelter Reference List'!$J:$J,0))</f>
        <v>#N/A</v>
      </c>
      <c r="T983" s="276"/>
      <c r="U983" s="276"/>
      <c r="V983" s="276"/>
      <c r="W983" s="276"/>
    </row>
    <row r="984" spans="1:23" s="267" customFormat="1" ht="20.25">
      <c r="A984" s="265"/>
      <c r="B984" s="273"/>
      <c r="C984" s="273"/>
      <c r="D984" s="166" t="str">
        <f ca="1">IF(ISERROR($S984),"",OFFSET('Smelter Reference List'!$C$4,$S984-4,0)&amp;"")</f>
        <v/>
      </c>
      <c r="E984" s="166" t="str">
        <f ca="1">IF(ISERROR($S984),"",OFFSET('Smelter Reference List'!$D$4,$S984-4,0)&amp;"")</f>
        <v/>
      </c>
      <c r="F984" s="166" t="str">
        <f ca="1">IF(ISERROR($S984),"",OFFSET('Smelter Reference List'!$E$4,$S984-4,0))</f>
        <v/>
      </c>
      <c r="G984" s="166" t="str">
        <f ca="1">IF(C984=$U$4,"Enter smelter details", IF(ISERROR($S984),"",OFFSET('Smelter Reference List'!$F$4,$S984-4,0)))</f>
        <v/>
      </c>
      <c r="H984" s="290" t="str">
        <f ca="1">IF(ISERROR($S984),"",OFFSET('Smelter Reference List'!$G$4,$S984-4,0))</f>
        <v/>
      </c>
      <c r="I984" s="291" t="str">
        <f ca="1">IF(ISERROR($S984),"",OFFSET('Smelter Reference List'!$H$4,$S984-4,0))</f>
        <v/>
      </c>
      <c r="J984" s="291" t="str">
        <f ca="1">IF(ISERROR($S984),"",OFFSET('Smelter Reference List'!$I$4,$S984-4,0))</f>
        <v/>
      </c>
      <c r="K984" s="288"/>
      <c r="L984" s="288"/>
      <c r="M984" s="288"/>
      <c r="N984" s="288"/>
      <c r="O984" s="288"/>
      <c r="P984" s="288"/>
      <c r="Q984" s="289"/>
      <c r="R984" s="274"/>
      <c r="S984" s="275" t="e">
        <f>IF(OR(C984="",C984=T$4),NA(),MATCH($B984&amp;$C984,'Smelter Reference List'!$J:$J,0))</f>
        <v>#N/A</v>
      </c>
      <c r="T984" s="276"/>
      <c r="U984" s="276"/>
      <c r="V984" s="276"/>
      <c r="W984" s="276"/>
    </row>
    <row r="985" spans="1:23" s="267" customFormat="1" ht="20.25">
      <c r="A985" s="265"/>
      <c r="B985" s="273"/>
      <c r="C985" s="273"/>
      <c r="D985" s="166" t="str">
        <f ca="1">IF(ISERROR($S985),"",OFFSET('Smelter Reference List'!$C$4,$S985-4,0)&amp;"")</f>
        <v/>
      </c>
      <c r="E985" s="166" t="str">
        <f ca="1">IF(ISERROR($S985),"",OFFSET('Smelter Reference List'!$D$4,$S985-4,0)&amp;"")</f>
        <v/>
      </c>
      <c r="F985" s="166" t="str">
        <f ca="1">IF(ISERROR($S985),"",OFFSET('Smelter Reference List'!$E$4,$S985-4,0))</f>
        <v/>
      </c>
      <c r="G985" s="166" t="str">
        <f ca="1">IF(C985=$U$4,"Enter smelter details", IF(ISERROR($S985),"",OFFSET('Smelter Reference List'!$F$4,$S985-4,0)))</f>
        <v/>
      </c>
      <c r="H985" s="290" t="str">
        <f ca="1">IF(ISERROR($S985),"",OFFSET('Smelter Reference List'!$G$4,$S985-4,0))</f>
        <v/>
      </c>
      <c r="I985" s="291" t="str">
        <f ca="1">IF(ISERROR($S985),"",OFFSET('Smelter Reference List'!$H$4,$S985-4,0))</f>
        <v/>
      </c>
      <c r="J985" s="291" t="str">
        <f ca="1">IF(ISERROR($S985),"",OFFSET('Smelter Reference List'!$I$4,$S985-4,0))</f>
        <v/>
      </c>
      <c r="K985" s="288"/>
      <c r="L985" s="288"/>
      <c r="M985" s="288"/>
      <c r="N985" s="288"/>
      <c r="O985" s="288"/>
      <c r="P985" s="288"/>
      <c r="Q985" s="289"/>
      <c r="R985" s="274"/>
      <c r="S985" s="275" t="e">
        <f>IF(OR(C985="",C985=T$4),NA(),MATCH($B985&amp;$C985,'Smelter Reference List'!$J:$J,0))</f>
        <v>#N/A</v>
      </c>
      <c r="T985" s="276"/>
      <c r="U985" s="276"/>
      <c r="V985" s="276"/>
      <c r="W985" s="276"/>
    </row>
    <row r="986" spans="1:23" s="267" customFormat="1" ht="20.25">
      <c r="A986" s="265"/>
      <c r="B986" s="273"/>
      <c r="C986" s="273"/>
      <c r="D986" s="166" t="str">
        <f ca="1">IF(ISERROR($S986),"",OFFSET('Smelter Reference List'!$C$4,$S986-4,0)&amp;"")</f>
        <v/>
      </c>
      <c r="E986" s="166" t="str">
        <f ca="1">IF(ISERROR($S986),"",OFFSET('Smelter Reference List'!$D$4,$S986-4,0)&amp;"")</f>
        <v/>
      </c>
      <c r="F986" s="166" t="str">
        <f ca="1">IF(ISERROR($S986),"",OFFSET('Smelter Reference List'!$E$4,$S986-4,0))</f>
        <v/>
      </c>
      <c r="G986" s="166" t="str">
        <f ca="1">IF(C986=$U$4,"Enter smelter details", IF(ISERROR($S986),"",OFFSET('Smelter Reference List'!$F$4,$S986-4,0)))</f>
        <v/>
      </c>
      <c r="H986" s="290" t="str">
        <f ca="1">IF(ISERROR($S986),"",OFFSET('Smelter Reference List'!$G$4,$S986-4,0))</f>
        <v/>
      </c>
      <c r="I986" s="291" t="str">
        <f ca="1">IF(ISERROR($S986),"",OFFSET('Smelter Reference List'!$H$4,$S986-4,0))</f>
        <v/>
      </c>
      <c r="J986" s="291" t="str">
        <f ca="1">IF(ISERROR($S986),"",OFFSET('Smelter Reference List'!$I$4,$S986-4,0))</f>
        <v/>
      </c>
      <c r="K986" s="288"/>
      <c r="L986" s="288"/>
      <c r="M986" s="288"/>
      <c r="N986" s="288"/>
      <c r="O986" s="288"/>
      <c r="P986" s="288"/>
      <c r="Q986" s="289"/>
      <c r="R986" s="274"/>
      <c r="S986" s="275" t="e">
        <f>IF(OR(C986="",C986=T$4),NA(),MATCH($B986&amp;$C986,'Smelter Reference List'!$J:$J,0))</f>
        <v>#N/A</v>
      </c>
      <c r="T986" s="276"/>
      <c r="U986" s="276"/>
      <c r="V986" s="276"/>
      <c r="W986" s="276"/>
    </row>
    <row r="987" spans="1:23" s="267" customFormat="1" ht="20.25">
      <c r="A987" s="265"/>
      <c r="B987" s="273"/>
      <c r="C987" s="273"/>
      <c r="D987" s="166" t="str">
        <f ca="1">IF(ISERROR($S987),"",OFFSET('Smelter Reference List'!$C$4,$S987-4,0)&amp;"")</f>
        <v/>
      </c>
      <c r="E987" s="166" t="str">
        <f ca="1">IF(ISERROR($S987),"",OFFSET('Smelter Reference List'!$D$4,$S987-4,0)&amp;"")</f>
        <v/>
      </c>
      <c r="F987" s="166" t="str">
        <f ca="1">IF(ISERROR($S987),"",OFFSET('Smelter Reference List'!$E$4,$S987-4,0))</f>
        <v/>
      </c>
      <c r="G987" s="166" t="str">
        <f ca="1">IF(C987=$U$4,"Enter smelter details", IF(ISERROR($S987),"",OFFSET('Smelter Reference List'!$F$4,$S987-4,0)))</f>
        <v/>
      </c>
      <c r="H987" s="290" t="str">
        <f ca="1">IF(ISERROR($S987),"",OFFSET('Smelter Reference List'!$G$4,$S987-4,0))</f>
        <v/>
      </c>
      <c r="I987" s="291" t="str">
        <f ca="1">IF(ISERROR($S987),"",OFFSET('Smelter Reference List'!$H$4,$S987-4,0))</f>
        <v/>
      </c>
      <c r="J987" s="291" t="str">
        <f ca="1">IF(ISERROR($S987),"",OFFSET('Smelter Reference List'!$I$4,$S987-4,0))</f>
        <v/>
      </c>
      <c r="K987" s="288"/>
      <c r="L987" s="288"/>
      <c r="M987" s="288"/>
      <c r="N987" s="288"/>
      <c r="O987" s="288"/>
      <c r="P987" s="288"/>
      <c r="Q987" s="289"/>
      <c r="R987" s="274"/>
      <c r="S987" s="275" t="e">
        <f>IF(OR(C987="",C987=T$4),NA(),MATCH($B987&amp;$C987,'Smelter Reference List'!$J:$J,0))</f>
        <v>#N/A</v>
      </c>
      <c r="T987" s="276"/>
      <c r="U987" s="276"/>
      <c r="V987" s="276"/>
      <c r="W987" s="276"/>
    </row>
    <row r="988" spans="1:23" s="267" customFormat="1" ht="20.25">
      <c r="A988" s="265"/>
      <c r="B988" s="273"/>
      <c r="C988" s="273"/>
      <c r="D988" s="166" t="str">
        <f ca="1">IF(ISERROR($S988),"",OFFSET('Smelter Reference List'!$C$4,$S988-4,0)&amp;"")</f>
        <v/>
      </c>
      <c r="E988" s="166" t="str">
        <f ca="1">IF(ISERROR($S988),"",OFFSET('Smelter Reference List'!$D$4,$S988-4,0)&amp;"")</f>
        <v/>
      </c>
      <c r="F988" s="166" t="str">
        <f ca="1">IF(ISERROR($S988),"",OFFSET('Smelter Reference List'!$E$4,$S988-4,0))</f>
        <v/>
      </c>
      <c r="G988" s="166" t="str">
        <f ca="1">IF(C988=$U$4,"Enter smelter details", IF(ISERROR($S988),"",OFFSET('Smelter Reference List'!$F$4,$S988-4,0)))</f>
        <v/>
      </c>
      <c r="H988" s="290" t="str">
        <f ca="1">IF(ISERROR($S988),"",OFFSET('Smelter Reference List'!$G$4,$S988-4,0))</f>
        <v/>
      </c>
      <c r="I988" s="291" t="str">
        <f ca="1">IF(ISERROR($S988),"",OFFSET('Smelter Reference List'!$H$4,$S988-4,0))</f>
        <v/>
      </c>
      <c r="J988" s="291" t="str">
        <f ca="1">IF(ISERROR($S988),"",OFFSET('Smelter Reference List'!$I$4,$S988-4,0))</f>
        <v/>
      </c>
      <c r="K988" s="288"/>
      <c r="L988" s="288"/>
      <c r="M988" s="288"/>
      <c r="N988" s="288"/>
      <c r="O988" s="288"/>
      <c r="P988" s="288"/>
      <c r="Q988" s="289"/>
      <c r="R988" s="274"/>
      <c r="S988" s="275" t="e">
        <f>IF(OR(C988="",C988=T$4),NA(),MATCH($B988&amp;$C988,'Smelter Reference List'!$J:$J,0))</f>
        <v>#N/A</v>
      </c>
      <c r="T988" s="276"/>
      <c r="U988" s="276"/>
      <c r="V988" s="276"/>
      <c r="W988" s="276"/>
    </row>
    <row r="989" spans="1:23" s="267" customFormat="1" ht="20.25">
      <c r="A989" s="265"/>
      <c r="B989" s="273"/>
      <c r="C989" s="273"/>
      <c r="D989" s="166" t="str">
        <f ca="1">IF(ISERROR($S989),"",OFFSET('Smelter Reference List'!$C$4,$S989-4,0)&amp;"")</f>
        <v/>
      </c>
      <c r="E989" s="166" t="str">
        <f ca="1">IF(ISERROR($S989),"",OFFSET('Smelter Reference List'!$D$4,$S989-4,0)&amp;"")</f>
        <v/>
      </c>
      <c r="F989" s="166" t="str">
        <f ca="1">IF(ISERROR($S989),"",OFFSET('Smelter Reference List'!$E$4,$S989-4,0))</f>
        <v/>
      </c>
      <c r="G989" s="166" t="str">
        <f ca="1">IF(C989=$U$4,"Enter smelter details", IF(ISERROR($S989),"",OFFSET('Smelter Reference List'!$F$4,$S989-4,0)))</f>
        <v/>
      </c>
      <c r="H989" s="290" t="str">
        <f ca="1">IF(ISERROR($S989),"",OFFSET('Smelter Reference List'!$G$4,$S989-4,0))</f>
        <v/>
      </c>
      <c r="I989" s="291" t="str">
        <f ca="1">IF(ISERROR($S989),"",OFFSET('Smelter Reference List'!$H$4,$S989-4,0))</f>
        <v/>
      </c>
      <c r="J989" s="291" t="str">
        <f ca="1">IF(ISERROR($S989),"",OFFSET('Smelter Reference List'!$I$4,$S989-4,0))</f>
        <v/>
      </c>
      <c r="K989" s="288"/>
      <c r="L989" s="288"/>
      <c r="M989" s="288"/>
      <c r="N989" s="288"/>
      <c r="O989" s="288"/>
      <c r="P989" s="288"/>
      <c r="Q989" s="289"/>
      <c r="R989" s="274"/>
      <c r="S989" s="275" t="e">
        <f>IF(OR(C989="",C989=T$4),NA(),MATCH($B989&amp;$C989,'Smelter Reference List'!$J:$J,0))</f>
        <v>#N/A</v>
      </c>
      <c r="T989" s="276"/>
      <c r="U989" s="276"/>
      <c r="V989" s="276"/>
      <c r="W989" s="276"/>
    </row>
    <row r="990" spans="1:23" s="267" customFormat="1" ht="20.25">
      <c r="A990" s="265"/>
      <c r="B990" s="273"/>
      <c r="C990" s="273"/>
      <c r="D990" s="166" t="str">
        <f ca="1">IF(ISERROR($S990),"",OFFSET('Smelter Reference List'!$C$4,$S990-4,0)&amp;"")</f>
        <v/>
      </c>
      <c r="E990" s="166" t="str">
        <f ca="1">IF(ISERROR($S990),"",OFFSET('Smelter Reference List'!$D$4,$S990-4,0)&amp;"")</f>
        <v/>
      </c>
      <c r="F990" s="166" t="str">
        <f ca="1">IF(ISERROR($S990),"",OFFSET('Smelter Reference List'!$E$4,$S990-4,0))</f>
        <v/>
      </c>
      <c r="G990" s="166" t="str">
        <f ca="1">IF(C990=$U$4,"Enter smelter details", IF(ISERROR($S990),"",OFFSET('Smelter Reference List'!$F$4,$S990-4,0)))</f>
        <v/>
      </c>
      <c r="H990" s="290" t="str">
        <f ca="1">IF(ISERROR($S990),"",OFFSET('Smelter Reference List'!$G$4,$S990-4,0))</f>
        <v/>
      </c>
      <c r="I990" s="291" t="str">
        <f ca="1">IF(ISERROR($S990),"",OFFSET('Smelter Reference List'!$H$4,$S990-4,0))</f>
        <v/>
      </c>
      <c r="J990" s="291" t="str">
        <f ca="1">IF(ISERROR($S990),"",OFFSET('Smelter Reference List'!$I$4,$S990-4,0))</f>
        <v/>
      </c>
      <c r="K990" s="288"/>
      <c r="L990" s="288"/>
      <c r="M990" s="288"/>
      <c r="N990" s="288"/>
      <c r="O990" s="288"/>
      <c r="P990" s="288"/>
      <c r="Q990" s="289"/>
      <c r="R990" s="274"/>
      <c r="S990" s="275" t="e">
        <f>IF(OR(C990="",C990=T$4),NA(),MATCH($B990&amp;$C990,'Smelter Reference List'!$J:$J,0))</f>
        <v>#N/A</v>
      </c>
      <c r="T990" s="276"/>
      <c r="U990" s="276"/>
      <c r="V990" s="276"/>
      <c r="W990" s="276"/>
    </row>
    <row r="991" spans="1:23" s="267" customFormat="1" ht="20.25">
      <c r="A991" s="265"/>
      <c r="B991" s="273"/>
      <c r="C991" s="273"/>
      <c r="D991" s="166" t="str">
        <f ca="1">IF(ISERROR($S991),"",OFFSET('Smelter Reference List'!$C$4,$S991-4,0)&amp;"")</f>
        <v/>
      </c>
      <c r="E991" s="166" t="str">
        <f ca="1">IF(ISERROR($S991),"",OFFSET('Smelter Reference List'!$D$4,$S991-4,0)&amp;"")</f>
        <v/>
      </c>
      <c r="F991" s="166" t="str">
        <f ca="1">IF(ISERROR($S991),"",OFFSET('Smelter Reference List'!$E$4,$S991-4,0))</f>
        <v/>
      </c>
      <c r="G991" s="166" t="str">
        <f ca="1">IF(C991=$U$4,"Enter smelter details", IF(ISERROR($S991),"",OFFSET('Smelter Reference List'!$F$4,$S991-4,0)))</f>
        <v/>
      </c>
      <c r="H991" s="290" t="str">
        <f ca="1">IF(ISERROR($S991),"",OFFSET('Smelter Reference List'!$G$4,$S991-4,0))</f>
        <v/>
      </c>
      <c r="I991" s="291" t="str">
        <f ca="1">IF(ISERROR($S991),"",OFFSET('Smelter Reference List'!$H$4,$S991-4,0))</f>
        <v/>
      </c>
      <c r="J991" s="291" t="str">
        <f ca="1">IF(ISERROR($S991),"",OFFSET('Smelter Reference List'!$I$4,$S991-4,0))</f>
        <v/>
      </c>
      <c r="K991" s="288"/>
      <c r="L991" s="288"/>
      <c r="M991" s="288"/>
      <c r="N991" s="288"/>
      <c r="O991" s="288"/>
      <c r="P991" s="288"/>
      <c r="Q991" s="289"/>
      <c r="R991" s="274"/>
      <c r="S991" s="275" t="e">
        <f>IF(OR(C991="",C991=T$4),NA(),MATCH($B991&amp;$C991,'Smelter Reference List'!$J:$J,0))</f>
        <v>#N/A</v>
      </c>
      <c r="T991" s="276"/>
      <c r="U991" s="276"/>
      <c r="V991" s="276"/>
      <c r="W991" s="276"/>
    </row>
    <row r="992" spans="1:23" s="267" customFormat="1" ht="20.25">
      <c r="A992" s="265"/>
      <c r="B992" s="273"/>
      <c r="C992" s="273"/>
      <c r="D992" s="166" t="str">
        <f ca="1">IF(ISERROR($S992),"",OFFSET('Smelter Reference List'!$C$4,$S992-4,0)&amp;"")</f>
        <v/>
      </c>
      <c r="E992" s="166" t="str">
        <f ca="1">IF(ISERROR($S992),"",OFFSET('Smelter Reference List'!$D$4,$S992-4,0)&amp;"")</f>
        <v/>
      </c>
      <c r="F992" s="166" t="str">
        <f ca="1">IF(ISERROR($S992),"",OFFSET('Smelter Reference List'!$E$4,$S992-4,0))</f>
        <v/>
      </c>
      <c r="G992" s="166" t="str">
        <f ca="1">IF(C992=$U$4,"Enter smelter details", IF(ISERROR($S992),"",OFFSET('Smelter Reference List'!$F$4,$S992-4,0)))</f>
        <v/>
      </c>
      <c r="H992" s="290" t="str">
        <f ca="1">IF(ISERROR($S992),"",OFFSET('Smelter Reference List'!$G$4,$S992-4,0))</f>
        <v/>
      </c>
      <c r="I992" s="291" t="str">
        <f ca="1">IF(ISERROR($S992),"",OFFSET('Smelter Reference List'!$H$4,$S992-4,0))</f>
        <v/>
      </c>
      <c r="J992" s="291" t="str">
        <f ca="1">IF(ISERROR($S992),"",OFFSET('Smelter Reference List'!$I$4,$S992-4,0))</f>
        <v/>
      </c>
      <c r="K992" s="288"/>
      <c r="L992" s="288"/>
      <c r="M992" s="288"/>
      <c r="N992" s="288"/>
      <c r="O992" s="288"/>
      <c r="P992" s="288"/>
      <c r="Q992" s="289"/>
      <c r="R992" s="274"/>
      <c r="S992" s="275" t="e">
        <f>IF(OR(C992="",C992=T$4),NA(),MATCH($B992&amp;$C992,'Smelter Reference List'!$J:$J,0))</f>
        <v>#N/A</v>
      </c>
      <c r="T992" s="276"/>
      <c r="U992" s="276"/>
      <c r="V992" s="276"/>
      <c r="W992" s="276"/>
    </row>
    <row r="993" spans="1:23" s="267" customFormat="1" ht="20.25">
      <c r="A993" s="265"/>
      <c r="B993" s="273"/>
      <c r="C993" s="273"/>
      <c r="D993" s="166" t="str">
        <f ca="1">IF(ISERROR($S993),"",OFFSET('Smelter Reference List'!$C$4,$S993-4,0)&amp;"")</f>
        <v/>
      </c>
      <c r="E993" s="166" t="str">
        <f ca="1">IF(ISERROR($S993),"",OFFSET('Smelter Reference List'!$D$4,$S993-4,0)&amp;"")</f>
        <v/>
      </c>
      <c r="F993" s="166" t="str">
        <f ca="1">IF(ISERROR($S993),"",OFFSET('Smelter Reference List'!$E$4,$S993-4,0))</f>
        <v/>
      </c>
      <c r="G993" s="166" t="str">
        <f ca="1">IF(C993=$U$4,"Enter smelter details", IF(ISERROR($S993),"",OFFSET('Smelter Reference List'!$F$4,$S993-4,0)))</f>
        <v/>
      </c>
      <c r="H993" s="290" t="str">
        <f ca="1">IF(ISERROR($S993),"",OFFSET('Smelter Reference List'!$G$4,$S993-4,0))</f>
        <v/>
      </c>
      <c r="I993" s="291" t="str">
        <f ca="1">IF(ISERROR($S993),"",OFFSET('Smelter Reference List'!$H$4,$S993-4,0))</f>
        <v/>
      </c>
      <c r="J993" s="291" t="str">
        <f ca="1">IF(ISERROR($S993),"",OFFSET('Smelter Reference List'!$I$4,$S993-4,0))</f>
        <v/>
      </c>
      <c r="K993" s="288"/>
      <c r="L993" s="288"/>
      <c r="M993" s="288"/>
      <c r="N993" s="288"/>
      <c r="O993" s="288"/>
      <c r="P993" s="288"/>
      <c r="Q993" s="289"/>
      <c r="R993" s="274"/>
      <c r="S993" s="275" t="e">
        <f>IF(OR(C993="",C993=T$4),NA(),MATCH($B993&amp;$C993,'Smelter Reference List'!$J:$J,0))</f>
        <v>#N/A</v>
      </c>
      <c r="T993" s="276"/>
      <c r="U993" s="276"/>
      <c r="V993" s="276"/>
      <c r="W993" s="276"/>
    </row>
    <row r="994" spans="1:23" s="267" customFormat="1" ht="20.25">
      <c r="A994" s="265"/>
      <c r="B994" s="273"/>
      <c r="C994" s="273"/>
      <c r="D994" s="166" t="str">
        <f ca="1">IF(ISERROR($S994),"",OFFSET('Smelter Reference List'!$C$4,$S994-4,0)&amp;"")</f>
        <v/>
      </c>
      <c r="E994" s="166" t="str">
        <f ca="1">IF(ISERROR($S994),"",OFFSET('Smelter Reference List'!$D$4,$S994-4,0)&amp;"")</f>
        <v/>
      </c>
      <c r="F994" s="166" t="str">
        <f ca="1">IF(ISERROR($S994),"",OFFSET('Smelter Reference List'!$E$4,$S994-4,0))</f>
        <v/>
      </c>
      <c r="G994" s="166" t="str">
        <f ca="1">IF(C994=$U$4,"Enter smelter details", IF(ISERROR($S994),"",OFFSET('Smelter Reference List'!$F$4,$S994-4,0)))</f>
        <v/>
      </c>
      <c r="H994" s="290" t="str">
        <f ca="1">IF(ISERROR($S994),"",OFFSET('Smelter Reference List'!$G$4,$S994-4,0))</f>
        <v/>
      </c>
      <c r="I994" s="291" t="str">
        <f ca="1">IF(ISERROR($S994),"",OFFSET('Smelter Reference List'!$H$4,$S994-4,0))</f>
        <v/>
      </c>
      <c r="J994" s="291" t="str">
        <f ca="1">IF(ISERROR($S994),"",OFFSET('Smelter Reference List'!$I$4,$S994-4,0))</f>
        <v/>
      </c>
      <c r="K994" s="288"/>
      <c r="L994" s="288"/>
      <c r="M994" s="288"/>
      <c r="N994" s="288"/>
      <c r="O994" s="288"/>
      <c r="P994" s="288"/>
      <c r="Q994" s="289"/>
      <c r="R994" s="274"/>
      <c r="S994" s="275" t="e">
        <f>IF(OR(C994="",C994=T$4),NA(),MATCH($B994&amp;$C994,'Smelter Reference List'!$J:$J,0))</f>
        <v>#N/A</v>
      </c>
      <c r="T994" s="276"/>
      <c r="U994" s="276"/>
      <c r="V994" s="276"/>
      <c r="W994" s="276"/>
    </row>
    <row r="995" spans="1:23" s="267" customFormat="1" ht="20.25">
      <c r="A995" s="265"/>
      <c r="B995" s="273"/>
      <c r="C995" s="273"/>
      <c r="D995" s="166" t="str">
        <f ca="1">IF(ISERROR($S995),"",OFFSET('Smelter Reference List'!$C$4,$S995-4,0)&amp;"")</f>
        <v/>
      </c>
      <c r="E995" s="166" t="str">
        <f ca="1">IF(ISERROR($S995),"",OFFSET('Smelter Reference List'!$D$4,$S995-4,0)&amp;"")</f>
        <v/>
      </c>
      <c r="F995" s="166" t="str">
        <f ca="1">IF(ISERROR($S995),"",OFFSET('Smelter Reference List'!$E$4,$S995-4,0))</f>
        <v/>
      </c>
      <c r="G995" s="166" t="str">
        <f ca="1">IF(C995=$U$4,"Enter smelter details", IF(ISERROR($S995),"",OFFSET('Smelter Reference List'!$F$4,$S995-4,0)))</f>
        <v/>
      </c>
      <c r="H995" s="290" t="str">
        <f ca="1">IF(ISERROR($S995),"",OFFSET('Smelter Reference List'!$G$4,$S995-4,0))</f>
        <v/>
      </c>
      <c r="I995" s="291" t="str">
        <f ca="1">IF(ISERROR($S995),"",OFFSET('Smelter Reference List'!$H$4,$S995-4,0))</f>
        <v/>
      </c>
      <c r="J995" s="291" t="str">
        <f ca="1">IF(ISERROR($S995),"",OFFSET('Smelter Reference List'!$I$4,$S995-4,0))</f>
        <v/>
      </c>
      <c r="K995" s="288"/>
      <c r="L995" s="288"/>
      <c r="M995" s="288"/>
      <c r="N995" s="288"/>
      <c r="O995" s="288"/>
      <c r="P995" s="288"/>
      <c r="Q995" s="289"/>
      <c r="R995" s="274"/>
      <c r="S995" s="275" t="e">
        <f>IF(OR(C995="",C995=T$4),NA(),MATCH($B995&amp;$C995,'Smelter Reference List'!$J:$J,0))</f>
        <v>#N/A</v>
      </c>
      <c r="T995" s="276"/>
      <c r="U995" s="276"/>
      <c r="V995" s="276"/>
      <c r="W995" s="276"/>
    </row>
    <row r="996" spans="1:23" s="267" customFormat="1" ht="20.25">
      <c r="A996" s="265"/>
      <c r="B996" s="273"/>
      <c r="C996" s="273"/>
      <c r="D996" s="166" t="str">
        <f ca="1">IF(ISERROR($S996),"",OFFSET('Smelter Reference List'!$C$4,$S996-4,0)&amp;"")</f>
        <v/>
      </c>
      <c r="E996" s="166" t="str">
        <f ca="1">IF(ISERROR($S996),"",OFFSET('Smelter Reference List'!$D$4,$S996-4,0)&amp;"")</f>
        <v/>
      </c>
      <c r="F996" s="166" t="str">
        <f ca="1">IF(ISERROR($S996),"",OFFSET('Smelter Reference List'!$E$4,$S996-4,0))</f>
        <v/>
      </c>
      <c r="G996" s="166" t="str">
        <f ca="1">IF(C996=$U$4,"Enter smelter details", IF(ISERROR($S996),"",OFFSET('Smelter Reference List'!$F$4,$S996-4,0)))</f>
        <v/>
      </c>
      <c r="H996" s="290" t="str">
        <f ca="1">IF(ISERROR($S996),"",OFFSET('Smelter Reference List'!$G$4,$S996-4,0))</f>
        <v/>
      </c>
      <c r="I996" s="291" t="str">
        <f ca="1">IF(ISERROR($S996),"",OFFSET('Smelter Reference List'!$H$4,$S996-4,0))</f>
        <v/>
      </c>
      <c r="J996" s="291" t="str">
        <f ca="1">IF(ISERROR($S996),"",OFFSET('Smelter Reference List'!$I$4,$S996-4,0))</f>
        <v/>
      </c>
      <c r="K996" s="288"/>
      <c r="L996" s="288"/>
      <c r="M996" s="288"/>
      <c r="N996" s="288"/>
      <c r="O996" s="288"/>
      <c r="P996" s="288"/>
      <c r="Q996" s="289"/>
      <c r="R996" s="274"/>
      <c r="S996" s="275" t="e">
        <f>IF(OR(C996="",C996=T$4),NA(),MATCH($B996&amp;$C996,'Smelter Reference List'!$J:$J,0))</f>
        <v>#N/A</v>
      </c>
      <c r="T996" s="276"/>
      <c r="U996" s="276"/>
      <c r="V996" s="276"/>
      <c r="W996" s="276"/>
    </row>
    <row r="997" spans="1:23" s="267" customFormat="1" ht="20.25">
      <c r="A997" s="265"/>
      <c r="B997" s="273"/>
      <c r="C997" s="273"/>
      <c r="D997" s="166" t="str">
        <f ca="1">IF(ISERROR($S997),"",OFFSET('Smelter Reference List'!$C$4,$S997-4,0)&amp;"")</f>
        <v/>
      </c>
      <c r="E997" s="166" t="str">
        <f ca="1">IF(ISERROR($S997),"",OFFSET('Smelter Reference List'!$D$4,$S997-4,0)&amp;"")</f>
        <v/>
      </c>
      <c r="F997" s="166" t="str">
        <f ca="1">IF(ISERROR($S997),"",OFFSET('Smelter Reference List'!$E$4,$S997-4,0))</f>
        <v/>
      </c>
      <c r="G997" s="166" t="str">
        <f ca="1">IF(C997=$U$4,"Enter smelter details", IF(ISERROR($S997),"",OFFSET('Smelter Reference List'!$F$4,$S997-4,0)))</f>
        <v/>
      </c>
      <c r="H997" s="290" t="str">
        <f ca="1">IF(ISERROR($S997),"",OFFSET('Smelter Reference List'!$G$4,$S997-4,0))</f>
        <v/>
      </c>
      <c r="I997" s="291" t="str">
        <f ca="1">IF(ISERROR($S997),"",OFFSET('Smelter Reference List'!$H$4,$S997-4,0))</f>
        <v/>
      </c>
      <c r="J997" s="291" t="str">
        <f ca="1">IF(ISERROR($S997),"",OFFSET('Smelter Reference List'!$I$4,$S997-4,0))</f>
        <v/>
      </c>
      <c r="K997" s="288"/>
      <c r="L997" s="288"/>
      <c r="M997" s="288"/>
      <c r="N997" s="288"/>
      <c r="O997" s="288"/>
      <c r="P997" s="288"/>
      <c r="Q997" s="289"/>
      <c r="R997" s="274"/>
      <c r="S997" s="275" t="e">
        <f>IF(OR(C997="",C997=T$4),NA(),MATCH($B997&amp;$C997,'Smelter Reference List'!$J:$J,0))</f>
        <v>#N/A</v>
      </c>
      <c r="T997" s="276"/>
      <c r="U997" s="276"/>
      <c r="V997" s="276"/>
      <c r="W997" s="276"/>
    </row>
    <row r="998" spans="1:23" s="267" customFormat="1" ht="20.25">
      <c r="A998" s="265"/>
      <c r="B998" s="273"/>
      <c r="C998" s="273"/>
      <c r="D998" s="166" t="str">
        <f ca="1">IF(ISERROR($S998),"",OFFSET('Smelter Reference List'!$C$4,$S998-4,0)&amp;"")</f>
        <v/>
      </c>
      <c r="E998" s="166" t="str">
        <f ca="1">IF(ISERROR($S998),"",OFFSET('Smelter Reference List'!$D$4,$S998-4,0)&amp;"")</f>
        <v/>
      </c>
      <c r="F998" s="166" t="str">
        <f ca="1">IF(ISERROR($S998),"",OFFSET('Smelter Reference List'!$E$4,$S998-4,0))</f>
        <v/>
      </c>
      <c r="G998" s="166" t="str">
        <f ca="1">IF(C998=$U$4,"Enter smelter details", IF(ISERROR($S998),"",OFFSET('Smelter Reference List'!$F$4,$S998-4,0)))</f>
        <v/>
      </c>
      <c r="H998" s="290" t="str">
        <f ca="1">IF(ISERROR($S998),"",OFFSET('Smelter Reference List'!$G$4,$S998-4,0))</f>
        <v/>
      </c>
      <c r="I998" s="291" t="str">
        <f ca="1">IF(ISERROR($S998),"",OFFSET('Smelter Reference List'!$H$4,$S998-4,0))</f>
        <v/>
      </c>
      <c r="J998" s="291" t="str">
        <f ca="1">IF(ISERROR($S998),"",OFFSET('Smelter Reference List'!$I$4,$S998-4,0))</f>
        <v/>
      </c>
      <c r="K998" s="288"/>
      <c r="L998" s="288"/>
      <c r="M998" s="288"/>
      <c r="N998" s="288"/>
      <c r="O998" s="288"/>
      <c r="P998" s="288"/>
      <c r="Q998" s="289"/>
      <c r="R998" s="274"/>
      <c r="S998" s="275" t="e">
        <f>IF(OR(C998="",C998=T$4),NA(),MATCH($B998&amp;$C998,'Smelter Reference List'!$J:$J,0))</f>
        <v>#N/A</v>
      </c>
      <c r="T998" s="276"/>
      <c r="U998" s="276"/>
      <c r="V998" s="276"/>
      <c r="W998" s="276"/>
    </row>
    <row r="999" spans="1:23" s="267" customFormat="1" ht="20.25">
      <c r="A999" s="265"/>
      <c r="B999" s="273"/>
      <c r="C999" s="273"/>
      <c r="D999" s="166" t="str">
        <f ca="1">IF(ISERROR($S999),"",OFFSET('Smelter Reference List'!$C$4,$S999-4,0)&amp;"")</f>
        <v/>
      </c>
      <c r="E999" s="166" t="str">
        <f ca="1">IF(ISERROR($S999),"",OFFSET('Smelter Reference List'!$D$4,$S999-4,0)&amp;"")</f>
        <v/>
      </c>
      <c r="F999" s="166" t="str">
        <f ca="1">IF(ISERROR($S999),"",OFFSET('Smelter Reference List'!$E$4,$S999-4,0))</f>
        <v/>
      </c>
      <c r="G999" s="166" t="str">
        <f ca="1">IF(C999=$U$4,"Enter smelter details", IF(ISERROR($S999),"",OFFSET('Smelter Reference List'!$F$4,$S999-4,0)))</f>
        <v/>
      </c>
      <c r="H999" s="290" t="str">
        <f ca="1">IF(ISERROR($S999),"",OFFSET('Smelter Reference List'!$G$4,$S999-4,0))</f>
        <v/>
      </c>
      <c r="I999" s="291" t="str">
        <f ca="1">IF(ISERROR($S999),"",OFFSET('Smelter Reference List'!$H$4,$S999-4,0))</f>
        <v/>
      </c>
      <c r="J999" s="291" t="str">
        <f ca="1">IF(ISERROR($S999),"",OFFSET('Smelter Reference List'!$I$4,$S999-4,0))</f>
        <v/>
      </c>
      <c r="K999" s="288"/>
      <c r="L999" s="288"/>
      <c r="M999" s="288"/>
      <c r="N999" s="288"/>
      <c r="O999" s="288"/>
      <c r="P999" s="288"/>
      <c r="Q999" s="289"/>
      <c r="R999" s="274"/>
      <c r="S999" s="275" t="e">
        <f>IF(OR(C999="",C999=T$4),NA(),MATCH($B999&amp;$C999,'Smelter Reference List'!$J:$J,0))</f>
        <v>#N/A</v>
      </c>
      <c r="T999" s="276"/>
      <c r="U999" s="276"/>
      <c r="V999" s="276"/>
      <c r="W999" s="276"/>
    </row>
    <row r="1000" spans="1:23" s="267" customFormat="1" ht="20.25">
      <c r="A1000" s="265"/>
      <c r="B1000" s="273"/>
      <c r="C1000" s="273"/>
      <c r="D1000" s="166" t="str">
        <f ca="1">IF(ISERROR($S1000),"",OFFSET('Smelter Reference List'!$C$4,$S1000-4,0)&amp;"")</f>
        <v/>
      </c>
      <c r="E1000" s="166" t="str">
        <f ca="1">IF(ISERROR($S1000),"",OFFSET('Smelter Reference List'!$D$4,$S1000-4,0)&amp;"")</f>
        <v/>
      </c>
      <c r="F1000" s="166" t="str">
        <f ca="1">IF(ISERROR($S1000),"",OFFSET('Smelter Reference List'!$E$4,$S1000-4,0))</f>
        <v/>
      </c>
      <c r="G1000" s="166" t="str">
        <f ca="1">IF(C1000=$U$4,"Enter smelter details", IF(ISERROR($S1000),"",OFFSET('Smelter Reference List'!$F$4,$S1000-4,0)))</f>
        <v/>
      </c>
      <c r="H1000" s="290" t="str">
        <f ca="1">IF(ISERROR($S1000),"",OFFSET('Smelter Reference List'!$G$4,$S1000-4,0))</f>
        <v/>
      </c>
      <c r="I1000" s="291" t="str">
        <f ca="1">IF(ISERROR($S1000),"",OFFSET('Smelter Reference List'!$H$4,$S1000-4,0))</f>
        <v/>
      </c>
      <c r="J1000" s="291" t="str">
        <f ca="1">IF(ISERROR($S1000),"",OFFSET('Smelter Reference List'!$I$4,$S1000-4,0))</f>
        <v/>
      </c>
      <c r="K1000" s="288"/>
      <c r="L1000" s="288"/>
      <c r="M1000" s="288"/>
      <c r="N1000" s="288"/>
      <c r="O1000" s="288"/>
      <c r="P1000" s="288"/>
      <c r="Q1000" s="289"/>
      <c r="R1000" s="274"/>
      <c r="S1000" s="275" t="e">
        <f>IF(OR(C1000="",C1000=T$4),NA(),MATCH($B1000&amp;$C1000,'Smelter Reference List'!$J:$J,0))</f>
        <v>#N/A</v>
      </c>
      <c r="T1000" s="276"/>
      <c r="U1000" s="276"/>
      <c r="V1000" s="276"/>
      <c r="W1000" s="276"/>
    </row>
    <row r="1001" spans="1:23" s="267" customFormat="1" ht="20.25">
      <c r="A1001" s="265"/>
      <c r="B1001" s="273"/>
      <c r="C1001" s="273"/>
      <c r="D1001" s="166" t="str">
        <f ca="1">IF(ISERROR($S1001),"",OFFSET('Smelter Reference List'!$C$4,$S1001-4,0)&amp;"")</f>
        <v/>
      </c>
      <c r="E1001" s="166" t="str">
        <f ca="1">IF(ISERROR($S1001),"",OFFSET('Smelter Reference List'!$D$4,$S1001-4,0)&amp;"")</f>
        <v/>
      </c>
      <c r="F1001" s="166" t="str">
        <f ca="1">IF(ISERROR($S1001),"",OFFSET('Smelter Reference List'!$E$4,$S1001-4,0))</f>
        <v/>
      </c>
      <c r="G1001" s="166" t="str">
        <f ca="1">IF(C1001=$U$4,"Enter smelter details", IF(ISERROR($S1001),"",OFFSET('Smelter Reference List'!$F$4,$S1001-4,0)))</f>
        <v/>
      </c>
      <c r="H1001" s="290" t="str">
        <f ca="1">IF(ISERROR($S1001),"",OFFSET('Smelter Reference List'!$G$4,$S1001-4,0))</f>
        <v/>
      </c>
      <c r="I1001" s="291" t="str">
        <f ca="1">IF(ISERROR($S1001),"",OFFSET('Smelter Reference List'!$H$4,$S1001-4,0))</f>
        <v/>
      </c>
      <c r="J1001" s="291" t="str">
        <f ca="1">IF(ISERROR($S1001),"",OFFSET('Smelter Reference List'!$I$4,$S1001-4,0))</f>
        <v/>
      </c>
      <c r="K1001" s="288"/>
      <c r="L1001" s="288"/>
      <c r="M1001" s="288"/>
      <c r="N1001" s="288"/>
      <c r="O1001" s="288"/>
      <c r="P1001" s="288"/>
      <c r="Q1001" s="289"/>
      <c r="R1001" s="274"/>
      <c r="S1001" s="275" t="e">
        <f>IF(OR(C1001="",C1001=T$4),NA(),MATCH($B1001&amp;$C1001,'Smelter Reference List'!$J:$J,0))</f>
        <v>#N/A</v>
      </c>
      <c r="T1001" s="276"/>
      <c r="U1001" s="276"/>
      <c r="V1001" s="276"/>
      <c r="W1001" s="276"/>
    </row>
    <row r="1002" spans="1:23" s="267" customFormat="1" ht="20.25">
      <c r="A1002" s="265"/>
      <c r="B1002" s="273"/>
      <c r="C1002" s="273"/>
      <c r="D1002" s="166" t="str">
        <f ca="1">IF(ISERROR($S1002),"",OFFSET('Smelter Reference List'!$C$4,$S1002-4,0)&amp;"")</f>
        <v/>
      </c>
      <c r="E1002" s="166" t="str">
        <f ca="1">IF(ISERROR($S1002),"",OFFSET('Smelter Reference List'!$D$4,$S1002-4,0)&amp;"")</f>
        <v/>
      </c>
      <c r="F1002" s="166" t="str">
        <f ca="1">IF(ISERROR($S1002),"",OFFSET('Smelter Reference List'!$E$4,$S1002-4,0))</f>
        <v/>
      </c>
      <c r="G1002" s="166" t="str">
        <f ca="1">IF(C1002=$U$4,"Enter smelter details", IF(ISERROR($S1002),"",OFFSET('Smelter Reference List'!$F$4,$S1002-4,0)))</f>
        <v/>
      </c>
      <c r="H1002" s="290" t="str">
        <f ca="1">IF(ISERROR($S1002),"",OFFSET('Smelter Reference List'!$G$4,$S1002-4,0))</f>
        <v/>
      </c>
      <c r="I1002" s="291" t="str">
        <f ca="1">IF(ISERROR($S1002),"",OFFSET('Smelter Reference List'!$H$4,$S1002-4,0))</f>
        <v/>
      </c>
      <c r="J1002" s="291" t="str">
        <f ca="1">IF(ISERROR($S1002),"",OFFSET('Smelter Reference List'!$I$4,$S1002-4,0))</f>
        <v/>
      </c>
      <c r="K1002" s="288"/>
      <c r="L1002" s="288"/>
      <c r="M1002" s="288"/>
      <c r="N1002" s="288"/>
      <c r="O1002" s="288"/>
      <c r="P1002" s="288"/>
      <c r="Q1002" s="289"/>
      <c r="R1002" s="274"/>
      <c r="S1002" s="275" t="e">
        <f>IF(OR(C1002="",C1002=T$4),NA(),MATCH($B1002&amp;$C1002,'Smelter Reference List'!$J:$J,0))</f>
        <v>#N/A</v>
      </c>
      <c r="T1002" s="276"/>
      <c r="U1002" s="276"/>
      <c r="V1002" s="276"/>
      <c r="W1002" s="276"/>
    </row>
    <row r="1003" spans="1:23" s="267" customFormat="1" ht="20.25">
      <c r="A1003" s="265"/>
      <c r="B1003" s="273"/>
      <c r="C1003" s="273"/>
      <c r="D1003" s="166" t="str">
        <f ca="1">IF(ISERROR($S1003),"",OFFSET('Smelter Reference List'!$C$4,$S1003-4,0)&amp;"")</f>
        <v/>
      </c>
      <c r="E1003" s="166" t="str">
        <f ca="1">IF(ISERROR($S1003),"",OFFSET('Smelter Reference List'!$D$4,$S1003-4,0)&amp;"")</f>
        <v/>
      </c>
      <c r="F1003" s="166" t="str">
        <f ca="1">IF(ISERROR($S1003),"",OFFSET('Smelter Reference List'!$E$4,$S1003-4,0))</f>
        <v/>
      </c>
      <c r="G1003" s="166" t="str">
        <f ca="1">IF(C1003=$U$4,"Enter smelter details", IF(ISERROR($S1003),"",OFFSET('Smelter Reference List'!$F$4,$S1003-4,0)))</f>
        <v/>
      </c>
      <c r="H1003" s="290" t="str">
        <f ca="1">IF(ISERROR($S1003),"",OFFSET('Smelter Reference List'!$G$4,$S1003-4,0))</f>
        <v/>
      </c>
      <c r="I1003" s="291" t="str">
        <f ca="1">IF(ISERROR($S1003),"",OFFSET('Smelter Reference List'!$H$4,$S1003-4,0))</f>
        <v/>
      </c>
      <c r="J1003" s="291" t="str">
        <f ca="1">IF(ISERROR($S1003),"",OFFSET('Smelter Reference List'!$I$4,$S1003-4,0))</f>
        <v/>
      </c>
      <c r="K1003" s="288"/>
      <c r="L1003" s="288"/>
      <c r="M1003" s="288"/>
      <c r="N1003" s="288"/>
      <c r="O1003" s="288"/>
      <c r="P1003" s="288"/>
      <c r="Q1003" s="289"/>
      <c r="R1003" s="274"/>
      <c r="S1003" s="275" t="e">
        <f>IF(OR(C1003="",C1003=T$4),NA(),MATCH($B1003&amp;$C1003,'Smelter Reference List'!$J:$J,0))</f>
        <v>#N/A</v>
      </c>
      <c r="T1003" s="276"/>
      <c r="U1003" s="276"/>
      <c r="V1003" s="276"/>
      <c r="W1003" s="276"/>
    </row>
    <row r="1004" spans="1:23" s="267" customFormat="1" ht="20.25">
      <c r="A1004" s="265"/>
      <c r="B1004" s="273"/>
      <c r="C1004" s="273"/>
      <c r="D1004" s="166" t="str">
        <f ca="1">IF(ISERROR($S1004),"",OFFSET('Smelter Reference List'!$C$4,$S1004-4,0)&amp;"")</f>
        <v/>
      </c>
      <c r="E1004" s="166" t="str">
        <f ca="1">IF(ISERROR($S1004),"",OFFSET('Smelter Reference List'!$D$4,$S1004-4,0)&amp;"")</f>
        <v/>
      </c>
      <c r="F1004" s="166" t="str">
        <f ca="1">IF(ISERROR($S1004),"",OFFSET('Smelter Reference List'!$E$4,$S1004-4,0))</f>
        <v/>
      </c>
      <c r="G1004" s="166" t="str">
        <f ca="1">IF(C1004=$U$4,"Enter smelter details", IF(ISERROR($S1004),"",OFFSET('Smelter Reference List'!$F$4,$S1004-4,0)))</f>
        <v/>
      </c>
      <c r="H1004" s="290" t="str">
        <f ca="1">IF(ISERROR($S1004),"",OFFSET('Smelter Reference List'!$G$4,$S1004-4,0))</f>
        <v/>
      </c>
      <c r="I1004" s="291" t="str">
        <f ca="1">IF(ISERROR($S1004),"",OFFSET('Smelter Reference List'!$H$4,$S1004-4,0))</f>
        <v/>
      </c>
      <c r="J1004" s="291" t="str">
        <f ca="1">IF(ISERROR($S1004),"",OFFSET('Smelter Reference List'!$I$4,$S1004-4,0))</f>
        <v/>
      </c>
      <c r="K1004" s="288"/>
      <c r="L1004" s="288"/>
      <c r="M1004" s="288"/>
      <c r="N1004" s="288"/>
      <c r="O1004" s="288"/>
      <c r="P1004" s="288"/>
      <c r="Q1004" s="289"/>
      <c r="R1004" s="274"/>
      <c r="S1004" s="275" t="e">
        <f>IF(OR(C1004="",C1004=T$4),NA(),MATCH($B1004&amp;$C1004,'Smelter Reference List'!$J:$J,0))</f>
        <v>#N/A</v>
      </c>
      <c r="T1004" s="276"/>
      <c r="U1004" s="276"/>
      <c r="V1004" s="276"/>
      <c r="W1004" s="276"/>
    </row>
    <row r="1005" spans="1:23" s="267" customFormat="1" ht="20.25">
      <c r="A1005" s="265"/>
      <c r="B1005" s="273"/>
      <c r="C1005" s="273"/>
      <c r="D1005" s="166" t="str">
        <f ca="1">IF(ISERROR($S1005),"",OFFSET('Smelter Reference List'!$C$4,$S1005-4,0)&amp;"")</f>
        <v/>
      </c>
      <c r="E1005" s="166" t="str">
        <f ca="1">IF(ISERROR($S1005),"",OFFSET('Smelter Reference List'!$D$4,$S1005-4,0)&amp;"")</f>
        <v/>
      </c>
      <c r="F1005" s="166" t="str">
        <f ca="1">IF(ISERROR($S1005),"",OFFSET('Smelter Reference List'!$E$4,$S1005-4,0))</f>
        <v/>
      </c>
      <c r="G1005" s="166" t="str">
        <f ca="1">IF(C1005=$U$4,"Enter smelter details", IF(ISERROR($S1005),"",OFFSET('Smelter Reference List'!$F$4,$S1005-4,0)))</f>
        <v/>
      </c>
      <c r="H1005" s="290" t="str">
        <f ca="1">IF(ISERROR($S1005),"",OFFSET('Smelter Reference List'!$G$4,$S1005-4,0))</f>
        <v/>
      </c>
      <c r="I1005" s="291" t="str">
        <f ca="1">IF(ISERROR($S1005),"",OFFSET('Smelter Reference List'!$H$4,$S1005-4,0))</f>
        <v/>
      </c>
      <c r="J1005" s="291" t="str">
        <f ca="1">IF(ISERROR($S1005),"",OFFSET('Smelter Reference List'!$I$4,$S1005-4,0))</f>
        <v/>
      </c>
      <c r="K1005" s="288"/>
      <c r="L1005" s="288"/>
      <c r="M1005" s="288"/>
      <c r="N1005" s="288"/>
      <c r="O1005" s="288"/>
      <c r="P1005" s="288"/>
      <c r="Q1005" s="289"/>
      <c r="R1005" s="274"/>
      <c r="S1005" s="275" t="e">
        <f>IF(OR(C1005="",C1005=T$4),NA(),MATCH($B1005&amp;$C1005,'Smelter Reference List'!$J:$J,0))</f>
        <v>#N/A</v>
      </c>
      <c r="T1005" s="276"/>
      <c r="U1005" s="276"/>
      <c r="V1005" s="276"/>
      <c r="W1005" s="276"/>
    </row>
    <row r="1006" spans="1:23" s="267" customFormat="1" ht="20.25">
      <c r="A1006" s="265"/>
      <c r="B1006" s="273"/>
      <c r="C1006" s="273"/>
      <c r="D1006" s="166" t="str">
        <f ca="1">IF(ISERROR($S1006),"",OFFSET('Smelter Reference List'!$C$4,$S1006-4,0)&amp;"")</f>
        <v/>
      </c>
      <c r="E1006" s="166" t="str">
        <f ca="1">IF(ISERROR($S1006),"",OFFSET('Smelter Reference List'!$D$4,$S1006-4,0)&amp;"")</f>
        <v/>
      </c>
      <c r="F1006" s="166" t="str">
        <f ca="1">IF(ISERROR($S1006),"",OFFSET('Smelter Reference List'!$E$4,$S1006-4,0))</f>
        <v/>
      </c>
      <c r="G1006" s="166" t="str">
        <f ca="1">IF(C1006=$U$4,"Enter smelter details", IF(ISERROR($S1006),"",OFFSET('Smelter Reference List'!$F$4,$S1006-4,0)))</f>
        <v/>
      </c>
      <c r="H1006" s="290" t="str">
        <f ca="1">IF(ISERROR($S1006),"",OFFSET('Smelter Reference List'!$G$4,$S1006-4,0))</f>
        <v/>
      </c>
      <c r="I1006" s="291" t="str">
        <f ca="1">IF(ISERROR($S1006),"",OFFSET('Smelter Reference List'!$H$4,$S1006-4,0))</f>
        <v/>
      </c>
      <c r="J1006" s="291" t="str">
        <f ca="1">IF(ISERROR($S1006),"",OFFSET('Smelter Reference List'!$I$4,$S1006-4,0))</f>
        <v/>
      </c>
      <c r="K1006" s="288"/>
      <c r="L1006" s="288"/>
      <c r="M1006" s="288"/>
      <c r="N1006" s="288"/>
      <c r="O1006" s="288"/>
      <c r="P1006" s="288"/>
      <c r="Q1006" s="289"/>
      <c r="R1006" s="274"/>
      <c r="S1006" s="275" t="e">
        <f>IF(OR(C1006="",C1006=T$4),NA(),MATCH($B1006&amp;$C1006,'Smelter Reference List'!$J:$J,0))</f>
        <v>#N/A</v>
      </c>
      <c r="T1006" s="276"/>
      <c r="U1006" s="276"/>
      <c r="V1006" s="276"/>
      <c r="W1006" s="276"/>
    </row>
    <row r="1007" spans="1:23" s="267" customFormat="1" ht="20.25">
      <c r="A1007" s="265"/>
      <c r="B1007" s="273"/>
      <c r="C1007" s="273"/>
      <c r="D1007" s="166" t="str">
        <f ca="1">IF(ISERROR($S1007),"",OFFSET('Smelter Reference List'!$C$4,$S1007-4,0)&amp;"")</f>
        <v/>
      </c>
      <c r="E1007" s="166" t="str">
        <f ca="1">IF(ISERROR($S1007),"",OFFSET('Smelter Reference List'!$D$4,$S1007-4,0)&amp;"")</f>
        <v/>
      </c>
      <c r="F1007" s="166" t="str">
        <f ca="1">IF(ISERROR($S1007),"",OFFSET('Smelter Reference List'!$E$4,$S1007-4,0))</f>
        <v/>
      </c>
      <c r="G1007" s="166" t="str">
        <f ca="1">IF(C1007=$U$4,"Enter smelter details", IF(ISERROR($S1007),"",OFFSET('Smelter Reference List'!$F$4,$S1007-4,0)))</f>
        <v/>
      </c>
      <c r="H1007" s="290" t="str">
        <f ca="1">IF(ISERROR($S1007),"",OFFSET('Smelter Reference List'!$G$4,$S1007-4,0))</f>
        <v/>
      </c>
      <c r="I1007" s="291" t="str">
        <f ca="1">IF(ISERROR($S1007),"",OFFSET('Smelter Reference List'!$H$4,$S1007-4,0))</f>
        <v/>
      </c>
      <c r="J1007" s="291" t="str">
        <f ca="1">IF(ISERROR($S1007),"",OFFSET('Smelter Reference List'!$I$4,$S1007-4,0))</f>
        <v/>
      </c>
      <c r="K1007" s="288"/>
      <c r="L1007" s="288"/>
      <c r="M1007" s="288"/>
      <c r="N1007" s="288"/>
      <c r="O1007" s="288"/>
      <c r="P1007" s="288"/>
      <c r="Q1007" s="289"/>
      <c r="R1007" s="274"/>
      <c r="S1007" s="275" t="e">
        <f>IF(OR(C1007="",C1007=T$4),NA(),MATCH($B1007&amp;$C1007,'Smelter Reference List'!$J:$J,0))</f>
        <v>#N/A</v>
      </c>
      <c r="T1007" s="276"/>
      <c r="U1007" s="276"/>
      <c r="V1007" s="276"/>
      <c r="W1007" s="276"/>
    </row>
    <row r="1008" spans="1:23" s="267" customFormat="1" ht="20.25">
      <c r="A1008" s="265"/>
      <c r="B1008" s="273"/>
      <c r="C1008" s="273"/>
      <c r="D1008" s="166" t="str">
        <f ca="1">IF(ISERROR($S1008),"",OFFSET('Smelter Reference List'!$C$4,$S1008-4,0)&amp;"")</f>
        <v/>
      </c>
      <c r="E1008" s="166" t="str">
        <f ca="1">IF(ISERROR($S1008),"",OFFSET('Smelter Reference List'!$D$4,$S1008-4,0)&amp;"")</f>
        <v/>
      </c>
      <c r="F1008" s="166" t="str">
        <f ca="1">IF(ISERROR($S1008),"",OFFSET('Smelter Reference List'!$E$4,$S1008-4,0))</f>
        <v/>
      </c>
      <c r="G1008" s="166" t="str">
        <f ca="1">IF(C1008=$U$4,"Enter smelter details", IF(ISERROR($S1008),"",OFFSET('Smelter Reference List'!$F$4,$S1008-4,0)))</f>
        <v/>
      </c>
      <c r="H1008" s="290" t="str">
        <f ca="1">IF(ISERROR($S1008),"",OFFSET('Smelter Reference List'!$G$4,$S1008-4,0))</f>
        <v/>
      </c>
      <c r="I1008" s="291" t="str">
        <f ca="1">IF(ISERROR($S1008),"",OFFSET('Smelter Reference List'!$H$4,$S1008-4,0))</f>
        <v/>
      </c>
      <c r="J1008" s="291" t="str">
        <f ca="1">IF(ISERROR($S1008),"",OFFSET('Smelter Reference List'!$I$4,$S1008-4,0))</f>
        <v/>
      </c>
      <c r="K1008" s="288"/>
      <c r="L1008" s="288"/>
      <c r="M1008" s="288"/>
      <c r="N1008" s="288"/>
      <c r="O1008" s="288"/>
      <c r="P1008" s="288"/>
      <c r="Q1008" s="289"/>
      <c r="R1008" s="274"/>
      <c r="S1008" s="275" t="e">
        <f>IF(OR(C1008="",C1008=T$4),NA(),MATCH($B1008&amp;$C1008,'Smelter Reference List'!$J:$J,0))</f>
        <v>#N/A</v>
      </c>
      <c r="T1008" s="276"/>
      <c r="U1008" s="276"/>
      <c r="V1008" s="276"/>
      <c r="W1008" s="276"/>
    </row>
    <row r="1009" spans="1:23" s="267" customFormat="1" ht="20.25">
      <c r="A1009" s="265"/>
      <c r="B1009" s="273"/>
      <c r="C1009" s="273"/>
      <c r="D1009" s="166" t="str">
        <f ca="1">IF(ISERROR($S1009),"",OFFSET('Smelter Reference List'!$C$4,$S1009-4,0)&amp;"")</f>
        <v/>
      </c>
      <c r="E1009" s="166" t="str">
        <f ca="1">IF(ISERROR($S1009),"",OFFSET('Smelter Reference List'!$D$4,$S1009-4,0)&amp;"")</f>
        <v/>
      </c>
      <c r="F1009" s="166" t="str">
        <f ca="1">IF(ISERROR($S1009),"",OFFSET('Smelter Reference List'!$E$4,$S1009-4,0))</f>
        <v/>
      </c>
      <c r="G1009" s="166" t="str">
        <f ca="1">IF(C1009=$U$4,"Enter smelter details", IF(ISERROR($S1009),"",OFFSET('Smelter Reference List'!$F$4,$S1009-4,0)))</f>
        <v/>
      </c>
      <c r="H1009" s="290" t="str">
        <f ca="1">IF(ISERROR($S1009),"",OFFSET('Smelter Reference List'!$G$4,$S1009-4,0))</f>
        <v/>
      </c>
      <c r="I1009" s="291" t="str">
        <f ca="1">IF(ISERROR($S1009),"",OFFSET('Smelter Reference List'!$H$4,$S1009-4,0))</f>
        <v/>
      </c>
      <c r="J1009" s="291" t="str">
        <f ca="1">IF(ISERROR($S1009),"",OFFSET('Smelter Reference List'!$I$4,$S1009-4,0))</f>
        <v/>
      </c>
      <c r="K1009" s="288"/>
      <c r="L1009" s="288"/>
      <c r="M1009" s="288"/>
      <c r="N1009" s="288"/>
      <c r="O1009" s="288"/>
      <c r="P1009" s="288"/>
      <c r="Q1009" s="289"/>
      <c r="R1009" s="274"/>
      <c r="S1009" s="275" t="e">
        <f>IF(OR(C1009="",C1009=T$4),NA(),MATCH($B1009&amp;$C1009,'Smelter Reference List'!$J:$J,0))</f>
        <v>#N/A</v>
      </c>
      <c r="T1009" s="276"/>
      <c r="U1009" s="276"/>
      <c r="V1009" s="276"/>
      <c r="W1009" s="276"/>
    </row>
    <row r="1010" spans="1:23" s="267" customFormat="1" ht="20.25">
      <c r="A1010" s="265"/>
      <c r="B1010" s="273"/>
      <c r="C1010" s="273"/>
      <c r="D1010" s="166" t="str">
        <f ca="1">IF(ISERROR($S1010),"",OFFSET('Smelter Reference List'!$C$4,$S1010-4,0)&amp;"")</f>
        <v/>
      </c>
      <c r="E1010" s="166" t="str">
        <f ca="1">IF(ISERROR($S1010),"",OFFSET('Smelter Reference List'!$D$4,$S1010-4,0)&amp;"")</f>
        <v/>
      </c>
      <c r="F1010" s="166" t="str">
        <f ca="1">IF(ISERROR($S1010),"",OFFSET('Smelter Reference List'!$E$4,$S1010-4,0))</f>
        <v/>
      </c>
      <c r="G1010" s="166" t="str">
        <f ca="1">IF(C1010=$U$4,"Enter smelter details", IF(ISERROR($S1010),"",OFFSET('Smelter Reference List'!$F$4,$S1010-4,0)))</f>
        <v/>
      </c>
      <c r="H1010" s="290" t="str">
        <f ca="1">IF(ISERROR($S1010),"",OFFSET('Smelter Reference List'!$G$4,$S1010-4,0))</f>
        <v/>
      </c>
      <c r="I1010" s="291" t="str">
        <f ca="1">IF(ISERROR($S1010),"",OFFSET('Smelter Reference List'!$H$4,$S1010-4,0))</f>
        <v/>
      </c>
      <c r="J1010" s="291" t="str">
        <f ca="1">IF(ISERROR($S1010),"",OFFSET('Smelter Reference List'!$I$4,$S1010-4,0))</f>
        <v/>
      </c>
      <c r="K1010" s="288"/>
      <c r="L1010" s="288"/>
      <c r="M1010" s="288"/>
      <c r="N1010" s="288"/>
      <c r="O1010" s="288"/>
      <c r="P1010" s="288"/>
      <c r="Q1010" s="289"/>
      <c r="R1010" s="274"/>
      <c r="S1010" s="275" t="e">
        <f>IF(OR(C1010="",C1010=T$4),NA(),MATCH($B1010&amp;$C1010,'Smelter Reference List'!$J:$J,0))</f>
        <v>#N/A</v>
      </c>
      <c r="T1010" s="276"/>
      <c r="U1010" s="276"/>
      <c r="V1010" s="276"/>
      <c r="W1010" s="276"/>
    </row>
    <row r="1011" spans="1:23" s="267" customFormat="1" ht="20.25">
      <c r="A1011" s="265"/>
      <c r="B1011" s="273"/>
      <c r="C1011" s="273"/>
      <c r="D1011" s="166" t="str">
        <f ca="1">IF(ISERROR($S1011),"",OFFSET('Smelter Reference List'!$C$4,$S1011-4,0)&amp;"")</f>
        <v/>
      </c>
      <c r="E1011" s="166" t="str">
        <f ca="1">IF(ISERROR($S1011),"",OFFSET('Smelter Reference List'!$D$4,$S1011-4,0)&amp;"")</f>
        <v/>
      </c>
      <c r="F1011" s="166" t="str">
        <f ca="1">IF(ISERROR($S1011),"",OFFSET('Smelter Reference List'!$E$4,$S1011-4,0))</f>
        <v/>
      </c>
      <c r="G1011" s="166" t="str">
        <f ca="1">IF(C1011=$U$4,"Enter smelter details", IF(ISERROR($S1011),"",OFFSET('Smelter Reference List'!$F$4,$S1011-4,0)))</f>
        <v/>
      </c>
      <c r="H1011" s="290" t="str">
        <f ca="1">IF(ISERROR($S1011),"",OFFSET('Smelter Reference List'!$G$4,$S1011-4,0))</f>
        <v/>
      </c>
      <c r="I1011" s="291" t="str">
        <f ca="1">IF(ISERROR($S1011),"",OFFSET('Smelter Reference List'!$H$4,$S1011-4,0))</f>
        <v/>
      </c>
      <c r="J1011" s="291" t="str">
        <f ca="1">IF(ISERROR($S1011),"",OFFSET('Smelter Reference List'!$I$4,$S1011-4,0))</f>
        <v/>
      </c>
      <c r="K1011" s="288"/>
      <c r="L1011" s="288"/>
      <c r="M1011" s="288"/>
      <c r="N1011" s="288"/>
      <c r="O1011" s="288"/>
      <c r="P1011" s="288"/>
      <c r="Q1011" s="289"/>
      <c r="R1011" s="274"/>
      <c r="S1011" s="275" t="e">
        <f>IF(OR(C1011="",C1011=T$4),NA(),MATCH($B1011&amp;$C1011,'Smelter Reference List'!$J:$J,0))</f>
        <v>#N/A</v>
      </c>
      <c r="T1011" s="276"/>
      <c r="U1011" s="276"/>
      <c r="V1011" s="276"/>
      <c r="W1011" s="276"/>
    </row>
    <row r="1012" spans="1:23" s="267" customFormat="1" ht="20.25">
      <c r="A1012" s="265"/>
      <c r="B1012" s="273"/>
      <c r="C1012" s="273"/>
      <c r="D1012" s="166" t="str">
        <f ca="1">IF(ISERROR($S1012),"",OFFSET('Smelter Reference List'!$C$4,$S1012-4,0)&amp;"")</f>
        <v/>
      </c>
      <c r="E1012" s="166" t="str">
        <f ca="1">IF(ISERROR($S1012),"",OFFSET('Smelter Reference List'!$D$4,$S1012-4,0)&amp;"")</f>
        <v/>
      </c>
      <c r="F1012" s="166" t="str">
        <f ca="1">IF(ISERROR($S1012),"",OFFSET('Smelter Reference List'!$E$4,$S1012-4,0))</f>
        <v/>
      </c>
      <c r="G1012" s="166" t="str">
        <f ca="1">IF(C1012=$U$4,"Enter smelter details", IF(ISERROR($S1012),"",OFFSET('Smelter Reference List'!$F$4,$S1012-4,0)))</f>
        <v/>
      </c>
      <c r="H1012" s="290" t="str">
        <f ca="1">IF(ISERROR($S1012),"",OFFSET('Smelter Reference List'!$G$4,$S1012-4,0))</f>
        <v/>
      </c>
      <c r="I1012" s="291" t="str">
        <f ca="1">IF(ISERROR($S1012),"",OFFSET('Smelter Reference List'!$H$4,$S1012-4,0))</f>
        <v/>
      </c>
      <c r="J1012" s="291" t="str">
        <f ca="1">IF(ISERROR($S1012),"",OFFSET('Smelter Reference List'!$I$4,$S1012-4,0))</f>
        <v/>
      </c>
      <c r="K1012" s="288"/>
      <c r="L1012" s="288"/>
      <c r="M1012" s="288"/>
      <c r="N1012" s="288"/>
      <c r="O1012" s="288"/>
      <c r="P1012" s="288"/>
      <c r="Q1012" s="289"/>
      <c r="R1012" s="274"/>
      <c r="S1012" s="275" t="e">
        <f>IF(OR(C1012="",C1012=T$4),NA(),MATCH($B1012&amp;$C1012,'Smelter Reference List'!$J:$J,0))</f>
        <v>#N/A</v>
      </c>
      <c r="T1012" s="276"/>
      <c r="U1012" s="276"/>
      <c r="V1012" s="276"/>
      <c r="W1012" s="276"/>
    </row>
    <row r="1013" spans="1:23" s="267" customFormat="1" ht="20.25">
      <c r="A1013" s="265"/>
      <c r="B1013" s="273"/>
      <c r="C1013" s="273"/>
      <c r="D1013" s="166" t="str">
        <f ca="1">IF(ISERROR($S1013),"",OFFSET('Smelter Reference List'!$C$4,$S1013-4,0)&amp;"")</f>
        <v/>
      </c>
      <c r="E1013" s="166" t="str">
        <f ca="1">IF(ISERROR($S1013),"",OFFSET('Smelter Reference List'!$D$4,$S1013-4,0)&amp;"")</f>
        <v/>
      </c>
      <c r="F1013" s="166" t="str">
        <f ca="1">IF(ISERROR($S1013),"",OFFSET('Smelter Reference List'!$E$4,$S1013-4,0))</f>
        <v/>
      </c>
      <c r="G1013" s="166" t="str">
        <f ca="1">IF(C1013=$U$4,"Enter smelter details", IF(ISERROR($S1013),"",OFFSET('Smelter Reference List'!$F$4,$S1013-4,0)))</f>
        <v/>
      </c>
      <c r="H1013" s="290" t="str">
        <f ca="1">IF(ISERROR($S1013),"",OFFSET('Smelter Reference List'!$G$4,$S1013-4,0))</f>
        <v/>
      </c>
      <c r="I1013" s="291" t="str">
        <f ca="1">IF(ISERROR($S1013),"",OFFSET('Smelter Reference List'!$H$4,$S1013-4,0))</f>
        <v/>
      </c>
      <c r="J1013" s="291" t="str">
        <f ca="1">IF(ISERROR($S1013),"",OFFSET('Smelter Reference List'!$I$4,$S1013-4,0))</f>
        <v/>
      </c>
      <c r="K1013" s="288"/>
      <c r="L1013" s="288"/>
      <c r="M1013" s="288"/>
      <c r="N1013" s="288"/>
      <c r="O1013" s="288"/>
      <c r="P1013" s="288"/>
      <c r="Q1013" s="289"/>
      <c r="R1013" s="274"/>
      <c r="S1013" s="275" t="e">
        <f>IF(OR(C1013="",C1013=T$4),NA(),MATCH($B1013&amp;$C1013,'Smelter Reference List'!$J:$J,0))</f>
        <v>#N/A</v>
      </c>
      <c r="T1013" s="276"/>
      <c r="U1013" s="276"/>
      <c r="V1013" s="276"/>
      <c r="W1013" s="276"/>
    </row>
    <row r="1014" spans="1:23" s="267" customFormat="1" ht="20.25">
      <c r="A1014" s="265"/>
      <c r="B1014" s="273"/>
      <c r="C1014" s="273"/>
      <c r="D1014" s="166" t="str">
        <f ca="1">IF(ISERROR($S1014),"",OFFSET('Smelter Reference List'!$C$4,$S1014-4,0)&amp;"")</f>
        <v/>
      </c>
      <c r="E1014" s="166" t="str">
        <f ca="1">IF(ISERROR($S1014),"",OFFSET('Smelter Reference List'!$D$4,$S1014-4,0)&amp;"")</f>
        <v/>
      </c>
      <c r="F1014" s="166" t="str">
        <f ca="1">IF(ISERROR($S1014),"",OFFSET('Smelter Reference List'!$E$4,$S1014-4,0))</f>
        <v/>
      </c>
      <c r="G1014" s="166" t="str">
        <f ca="1">IF(C1014=$U$4,"Enter smelter details", IF(ISERROR($S1014),"",OFFSET('Smelter Reference List'!$F$4,$S1014-4,0)))</f>
        <v/>
      </c>
      <c r="H1014" s="290" t="str">
        <f ca="1">IF(ISERROR($S1014),"",OFFSET('Smelter Reference List'!$G$4,$S1014-4,0))</f>
        <v/>
      </c>
      <c r="I1014" s="291" t="str">
        <f ca="1">IF(ISERROR($S1014),"",OFFSET('Smelter Reference List'!$H$4,$S1014-4,0))</f>
        <v/>
      </c>
      <c r="J1014" s="291" t="str">
        <f ca="1">IF(ISERROR($S1014),"",OFFSET('Smelter Reference List'!$I$4,$S1014-4,0))</f>
        <v/>
      </c>
      <c r="K1014" s="288"/>
      <c r="L1014" s="288"/>
      <c r="M1014" s="288"/>
      <c r="N1014" s="288"/>
      <c r="O1014" s="288"/>
      <c r="P1014" s="288"/>
      <c r="Q1014" s="289"/>
      <c r="R1014" s="274"/>
      <c r="S1014" s="275" t="e">
        <f>IF(OR(C1014="",C1014=T$4),NA(),MATCH($B1014&amp;$C1014,'Smelter Reference List'!$J:$J,0))</f>
        <v>#N/A</v>
      </c>
      <c r="T1014" s="276"/>
      <c r="U1014" s="276"/>
      <c r="V1014" s="276"/>
      <c r="W1014" s="276"/>
    </row>
    <row r="1015" spans="1:23" s="267" customFormat="1" ht="20.25">
      <c r="A1015" s="265"/>
      <c r="B1015" s="273"/>
      <c r="C1015" s="273"/>
      <c r="D1015" s="166" t="str">
        <f ca="1">IF(ISERROR($S1015),"",OFFSET('Smelter Reference List'!$C$4,$S1015-4,0)&amp;"")</f>
        <v/>
      </c>
      <c r="E1015" s="166" t="str">
        <f ca="1">IF(ISERROR($S1015),"",OFFSET('Smelter Reference List'!$D$4,$S1015-4,0)&amp;"")</f>
        <v/>
      </c>
      <c r="F1015" s="166" t="str">
        <f ca="1">IF(ISERROR($S1015),"",OFFSET('Smelter Reference List'!$E$4,$S1015-4,0))</f>
        <v/>
      </c>
      <c r="G1015" s="166" t="str">
        <f ca="1">IF(C1015=$U$4,"Enter smelter details", IF(ISERROR($S1015),"",OFFSET('Smelter Reference List'!$F$4,$S1015-4,0)))</f>
        <v/>
      </c>
      <c r="H1015" s="290" t="str">
        <f ca="1">IF(ISERROR($S1015),"",OFFSET('Smelter Reference List'!$G$4,$S1015-4,0))</f>
        <v/>
      </c>
      <c r="I1015" s="291" t="str">
        <f ca="1">IF(ISERROR($S1015),"",OFFSET('Smelter Reference List'!$H$4,$S1015-4,0))</f>
        <v/>
      </c>
      <c r="J1015" s="291" t="str">
        <f ca="1">IF(ISERROR($S1015),"",OFFSET('Smelter Reference List'!$I$4,$S1015-4,0))</f>
        <v/>
      </c>
      <c r="K1015" s="288"/>
      <c r="L1015" s="288"/>
      <c r="M1015" s="288"/>
      <c r="N1015" s="288"/>
      <c r="O1015" s="288"/>
      <c r="P1015" s="288"/>
      <c r="Q1015" s="289"/>
      <c r="R1015" s="274"/>
      <c r="S1015" s="275" t="e">
        <f>IF(OR(C1015="",C1015=T$4),NA(),MATCH($B1015&amp;$C1015,'Smelter Reference List'!$J:$J,0))</f>
        <v>#N/A</v>
      </c>
      <c r="T1015" s="276"/>
      <c r="U1015" s="276"/>
      <c r="V1015" s="276"/>
      <c r="W1015" s="276"/>
    </row>
    <row r="1016" spans="1:23" s="267" customFormat="1" ht="20.25">
      <c r="A1016" s="265"/>
      <c r="B1016" s="273"/>
      <c r="C1016" s="273"/>
      <c r="D1016" s="166" t="str">
        <f ca="1">IF(ISERROR($S1016),"",OFFSET('Smelter Reference List'!$C$4,$S1016-4,0)&amp;"")</f>
        <v/>
      </c>
      <c r="E1016" s="166" t="str">
        <f ca="1">IF(ISERROR($S1016),"",OFFSET('Smelter Reference List'!$D$4,$S1016-4,0)&amp;"")</f>
        <v/>
      </c>
      <c r="F1016" s="166" t="str">
        <f ca="1">IF(ISERROR($S1016),"",OFFSET('Smelter Reference List'!$E$4,$S1016-4,0))</f>
        <v/>
      </c>
      <c r="G1016" s="166" t="str">
        <f ca="1">IF(C1016=$U$4,"Enter smelter details", IF(ISERROR($S1016),"",OFFSET('Smelter Reference List'!$F$4,$S1016-4,0)))</f>
        <v/>
      </c>
      <c r="H1016" s="290" t="str">
        <f ca="1">IF(ISERROR($S1016),"",OFFSET('Smelter Reference List'!$G$4,$S1016-4,0))</f>
        <v/>
      </c>
      <c r="I1016" s="291" t="str">
        <f ca="1">IF(ISERROR($S1016),"",OFFSET('Smelter Reference List'!$H$4,$S1016-4,0))</f>
        <v/>
      </c>
      <c r="J1016" s="291" t="str">
        <f ca="1">IF(ISERROR($S1016),"",OFFSET('Smelter Reference List'!$I$4,$S1016-4,0))</f>
        <v/>
      </c>
      <c r="K1016" s="288"/>
      <c r="L1016" s="288"/>
      <c r="M1016" s="288"/>
      <c r="N1016" s="288"/>
      <c r="O1016" s="288"/>
      <c r="P1016" s="288"/>
      <c r="Q1016" s="289"/>
      <c r="R1016" s="274"/>
      <c r="S1016" s="275" t="e">
        <f>IF(OR(C1016="",C1016=T$4),NA(),MATCH($B1016&amp;$C1016,'Smelter Reference List'!$J:$J,0))</f>
        <v>#N/A</v>
      </c>
      <c r="T1016" s="276"/>
      <c r="U1016" s="276"/>
      <c r="V1016" s="276"/>
      <c r="W1016" s="276"/>
    </row>
    <row r="1017" spans="1:23" s="267" customFormat="1" ht="20.25">
      <c r="A1017" s="265"/>
      <c r="B1017" s="273"/>
      <c r="C1017" s="273"/>
      <c r="D1017" s="166" t="str">
        <f ca="1">IF(ISERROR($S1017),"",OFFSET('Smelter Reference List'!$C$4,$S1017-4,0)&amp;"")</f>
        <v/>
      </c>
      <c r="E1017" s="166" t="str">
        <f ca="1">IF(ISERROR($S1017),"",OFFSET('Smelter Reference List'!$D$4,$S1017-4,0)&amp;"")</f>
        <v/>
      </c>
      <c r="F1017" s="166" t="str">
        <f ca="1">IF(ISERROR($S1017),"",OFFSET('Smelter Reference List'!$E$4,$S1017-4,0))</f>
        <v/>
      </c>
      <c r="G1017" s="166" t="str">
        <f ca="1">IF(C1017=$U$4,"Enter smelter details", IF(ISERROR($S1017),"",OFFSET('Smelter Reference List'!$F$4,$S1017-4,0)))</f>
        <v/>
      </c>
      <c r="H1017" s="290" t="str">
        <f ca="1">IF(ISERROR($S1017),"",OFFSET('Smelter Reference List'!$G$4,$S1017-4,0))</f>
        <v/>
      </c>
      <c r="I1017" s="291" t="str">
        <f ca="1">IF(ISERROR($S1017),"",OFFSET('Smelter Reference List'!$H$4,$S1017-4,0))</f>
        <v/>
      </c>
      <c r="J1017" s="291" t="str">
        <f ca="1">IF(ISERROR($S1017),"",OFFSET('Smelter Reference List'!$I$4,$S1017-4,0))</f>
        <v/>
      </c>
      <c r="K1017" s="288"/>
      <c r="L1017" s="288"/>
      <c r="M1017" s="288"/>
      <c r="N1017" s="288"/>
      <c r="O1017" s="288"/>
      <c r="P1017" s="288"/>
      <c r="Q1017" s="289"/>
      <c r="R1017" s="274"/>
      <c r="S1017" s="275" t="e">
        <f>IF(OR(C1017="",C1017=T$4),NA(),MATCH($B1017&amp;$C1017,'Smelter Reference List'!$J:$J,0))</f>
        <v>#N/A</v>
      </c>
      <c r="T1017" s="276"/>
      <c r="U1017" s="276"/>
      <c r="V1017" s="276"/>
      <c r="W1017" s="276"/>
    </row>
    <row r="1018" spans="1:23" s="267" customFormat="1" ht="20.25">
      <c r="A1018" s="265"/>
      <c r="B1018" s="273"/>
      <c r="C1018" s="273"/>
      <c r="D1018" s="166" t="str">
        <f ca="1">IF(ISERROR($S1018),"",OFFSET('Smelter Reference List'!$C$4,$S1018-4,0)&amp;"")</f>
        <v/>
      </c>
      <c r="E1018" s="166" t="str">
        <f ca="1">IF(ISERROR($S1018),"",OFFSET('Smelter Reference List'!$D$4,$S1018-4,0)&amp;"")</f>
        <v/>
      </c>
      <c r="F1018" s="166" t="str">
        <f ca="1">IF(ISERROR($S1018),"",OFFSET('Smelter Reference List'!$E$4,$S1018-4,0))</f>
        <v/>
      </c>
      <c r="G1018" s="166" t="str">
        <f ca="1">IF(C1018=$U$4,"Enter smelter details", IF(ISERROR($S1018),"",OFFSET('Smelter Reference List'!$F$4,$S1018-4,0)))</f>
        <v/>
      </c>
      <c r="H1018" s="290" t="str">
        <f ca="1">IF(ISERROR($S1018),"",OFFSET('Smelter Reference List'!$G$4,$S1018-4,0))</f>
        <v/>
      </c>
      <c r="I1018" s="291" t="str">
        <f ca="1">IF(ISERROR($S1018),"",OFFSET('Smelter Reference List'!$H$4,$S1018-4,0))</f>
        <v/>
      </c>
      <c r="J1018" s="291" t="str">
        <f ca="1">IF(ISERROR($S1018),"",OFFSET('Smelter Reference List'!$I$4,$S1018-4,0))</f>
        <v/>
      </c>
      <c r="K1018" s="288"/>
      <c r="L1018" s="288"/>
      <c r="M1018" s="288"/>
      <c r="N1018" s="288"/>
      <c r="O1018" s="288"/>
      <c r="P1018" s="288"/>
      <c r="Q1018" s="289"/>
      <c r="R1018" s="274"/>
      <c r="S1018" s="275" t="e">
        <f>IF(OR(C1018="",C1018=T$4),NA(),MATCH($B1018&amp;$C1018,'Smelter Reference List'!$J:$J,0))</f>
        <v>#N/A</v>
      </c>
      <c r="T1018" s="276"/>
      <c r="U1018" s="276"/>
      <c r="V1018" s="276"/>
      <c r="W1018" s="276"/>
    </row>
    <row r="1019" spans="1:23" s="267" customFormat="1" ht="20.25">
      <c r="A1019" s="265"/>
      <c r="B1019" s="273"/>
      <c r="C1019" s="273"/>
      <c r="D1019" s="166" t="str">
        <f ca="1">IF(ISERROR($S1019),"",OFFSET('Smelter Reference List'!$C$4,$S1019-4,0)&amp;"")</f>
        <v/>
      </c>
      <c r="E1019" s="166" t="str">
        <f ca="1">IF(ISERROR($S1019),"",OFFSET('Smelter Reference List'!$D$4,$S1019-4,0)&amp;"")</f>
        <v/>
      </c>
      <c r="F1019" s="166" t="str">
        <f ca="1">IF(ISERROR($S1019),"",OFFSET('Smelter Reference List'!$E$4,$S1019-4,0))</f>
        <v/>
      </c>
      <c r="G1019" s="166" t="str">
        <f ca="1">IF(C1019=$U$4,"Enter smelter details", IF(ISERROR($S1019),"",OFFSET('Smelter Reference List'!$F$4,$S1019-4,0)))</f>
        <v/>
      </c>
      <c r="H1019" s="290" t="str">
        <f ca="1">IF(ISERROR($S1019),"",OFFSET('Smelter Reference List'!$G$4,$S1019-4,0))</f>
        <v/>
      </c>
      <c r="I1019" s="291" t="str">
        <f ca="1">IF(ISERROR($S1019),"",OFFSET('Smelter Reference List'!$H$4,$S1019-4,0))</f>
        <v/>
      </c>
      <c r="J1019" s="291" t="str">
        <f ca="1">IF(ISERROR($S1019),"",OFFSET('Smelter Reference List'!$I$4,$S1019-4,0))</f>
        <v/>
      </c>
      <c r="K1019" s="288"/>
      <c r="L1019" s="288"/>
      <c r="M1019" s="288"/>
      <c r="N1019" s="288"/>
      <c r="O1019" s="288"/>
      <c r="P1019" s="288"/>
      <c r="Q1019" s="289"/>
      <c r="R1019" s="274"/>
      <c r="S1019" s="275" t="e">
        <f>IF(OR(C1019="",C1019=T$4),NA(),MATCH($B1019&amp;$C1019,'Smelter Reference List'!$J:$J,0))</f>
        <v>#N/A</v>
      </c>
      <c r="T1019" s="276"/>
      <c r="U1019" s="276"/>
      <c r="V1019" s="276"/>
      <c r="W1019" s="276"/>
    </row>
    <row r="1020" spans="1:23" s="267" customFormat="1" ht="20.25">
      <c r="A1020" s="265"/>
      <c r="B1020" s="273"/>
      <c r="C1020" s="273"/>
      <c r="D1020" s="166" t="str">
        <f ca="1">IF(ISERROR($S1020),"",OFFSET('Smelter Reference List'!$C$4,$S1020-4,0)&amp;"")</f>
        <v/>
      </c>
      <c r="E1020" s="166" t="str">
        <f ca="1">IF(ISERROR($S1020),"",OFFSET('Smelter Reference List'!$D$4,$S1020-4,0)&amp;"")</f>
        <v/>
      </c>
      <c r="F1020" s="166" t="str">
        <f ca="1">IF(ISERROR($S1020),"",OFFSET('Smelter Reference List'!$E$4,$S1020-4,0))</f>
        <v/>
      </c>
      <c r="G1020" s="166" t="str">
        <f ca="1">IF(C1020=$U$4,"Enter smelter details", IF(ISERROR($S1020),"",OFFSET('Smelter Reference List'!$F$4,$S1020-4,0)))</f>
        <v/>
      </c>
      <c r="H1020" s="290" t="str">
        <f ca="1">IF(ISERROR($S1020),"",OFFSET('Smelter Reference List'!$G$4,$S1020-4,0))</f>
        <v/>
      </c>
      <c r="I1020" s="291" t="str">
        <f ca="1">IF(ISERROR($S1020),"",OFFSET('Smelter Reference List'!$H$4,$S1020-4,0))</f>
        <v/>
      </c>
      <c r="J1020" s="291" t="str">
        <f ca="1">IF(ISERROR($S1020),"",OFFSET('Smelter Reference List'!$I$4,$S1020-4,0))</f>
        <v/>
      </c>
      <c r="K1020" s="288"/>
      <c r="L1020" s="288"/>
      <c r="M1020" s="288"/>
      <c r="N1020" s="288"/>
      <c r="O1020" s="288"/>
      <c r="P1020" s="288"/>
      <c r="Q1020" s="289"/>
      <c r="R1020" s="274"/>
      <c r="S1020" s="275" t="e">
        <f>IF(OR(C1020="",C1020=T$4),NA(),MATCH($B1020&amp;$C1020,'Smelter Reference List'!$J:$J,0))</f>
        <v>#N/A</v>
      </c>
      <c r="T1020" s="276"/>
      <c r="U1020" s="276"/>
      <c r="V1020" s="276"/>
      <c r="W1020" s="276"/>
    </row>
    <row r="1021" spans="1:23" s="267" customFormat="1" ht="20.25">
      <c r="A1021" s="265"/>
      <c r="B1021" s="273"/>
      <c r="C1021" s="273"/>
      <c r="D1021" s="166" t="str">
        <f ca="1">IF(ISERROR($S1021),"",OFFSET('Smelter Reference List'!$C$4,$S1021-4,0)&amp;"")</f>
        <v/>
      </c>
      <c r="E1021" s="166" t="str">
        <f ca="1">IF(ISERROR($S1021),"",OFFSET('Smelter Reference List'!$D$4,$S1021-4,0)&amp;"")</f>
        <v/>
      </c>
      <c r="F1021" s="166" t="str">
        <f ca="1">IF(ISERROR($S1021),"",OFFSET('Smelter Reference List'!$E$4,$S1021-4,0))</f>
        <v/>
      </c>
      <c r="G1021" s="166" t="str">
        <f ca="1">IF(C1021=$U$4,"Enter smelter details", IF(ISERROR($S1021),"",OFFSET('Smelter Reference List'!$F$4,$S1021-4,0)))</f>
        <v/>
      </c>
      <c r="H1021" s="290" t="str">
        <f ca="1">IF(ISERROR($S1021),"",OFFSET('Smelter Reference List'!$G$4,$S1021-4,0))</f>
        <v/>
      </c>
      <c r="I1021" s="291" t="str">
        <f ca="1">IF(ISERROR($S1021),"",OFFSET('Smelter Reference List'!$H$4,$S1021-4,0))</f>
        <v/>
      </c>
      <c r="J1021" s="291" t="str">
        <f ca="1">IF(ISERROR($S1021),"",OFFSET('Smelter Reference List'!$I$4,$S1021-4,0))</f>
        <v/>
      </c>
      <c r="K1021" s="288"/>
      <c r="L1021" s="288"/>
      <c r="M1021" s="288"/>
      <c r="N1021" s="288"/>
      <c r="O1021" s="288"/>
      <c r="P1021" s="288"/>
      <c r="Q1021" s="289"/>
      <c r="R1021" s="274"/>
      <c r="S1021" s="275" t="e">
        <f>IF(OR(C1021="",C1021=T$4),NA(),MATCH($B1021&amp;$C1021,'Smelter Reference List'!$J:$J,0))</f>
        <v>#N/A</v>
      </c>
      <c r="T1021" s="276"/>
      <c r="U1021" s="276"/>
      <c r="V1021" s="276"/>
      <c r="W1021" s="276"/>
    </row>
    <row r="1022" spans="1:23" s="267" customFormat="1" ht="20.25">
      <c r="A1022" s="265"/>
      <c r="B1022" s="273"/>
      <c r="C1022" s="273"/>
      <c r="D1022" s="166" t="str">
        <f ca="1">IF(ISERROR($S1022),"",OFFSET('Smelter Reference List'!$C$4,$S1022-4,0)&amp;"")</f>
        <v/>
      </c>
      <c r="E1022" s="166" t="str">
        <f ca="1">IF(ISERROR($S1022),"",OFFSET('Smelter Reference List'!$D$4,$S1022-4,0)&amp;"")</f>
        <v/>
      </c>
      <c r="F1022" s="166" t="str">
        <f ca="1">IF(ISERROR($S1022),"",OFFSET('Smelter Reference List'!$E$4,$S1022-4,0))</f>
        <v/>
      </c>
      <c r="G1022" s="166" t="str">
        <f ca="1">IF(C1022=$U$4,"Enter smelter details", IF(ISERROR($S1022),"",OFFSET('Smelter Reference List'!$F$4,$S1022-4,0)))</f>
        <v/>
      </c>
      <c r="H1022" s="290" t="str">
        <f ca="1">IF(ISERROR($S1022),"",OFFSET('Smelter Reference List'!$G$4,$S1022-4,0))</f>
        <v/>
      </c>
      <c r="I1022" s="291" t="str">
        <f ca="1">IF(ISERROR($S1022),"",OFFSET('Smelter Reference List'!$H$4,$S1022-4,0))</f>
        <v/>
      </c>
      <c r="J1022" s="291" t="str">
        <f ca="1">IF(ISERROR($S1022),"",OFFSET('Smelter Reference List'!$I$4,$S1022-4,0))</f>
        <v/>
      </c>
      <c r="K1022" s="288"/>
      <c r="L1022" s="288"/>
      <c r="M1022" s="288"/>
      <c r="N1022" s="288"/>
      <c r="O1022" s="288"/>
      <c r="P1022" s="288"/>
      <c r="Q1022" s="289"/>
      <c r="R1022" s="274"/>
      <c r="S1022" s="275" t="e">
        <f>IF(OR(C1022="",C1022=T$4),NA(),MATCH($B1022&amp;$C1022,'Smelter Reference List'!$J:$J,0))</f>
        <v>#N/A</v>
      </c>
      <c r="T1022" s="276"/>
      <c r="U1022" s="276"/>
      <c r="V1022" s="276"/>
      <c r="W1022" s="276"/>
    </row>
    <row r="1023" spans="1:23" s="267" customFormat="1" ht="20.25">
      <c r="A1023" s="265"/>
      <c r="B1023" s="273"/>
      <c r="C1023" s="273"/>
      <c r="D1023" s="166" t="str">
        <f ca="1">IF(ISERROR($S1023),"",OFFSET('Smelter Reference List'!$C$4,$S1023-4,0)&amp;"")</f>
        <v/>
      </c>
      <c r="E1023" s="166" t="str">
        <f ca="1">IF(ISERROR($S1023),"",OFFSET('Smelter Reference List'!$D$4,$S1023-4,0)&amp;"")</f>
        <v/>
      </c>
      <c r="F1023" s="166" t="str">
        <f ca="1">IF(ISERROR($S1023),"",OFFSET('Smelter Reference List'!$E$4,$S1023-4,0))</f>
        <v/>
      </c>
      <c r="G1023" s="166" t="str">
        <f ca="1">IF(C1023=$U$4,"Enter smelter details", IF(ISERROR($S1023),"",OFFSET('Smelter Reference List'!$F$4,$S1023-4,0)))</f>
        <v/>
      </c>
      <c r="H1023" s="290" t="str">
        <f ca="1">IF(ISERROR($S1023),"",OFFSET('Smelter Reference List'!$G$4,$S1023-4,0))</f>
        <v/>
      </c>
      <c r="I1023" s="291" t="str">
        <f ca="1">IF(ISERROR($S1023),"",OFFSET('Smelter Reference List'!$H$4,$S1023-4,0))</f>
        <v/>
      </c>
      <c r="J1023" s="291" t="str">
        <f ca="1">IF(ISERROR($S1023),"",OFFSET('Smelter Reference List'!$I$4,$S1023-4,0))</f>
        <v/>
      </c>
      <c r="K1023" s="288"/>
      <c r="L1023" s="288"/>
      <c r="M1023" s="288"/>
      <c r="N1023" s="288"/>
      <c r="O1023" s="288"/>
      <c r="P1023" s="288"/>
      <c r="Q1023" s="289"/>
      <c r="R1023" s="274"/>
      <c r="S1023" s="275" t="e">
        <f>IF(OR(C1023="",C1023=T$4),NA(),MATCH($B1023&amp;$C1023,'Smelter Reference List'!$J:$J,0))</f>
        <v>#N/A</v>
      </c>
      <c r="T1023" s="276"/>
      <c r="U1023" s="276"/>
      <c r="V1023" s="276"/>
      <c r="W1023" s="276"/>
    </row>
    <row r="1024" spans="1:23" s="267" customFormat="1" ht="20.25">
      <c r="A1024" s="265"/>
      <c r="B1024" s="273"/>
      <c r="C1024" s="273"/>
      <c r="D1024" s="166" t="str">
        <f ca="1">IF(ISERROR($S1024),"",OFFSET('Smelter Reference List'!$C$4,$S1024-4,0)&amp;"")</f>
        <v/>
      </c>
      <c r="E1024" s="166" t="str">
        <f ca="1">IF(ISERROR($S1024),"",OFFSET('Smelter Reference List'!$D$4,$S1024-4,0)&amp;"")</f>
        <v/>
      </c>
      <c r="F1024" s="166" t="str">
        <f ca="1">IF(ISERROR($S1024),"",OFFSET('Smelter Reference List'!$E$4,$S1024-4,0))</f>
        <v/>
      </c>
      <c r="G1024" s="166" t="str">
        <f ca="1">IF(C1024=$U$4,"Enter smelter details", IF(ISERROR($S1024),"",OFFSET('Smelter Reference List'!$F$4,$S1024-4,0)))</f>
        <v/>
      </c>
      <c r="H1024" s="290" t="str">
        <f ca="1">IF(ISERROR($S1024),"",OFFSET('Smelter Reference List'!$G$4,$S1024-4,0))</f>
        <v/>
      </c>
      <c r="I1024" s="291" t="str">
        <f ca="1">IF(ISERROR($S1024),"",OFFSET('Smelter Reference List'!$H$4,$S1024-4,0))</f>
        <v/>
      </c>
      <c r="J1024" s="291" t="str">
        <f ca="1">IF(ISERROR($S1024),"",OFFSET('Smelter Reference List'!$I$4,$S1024-4,0))</f>
        <v/>
      </c>
      <c r="K1024" s="288"/>
      <c r="L1024" s="288"/>
      <c r="M1024" s="288"/>
      <c r="N1024" s="288"/>
      <c r="O1024" s="288"/>
      <c r="P1024" s="288"/>
      <c r="Q1024" s="289"/>
      <c r="R1024" s="274"/>
      <c r="S1024" s="275" t="e">
        <f>IF(OR(C1024="",C1024=T$4),NA(),MATCH($B1024&amp;$C1024,'Smelter Reference List'!$J:$J,0))</f>
        <v>#N/A</v>
      </c>
      <c r="T1024" s="276"/>
      <c r="U1024" s="276"/>
      <c r="V1024" s="276"/>
      <c r="W1024" s="276"/>
    </row>
    <row r="1025" spans="1:23" s="267" customFormat="1" ht="20.25">
      <c r="A1025" s="265"/>
      <c r="B1025" s="273"/>
      <c r="C1025" s="273"/>
      <c r="D1025" s="166" t="str">
        <f ca="1">IF(ISERROR($S1025),"",OFFSET('Smelter Reference List'!$C$4,$S1025-4,0)&amp;"")</f>
        <v/>
      </c>
      <c r="E1025" s="166" t="str">
        <f ca="1">IF(ISERROR($S1025),"",OFFSET('Smelter Reference List'!$D$4,$S1025-4,0)&amp;"")</f>
        <v/>
      </c>
      <c r="F1025" s="166" t="str">
        <f ca="1">IF(ISERROR($S1025),"",OFFSET('Smelter Reference List'!$E$4,$S1025-4,0))</f>
        <v/>
      </c>
      <c r="G1025" s="166" t="str">
        <f ca="1">IF(C1025=$U$4,"Enter smelter details", IF(ISERROR($S1025),"",OFFSET('Smelter Reference List'!$F$4,$S1025-4,0)))</f>
        <v/>
      </c>
      <c r="H1025" s="290" t="str">
        <f ca="1">IF(ISERROR($S1025),"",OFFSET('Smelter Reference List'!$G$4,$S1025-4,0))</f>
        <v/>
      </c>
      <c r="I1025" s="291" t="str">
        <f ca="1">IF(ISERROR($S1025),"",OFFSET('Smelter Reference List'!$H$4,$S1025-4,0))</f>
        <v/>
      </c>
      <c r="J1025" s="291" t="str">
        <f ca="1">IF(ISERROR($S1025),"",OFFSET('Smelter Reference List'!$I$4,$S1025-4,0))</f>
        <v/>
      </c>
      <c r="K1025" s="288"/>
      <c r="L1025" s="288"/>
      <c r="M1025" s="288"/>
      <c r="N1025" s="288"/>
      <c r="O1025" s="288"/>
      <c r="P1025" s="288"/>
      <c r="Q1025" s="289"/>
      <c r="R1025" s="274"/>
      <c r="S1025" s="275" t="e">
        <f>IF(OR(C1025="",C1025=T$4),NA(),MATCH($B1025&amp;$C1025,'Smelter Reference List'!$J:$J,0))</f>
        <v>#N/A</v>
      </c>
      <c r="T1025" s="276"/>
      <c r="U1025" s="276"/>
      <c r="V1025" s="276"/>
      <c r="W1025" s="276"/>
    </row>
    <row r="1026" spans="1:23" s="267" customFormat="1" ht="20.25">
      <c r="A1026" s="265"/>
      <c r="B1026" s="273"/>
      <c r="C1026" s="273"/>
      <c r="D1026" s="166" t="str">
        <f ca="1">IF(ISERROR($S1026),"",OFFSET('Smelter Reference List'!$C$4,$S1026-4,0)&amp;"")</f>
        <v/>
      </c>
      <c r="E1026" s="166" t="str">
        <f ca="1">IF(ISERROR($S1026),"",OFFSET('Smelter Reference List'!$D$4,$S1026-4,0)&amp;"")</f>
        <v/>
      </c>
      <c r="F1026" s="166" t="str">
        <f ca="1">IF(ISERROR($S1026),"",OFFSET('Smelter Reference List'!$E$4,$S1026-4,0))</f>
        <v/>
      </c>
      <c r="G1026" s="166" t="str">
        <f ca="1">IF(C1026=$U$4,"Enter smelter details", IF(ISERROR($S1026),"",OFFSET('Smelter Reference List'!$F$4,$S1026-4,0)))</f>
        <v/>
      </c>
      <c r="H1026" s="290" t="str">
        <f ca="1">IF(ISERROR($S1026),"",OFFSET('Smelter Reference List'!$G$4,$S1026-4,0))</f>
        <v/>
      </c>
      <c r="I1026" s="291" t="str">
        <f ca="1">IF(ISERROR($S1026),"",OFFSET('Smelter Reference List'!$H$4,$S1026-4,0))</f>
        <v/>
      </c>
      <c r="J1026" s="291" t="str">
        <f ca="1">IF(ISERROR($S1026),"",OFFSET('Smelter Reference List'!$I$4,$S1026-4,0))</f>
        <v/>
      </c>
      <c r="K1026" s="288"/>
      <c r="L1026" s="288"/>
      <c r="M1026" s="288"/>
      <c r="N1026" s="288"/>
      <c r="O1026" s="288"/>
      <c r="P1026" s="288"/>
      <c r="Q1026" s="289"/>
      <c r="R1026" s="274"/>
      <c r="S1026" s="275" t="e">
        <f>IF(OR(C1026="",C1026=T$4),NA(),MATCH($B1026&amp;$C1026,'Smelter Reference List'!$J:$J,0))</f>
        <v>#N/A</v>
      </c>
      <c r="T1026" s="276"/>
      <c r="U1026" s="276"/>
      <c r="V1026" s="276"/>
      <c r="W1026" s="276"/>
    </row>
    <row r="1027" spans="1:23" s="267" customFormat="1" ht="20.25">
      <c r="A1027" s="265"/>
      <c r="B1027" s="273"/>
      <c r="C1027" s="273"/>
      <c r="D1027" s="166" t="str">
        <f ca="1">IF(ISERROR($S1027),"",OFFSET('Smelter Reference List'!$C$4,$S1027-4,0)&amp;"")</f>
        <v/>
      </c>
      <c r="E1027" s="166" t="str">
        <f ca="1">IF(ISERROR($S1027),"",OFFSET('Smelter Reference List'!$D$4,$S1027-4,0)&amp;"")</f>
        <v/>
      </c>
      <c r="F1027" s="166" t="str">
        <f ca="1">IF(ISERROR($S1027),"",OFFSET('Smelter Reference List'!$E$4,$S1027-4,0))</f>
        <v/>
      </c>
      <c r="G1027" s="166" t="str">
        <f ca="1">IF(C1027=$U$4,"Enter smelter details", IF(ISERROR($S1027),"",OFFSET('Smelter Reference List'!$F$4,$S1027-4,0)))</f>
        <v/>
      </c>
      <c r="H1027" s="290" t="str">
        <f ca="1">IF(ISERROR($S1027),"",OFFSET('Smelter Reference List'!$G$4,$S1027-4,0))</f>
        <v/>
      </c>
      <c r="I1027" s="291" t="str">
        <f ca="1">IF(ISERROR($S1027),"",OFFSET('Smelter Reference List'!$H$4,$S1027-4,0))</f>
        <v/>
      </c>
      <c r="J1027" s="291" t="str">
        <f ca="1">IF(ISERROR($S1027),"",OFFSET('Smelter Reference List'!$I$4,$S1027-4,0))</f>
        <v/>
      </c>
      <c r="K1027" s="288"/>
      <c r="L1027" s="288"/>
      <c r="M1027" s="288"/>
      <c r="N1027" s="288"/>
      <c r="O1027" s="288"/>
      <c r="P1027" s="288"/>
      <c r="Q1027" s="289"/>
      <c r="R1027" s="274"/>
      <c r="S1027" s="275" t="e">
        <f>IF(OR(C1027="",C1027=T$4),NA(),MATCH($B1027&amp;$C1027,'Smelter Reference List'!$J:$J,0))</f>
        <v>#N/A</v>
      </c>
      <c r="T1027" s="276"/>
      <c r="U1027" s="276"/>
      <c r="V1027" s="276"/>
      <c r="W1027" s="276"/>
    </row>
    <row r="1028" spans="1:23" s="267" customFormat="1" ht="20.25">
      <c r="A1028" s="265"/>
      <c r="B1028" s="273"/>
      <c r="C1028" s="273"/>
      <c r="D1028" s="166" t="str">
        <f ca="1">IF(ISERROR($S1028),"",OFFSET('Smelter Reference List'!$C$4,$S1028-4,0)&amp;"")</f>
        <v/>
      </c>
      <c r="E1028" s="166" t="str">
        <f ca="1">IF(ISERROR($S1028),"",OFFSET('Smelter Reference List'!$D$4,$S1028-4,0)&amp;"")</f>
        <v/>
      </c>
      <c r="F1028" s="166" t="str">
        <f ca="1">IF(ISERROR($S1028),"",OFFSET('Smelter Reference List'!$E$4,$S1028-4,0))</f>
        <v/>
      </c>
      <c r="G1028" s="166" t="str">
        <f ca="1">IF(C1028=$U$4,"Enter smelter details", IF(ISERROR($S1028),"",OFFSET('Smelter Reference List'!$F$4,$S1028-4,0)))</f>
        <v/>
      </c>
      <c r="H1028" s="290" t="str">
        <f ca="1">IF(ISERROR($S1028),"",OFFSET('Smelter Reference List'!$G$4,$S1028-4,0))</f>
        <v/>
      </c>
      <c r="I1028" s="291" t="str">
        <f ca="1">IF(ISERROR($S1028),"",OFFSET('Smelter Reference List'!$H$4,$S1028-4,0))</f>
        <v/>
      </c>
      <c r="J1028" s="291" t="str">
        <f ca="1">IF(ISERROR($S1028),"",OFFSET('Smelter Reference List'!$I$4,$S1028-4,0))</f>
        <v/>
      </c>
      <c r="K1028" s="288"/>
      <c r="L1028" s="288"/>
      <c r="M1028" s="288"/>
      <c r="N1028" s="288"/>
      <c r="O1028" s="288"/>
      <c r="P1028" s="288"/>
      <c r="Q1028" s="289"/>
      <c r="R1028" s="274"/>
      <c r="S1028" s="275" t="e">
        <f>IF(OR(C1028="",C1028=T$4),NA(),MATCH($B1028&amp;$C1028,'Smelter Reference List'!$J:$J,0))</f>
        <v>#N/A</v>
      </c>
      <c r="T1028" s="276"/>
      <c r="U1028" s="276"/>
      <c r="V1028" s="276"/>
      <c r="W1028" s="276"/>
    </row>
    <row r="1029" spans="1:23" s="267" customFormat="1" ht="20.25">
      <c r="A1029" s="265"/>
      <c r="B1029" s="273"/>
      <c r="C1029" s="273"/>
      <c r="D1029" s="166" t="str">
        <f ca="1">IF(ISERROR($S1029),"",OFFSET('Smelter Reference List'!$C$4,$S1029-4,0)&amp;"")</f>
        <v/>
      </c>
      <c r="E1029" s="166" t="str">
        <f ca="1">IF(ISERROR($S1029),"",OFFSET('Smelter Reference List'!$D$4,$S1029-4,0)&amp;"")</f>
        <v/>
      </c>
      <c r="F1029" s="166" t="str">
        <f ca="1">IF(ISERROR($S1029),"",OFFSET('Smelter Reference List'!$E$4,$S1029-4,0))</f>
        <v/>
      </c>
      <c r="G1029" s="166" t="str">
        <f ca="1">IF(C1029=$U$4,"Enter smelter details", IF(ISERROR($S1029),"",OFFSET('Smelter Reference List'!$F$4,$S1029-4,0)))</f>
        <v/>
      </c>
      <c r="H1029" s="290" t="str">
        <f ca="1">IF(ISERROR($S1029),"",OFFSET('Smelter Reference List'!$G$4,$S1029-4,0))</f>
        <v/>
      </c>
      <c r="I1029" s="291" t="str">
        <f ca="1">IF(ISERROR($S1029),"",OFFSET('Smelter Reference List'!$H$4,$S1029-4,0))</f>
        <v/>
      </c>
      <c r="J1029" s="291" t="str">
        <f ca="1">IF(ISERROR($S1029),"",OFFSET('Smelter Reference List'!$I$4,$S1029-4,0))</f>
        <v/>
      </c>
      <c r="K1029" s="288"/>
      <c r="L1029" s="288"/>
      <c r="M1029" s="288"/>
      <c r="N1029" s="288"/>
      <c r="O1029" s="288"/>
      <c r="P1029" s="288"/>
      <c r="Q1029" s="289"/>
      <c r="R1029" s="274"/>
      <c r="S1029" s="275" t="e">
        <f>IF(OR(C1029="",C1029=T$4),NA(),MATCH($B1029&amp;$C1029,'Smelter Reference List'!$J:$J,0))</f>
        <v>#N/A</v>
      </c>
      <c r="T1029" s="276"/>
      <c r="U1029" s="276"/>
      <c r="V1029" s="276"/>
      <c r="W1029" s="276"/>
    </row>
    <row r="1030" spans="1:23" s="267" customFormat="1" ht="20.25">
      <c r="A1030" s="265"/>
      <c r="B1030" s="273"/>
      <c r="C1030" s="273"/>
      <c r="D1030" s="166" t="str">
        <f ca="1">IF(ISERROR($S1030),"",OFFSET('Smelter Reference List'!$C$4,$S1030-4,0)&amp;"")</f>
        <v/>
      </c>
      <c r="E1030" s="166" t="str">
        <f ca="1">IF(ISERROR($S1030),"",OFFSET('Smelter Reference List'!$D$4,$S1030-4,0)&amp;"")</f>
        <v/>
      </c>
      <c r="F1030" s="166" t="str">
        <f ca="1">IF(ISERROR($S1030),"",OFFSET('Smelter Reference List'!$E$4,$S1030-4,0))</f>
        <v/>
      </c>
      <c r="G1030" s="166" t="str">
        <f ca="1">IF(C1030=$U$4,"Enter smelter details", IF(ISERROR($S1030),"",OFFSET('Smelter Reference List'!$F$4,$S1030-4,0)))</f>
        <v/>
      </c>
      <c r="H1030" s="290" t="str">
        <f ca="1">IF(ISERROR($S1030),"",OFFSET('Smelter Reference List'!$G$4,$S1030-4,0))</f>
        <v/>
      </c>
      <c r="I1030" s="291" t="str">
        <f ca="1">IF(ISERROR($S1030),"",OFFSET('Smelter Reference List'!$H$4,$S1030-4,0))</f>
        <v/>
      </c>
      <c r="J1030" s="291" t="str">
        <f ca="1">IF(ISERROR($S1030),"",OFFSET('Smelter Reference List'!$I$4,$S1030-4,0))</f>
        <v/>
      </c>
      <c r="K1030" s="288"/>
      <c r="L1030" s="288"/>
      <c r="M1030" s="288"/>
      <c r="N1030" s="288"/>
      <c r="O1030" s="288"/>
      <c r="P1030" s="288"/>
      <c r="Q1030" s="289"/>
      <c r="R1030" s="274"/>
      <c r="S1030" s="275" t="e">
        <f>IF(OR(C1030="",C1030=T$4),NA(),MATCH($B1030&amp;$C1030,'Smelter Reference List'!$J:$J,0))</f>
        <v>#N/A</v>
      </c>
      <c r="T1030" s="276"/>
      <c r="U1030" s="276"/>
      <c r="V1030" s="276"/>
      <c r="W1030" s="276"/>
    </row>
    <row r="1031" spans="1:23" s="267" customFormat="1" ht="20.25">
      <c r="A1031" s="265"/>
      <c r="B1031" s="273"/>
      <c r="C1031" s="273"/>
      <c r="D1031" s="166" t="str">
        <f ca="1">IF(ISERROR($S1031),"",OFFSET('Smelter Reference List'!$C$4,$S1031-4,0)&amp;"")</f>
        <v/>
      </c>
      <c r="E1031" s="166" t="str">
        <f ca="1">IF(ISERROR($S1031),"",OFFSET('Smelter Reference List'!$D$4,$S1031-4,0)&amp;"")</f>
        <v/>
      </c>
      <c r="F1031" s="166" t="str">
        <f ca="1">IF(ISERROR($S1031),"",OFFSET('Smelter Reference List'!$E$4,$S1031-4,0))</f>
        <v/>
      </c>
      <c r="G1031" s="166" t="str">
        <f ca="1">IF(C1031=$U$4,"Enter smelter details", IF(ISERROR($S1031),"",OFFSET('Smelter Reference List'!$F$4,$S1031-4,0)))</f>
        <v/>
      </c>
      <c r="H1031" s="290" t="str">
        <f ca="1">IF(ISERROR($S1031),"",OFFSET('Smelter Reference List'!$G$4,$S1031-4,0))</f>
        <v/>
      </c>
      <c r="I1031" s="291" t="str">
        <f ca="1">IF(ISERROR($S1031),"",OFFSET('Smelter Reference List'!$H$4,$S1031-4,0))</f>
        <v/>
      </c>
      <c r="J1031" s="291" t="str">
        <f ca="1">IF(ISERROR($S1031),"",OFFSET('Smelter Reference List'!$I$4,$S1031-4,0))</f>
        <v/>
      </c>
      <c r="K1031" s="288"/>
      <c r="L1031" s="288"/>
      <c r="M1031" s="288"/>
      <c r="N1031" s="288"/>
      <c r="O1031" s="288"/>
      <c r="P1031" s="288"/>
      <c r="Q1031" s="289"/>
      <c r="R1031" s="274"/>
      <c r="S1031" s="275" t="e">
        <f>IF(OR(C1031="",C1031=T$4),NA(),MATCH($B1031&amp;$C1031,'Smelter Reference List'!$J:$J,0))</f>
        <v>#N/A</v>
      </c>
      <c r="T1031" s="276"/>
      <c r="U1031" s="276"/>
      <c r="V1031" s="276"/>
      <c r="W1031" s="276"/>
    </row>
    <row r="1032" spans="1:23" s="267" customFormat="1" ht="20.25">
      <c r="A1032" s="265"/>
      <c r="B1032" s="273"/>
      <c r="C1032" s="273"/>
      <c r="D1032" s="166" t="str">
        <f ca="1">IF(ISERROR($S1032),"",OFFSET('Smelter Reference List'!$C$4,$S1032-4,0)&amp;"")</f>
        <v/>
      </c>
      <c r="E1032" s="166" t="str">
        <f ca="1">IF(ISERROR($S1032),"",OFFSET('Smelter Reference List'!$D$4,$S1032-4,0)&amp;"")</f>
        <v/>
      </c>
      <c r="F1032" s="166" t="str">
        <f ca="1">IF(ISERROR($S1032),"",OFFSET('Smelter Reference List'!$E$4,$S1032-4,0))</f>
        <v/>
      </c>
      <c r="G1032" s="166" t="str">
        <f ca="1">IF(C1032=$U$4,"Enter smelter details", IF(ISERROR($S1032),"",OFFSET('Smelter Reference List'!$F$4,$S1032-4,0)))</f>
        <v/>
      </c>
      <c r="H1032" s="290" t="str">
        <f ca="1">IF(ISERROR($S1032),"",OFFSET('Smelter Reference List'!$G$4,$S1032-4,0))</f>
        <v/>
      </c>
      <c r="I1032" s="291" t="str">
        <f ca="1">IF(ISERROR($S1032),"",OFFSET('Smelter Reference List'!$H$4,$S1032-4,0))</f>
        <v/>
      </c>
      <c r="J1032" s="291" t="str">
        <f ca="1">IF(ISERROR($S1032),"",OFFSET('Smelter Reference List'!$I$4,$S1032-4,0))</f>
        <v/>
      </c>
      <c r="K1032" s="288"/>
      <c r="L1032" s="288"/>
      <c r="M1032" s="288"/>
      <c r="N1032" s="288"/>
      <c r="O1032" s="288"/>
      <c r="P1032" s="288"/>
      <c r="Q1032" s="289"/>
      <c r="R1032" s="274"/>
      <c r="S1032" s="275" t="e">
        <f>IF(OR(C1032="",C1032=T$4),NA(),MATCH($B1032&amp;$C1032,'Smelter Reference List'!$J:$J,0))</f>
        <v>#N/A</v>
      </c>
      <c r="T1032" s="276"/>
      <c r="U1032" s="276"/>
      <c r="V1032" s="276"/>
      <c r="W1032" s="276"/>
    </row>
    <row r="1033" spans="1:23" s="267" customFormat="1" ht="20.25">
      <c r="A1033" s="265"/>
      <c r="B1033" s="273"/>
      <c r="C1033" s="273"/>
      <c r="D1033" s="166" t="str">
        <f ca="1">IF(ISERROR($S1033),"",OFFSET('Smelter Reference List'!$C$4,$S1033-4,0)&amp;"")</f>
        <v/>
      </c>
      <c r="E1033" s="166" t="str">
        <f ca="1">IF(ISERROR($S1033),"",OFFSET('Smelter Reference List'!$D$4,$S1033-4,0)&amp;"")</f>
        <v/>
      </c>
      <c r="F1033" s="166" t="str">
        <f ca="1">IF(ISERROR($S1033),"",OFFSET('Smelter Reference List'!$E$4,$S1033-4,0))</f>
        <v/>
      </c>
      <c r="G1033" s="166" t="str">
        <f ca="1">IF(C1033=$U$4,"Enter smelter details", IF(ISERROR($S1033),"",OFFSET('Smelter Reference List'!$F$4,$S1033-4,0)))</f>
        <v/>
      </c>
      <c r="H1033" s="290" t="str">
        <f ca="1">IF(ISERROR($S1033),"",OFFSET('Smelter Reference List'!$G$4,$S1033-4,0))</f>
        <v/>
      </c>
      <c r="I1033" s="291" t="str">
        <f ca="1">IF(ISERROR($S1033),"",OFFSET('Smelter Reference List'!$H$4,$S1033-4,0))</f>
        <v/>
      </c>
      <c r="J1033" s="291" t="str">
        <f ca="1">IF(ISERROR($S1033),"",OFFSET('Smelter Reference List'!$I$4,$S1033-4,0))</f>
        <v/>
      </c>
      <c r="K1033" s="288"/>
      <c r="L1033" s="288"/>
      <c r="M1033" s="288"/>
      <c r="N1033" s="288"/>
      <c r="O1033" s="288"/>
      <c r="P1033" s="288"/>
      <c r="Q1033" s="289"/>
      <c r="R1033" s="274"/>
      <c r="S1033" s="275" t="e">
        <f>IF(OR(C1033="",C1033=T$4),NA(),MATCH($B1033&amp;$C1033,'Smelter Reference List'!$J:$J,0))</f>
        <v>#N/A</v>
      </c>
      <c r="T1033" s="276"/>
      <c r="U1033" s="276"/>
      <c r="V1033" s="276"/>
      <c r="W1033" s="276"/>
    </row>
    <row r="1034" spans="1:23" s="267" customFormat="1" ht="20.25">
      <c r="A1034" s="265"/>
      <c r="B1034" s="273"/>
      <c r="C1034" s="273"/>
      <c r="D1034" s="166" t="str">
        <f ca="1">IF(ISERROR($S1034),"",OFFSET('Smelter Reference List'!$C$4,$S1034-4,0)&amp;"")</f>
        <v/>
      </c>
      <c r="E1034" s="166" t="str">
        <f ca="1">IF(ISERROR($S1034),"",OFFSET('Smelter Reference List'!$D$4,$S1034-4,0)&amp;"")</f>
        <v/>
      </c>
      <c r="F1034" s="166" t="str">
        <f ca="1">IF(ISERROR($S1034),"",OFFSET('Smelter Reference List'!$E$4,$S1034-4,0))</f>
        <v/>
      </c>
      <c r="G1034" s="166" t="str">
        <f ca="1">IF(C1034=$U$4,"Enter smelter details", IF(ISERROR($S1034),"",OFFSET('Smelter Reference List'!$F$4,$S1034-4,0)))</f>
        <v/>
      </c>
      <c r="H1034" s="290" t="str">
        <f ca="1">IF(ISERROR($S1034),"",OFFSET('Smelter Reference List'!$G$4,$S1034-4,0))</f>
        <v/>
      </c>
      <c r="I1034" s="291" t="str">
        <f ca="1">IF(ISERROR($S1034),"",OFFSET('Smelter Reference List'!$H$4,$S1034-4,0))</f>
        <v/>
      </c>
      <c r="J1034" s="291" t="str">
        <f ca="1">IF(ISERROR($S1034),"",OFFSET('Smelter Reference List'!$I$4,$S1034-4,0))</f>
        <v/>
      </c>
      <c r="K1034" s="288"/>
      <c r="L1034" s="288"/>
      <c r="M1034" s="288"/>
      <c r="N1034" s="288"/>
      <c r="O1034" s="288"/>
      <c r="P1034" s="288"/>
      <c r="Q1034" s="289"/>
      <c r="R1034" s="274"/>
      <c r="S1034" s="275" t="e">
        <f>IF(OR(C1034="",C1034=T$4),NA(),MATCH($B1034&amp;$C1034,'Smelter Reference List'!$J:$J,0))</f>
        <v>#N/A</v>
      </c>
      <c r="T1034" s="276"/>
      <c r="U1034" s="276"/>
      <c r="V1034" s="276"/>
      <c r="W1034" s="276"/>
    </row>
    <row r="1035" spans="1:23" s="267" customFormat="1" ht="20.25">
      <c r="A1035" s="265"/>
      <c r="B1035" s="273"/>
      <c r="C1035" s="273"/>
      <c r="D1035" s="166" t="str">
        <f ca="1">IF(ISERROR($S1035),"",OFFSET('Smelter Reference List'!$C$4,$S1035-4,0)&amp;"")</f>
        <v/>
      </c>
      <c r="E1035" s="166" t="str">
        <f ca="1">IF(ISERROR($S1035),"",OFFSET('Smelter Reference List'!$D$4,$S1035-4,0)&amp;"")</f>
        <v/>
      </c>
      <c r="F1035" s="166" t="str">
        <f ca="1">IF(ISERROR($S1035),"",OFFSET('Smelter Reference List'!$E$4,$S1035-4,0))</f>
        <v/>
      </c>
      <c r="G1035" s="166" t="str">
        <f ca="1">IF(C1035=$U$4,"Enter smelter details", IF(ISERROR($S1035),"",OFFSET('Smelter Reference List'!$F$4,$S1035-4,0)))</f>
        <v/>
      </c>
      <c r="H1035" s="290" t="str">
        <f ca="1">IF(ISERROR($S1035),"",OFFSET('Smelter Reference List'!$G$4,$S1035-4,0))</f>
        <v/>
      </c>
      <c r="I1035" s="291" t="str">
        <f ca="1">IF(ISERROR($S1035),"",OFFSET('Smelter Reference List'!$H$4,$S1035-4,0))</f>
        <v/>
      </c>
      <c r="J1035" s="291" t="str">
        <f ca="1">IF(ISERROR($S1035),"",OFFSET('Smelter Reference List'!$I$4,$S1035-4,0))</f>
        <v/>
      </c>
      <c r="K1035" s="288"/>
      <c r="L1035" s="288"/>
      <c r="M1035" s="288"/>
      <c r="N1035" s="288"/>
      <c r="O1035" s="288"/>
      <c r="P1035" s="288"/>
      <c r="Q1035" s="289"/>
      <c r="R1035" s="274"/>
      <c r="S1035" s="275" t="e">
        <f>IF(OR(C1035="",C1035=T$4),NA(),MATCH($B1035&amp;$C1035,'Smelter Reference List'!$J:$J,0))</f>
        <v>#N/A</v>
      </c>
      <c r="T1035" s="276"/>
      <c r="U1035" s="276"/>
      <c r="V1035" s="276"/>
      <c r="W1035" s="276"/>
    </row>
    <row r="1036" spans="1:23" s="267" customFormat="1" ht="20.25">
      <c r="A1036" s="265"/>
      <c r="B1036" s="273"/>
      <c r="C1036" s="273"/>
      <c r="D1036" s="166" t="str">
        <f ca="1">IF(ISERROR($S1036),"",OFFSET('Smelter Reference List'!$C$4,$S1036-4,0)&amp;"")</f>
        <v/>
      </c>
      <c r="E1036" s="166" t="str">
        <f ca="1">IF(ISERROR($S1036),"",OFFSET('Smelter Reference List'!$D$4,$S1036-4,0)&amp;"")</f>
        <v/>
      </c>
      <c r="F1036" s="166" t="str">
        <f ca="1">IF(ISERROR($S1036),"",OFFSET('Smelter Reference List'!$E$4,$S1036-4,0))</f>
        <v/>
      </c>
      <c r="G1036" s="166" t="str">
        <f ca="1">IF(C1036=$U$4,"Enter smelter details", IF(ISERROR($S1036),"",OFFSET('Smelter Reference List'!$F$4,$S1036-4,0)))</f>
        <v/>
      </c>
      <c r="H1036" s="290" t="str">
        <f ca="1">IF(ISERROR($S1036),"",OFFSET('Smelter Reference List'!$G$4,$S1036-4,0))</f>
        <v/>
      </c>
      <c r="I1036" s="291" t="str">
        <f ca="1">IF(ISERROR($S1036),"",OFFSET('Smelter Reference List'!$H$4,$S1036-4,0))</f>
        <v/>
      </c>
      <c r="J1036" s="291" t="str">
        <f ca="1">IF(ISERROR($S1036),"",OFFSET('Smelter Reference List'!$I$4,$S1036-4,0))</f>
        <v/>
      </c>
      <c r="K1036" s="288"/>
      <c r="L1036" s="288"/>
      <c r="M1036" s="288"/>
      <c r="N1036" s="288"/>
      <c r="O1036" s="288"/>
      <c r="P1036" s="288"/>
      <c r="Q1036" s="289"/>
      <c r="R1036" s="274"/>
      <c r="S1036" s="275" t="e">
        <f>IF(OR(C1036="",C1036=T$4),NA(),MATCH($B1036&amp;$C1036,'Smelter Reference List'!$J:$J,0))</f>
        <v>#N/A</v>
      </c>
      <c r="T1036" s="276"/>
      <c r="U1036" s="276"/>
      <c r="V1036" s="276"/>
      <c r="W1036" s="276"/>
    </row>
    <row r="1037" spans="1:23" s="267" customFormat="1" ht="20.25">
      <c r="A1037" s="265"/>
      <c r="B1037" s="273"/>
      <c r="C1037" s="273"/>
      <c r="D1037" s="166" t="str">
        <f ca="1">IF(ISERROR($S1037),"",OFFSET('Smelter Reference List'!$C$4,$S1037-4,0)&amp;"")</f>
        <v/>
      </c>
      <c r="E1037" s="166" t="str">
        <f ca="1">IF(ISERROR($S1037),"",OFFSET('Smelter Reference List'!$D$4,$S1037-4,0)&amp;"")</f>
        <v/>
      </c>
      <c r="F1037" s="166" t="str">
        <f ca="1">IF(ISERROR($S1037),"",OFFSET('Smelter Reference List'!$E$4,$S1037-4,0))</f>
        <v/>
      </c>
      <c r="G1037" s="166" t="str">
        <f ca="1">IF(C1037=$U$4,"Enter smelter details", IF(ISERROR($S1037),"",OFFSET('Smelter Reference List'!$F$4,$S1037-4,0)))</f>
        <v/>
      </c>
      <c r="H1037" s="290" t="str">
        <f ca="1">IF(ISERROR($S1037),"",OFFSET('Smelter Reference List'!$G$4,$S1037-4,0))</f>
        <v/>
      </c>
      <c r="I1037" s="291" t="str">
        <f ca="1">IF(ISERROR($S1037),"",OFFSET('Smelter Reference List'!$H$4,$S1037-4,0))</f>
        <v/>
      </c>
      <c r="J1037" s="291" t="str">
        <f ca="1">IF(ISERROR($S1037),"",OFFSET('Smelter Reference List'!$I$4,$S1037-4,0))</f>
        <v/>
      </c>
      <c r="K1037" s="288"/>
      <c r="L1037" s="288"/>
      <c r="M1037" s="288"/>
      <c r="N1037" s="288"/>
      <c r="O1037" s="288"/>
      <c r="P1037" s="288"/>
      <c r="Q1037" s="289"/>
      <c r="R1037" s="274"/>
      <c r="S1037" s="275" t="e">
        <f>IF(OR(C1037="",C1037=T$4),NA(),MATCH($B1037&amp;$C1037,'Smelter Reference List'!$J:$J,0))</f>
        <v>#N/A</v>
      </c>
      <c r="T1037" s="276"/>
      <c r="U1037" s="276"/>
      <c r="V1037" s="276"/>
      <c r="W1037" s="276"/>
    </row>
    <row r="1038" spans="1:23" s="267" customFormat="1" ht="20.25">
      <c r="A1038" s="265"/>
      <c r="B1038" s="273"/>
      <c r="C1038" s="273"/>
      <c r="D1038" s="166" t="str">
        <f ca="1">IF(ISERROR($S1038),"",OFFSET('Smelter Reference List'!$C$4,$S1038-4,0)&amp;"")</f>
        <v/>
      </c>
      <c r="E1038" s="166" t="str">
        <f ca="1">IF(ISERROR($S1038),"",OFFSET('Smelter Reference List'!$D$4,$S1038-4,0)&amp;"")</f>
        <v/>
      </c>
      <c r="F1038" s="166" t="str">
        <f ca="1">IF(ISERROR($S1038),"",OFFSET('Smelter Reference List'!$E$4,$S1038-4,0))</f>
        <v/>
      </c>
      <c r="G1038" s="166" t="str">
        <f ca="1">IF(C1038=$U$4,"Enter smelter details", IF(ISERROR($S1038),"",OFFSET('Smelter Reference List'!$F$4,$S1038-4,0)))</f>
        <v/>
      </c>
      <c r="H1038" s="290" t="str">
        <f ca="1">IF(ISERROR($S1038),"",OFFSET('Smelter Reference List'!$G$4,$S1038-4,0))</f>
        <v/>
      </c>
      <c r="I1038" s="291" t="str">
        <f ca="1">IF(ISERROR($S1038),"",OFFSET('Smelter Reference List'!$H$4,$S1038-4,0))</f>
        <v/>
      </c>
      <c r="J1038" s="291" t="str">
        <f ca="1">IF(ISERROR($S1038),"",OFFSET('Smelter Reference List'!$I$4,$S1038-4,0))</f>
        <v/>
      </c>
      <c r="K1038" s="288"/>
      <c r="L1038" s="288"/>
      <c r="M1038" s="288"/>
      <c r="N1038" s="288"/>
      <c r="O1038" s="288"/>
      <c r="P1038" s="288"/>
      <c r="Q1038" s="289"/>
      <c r="R1038" s="274"/>
      <c r="S1038" s="275" t="e">
        <f>IF(OR(C1038="",C1038=T$4),NA(),MATCH($B1038&amp;$C1038,'Smelter Reference List'!$J:$J,0))</f>
        <v>#N/A</v>
      </c>
      <c r="T1038" s="276"/>
      <c r="U1038" s="276"/>
      <c r="V1038" s="276"/>
      <c r="W1038" s="276"/>
    </row>
    <row r="1039" spans="1:23" s="267" customFormat="1" ht="20.25">
      <c r="A1039" s="265"/>
      <c r="B1039" s="273"/>
      <c r="C1039" s="273"/>
      <c r="D1039" s="166" t="str">
        <f ca="1">IF(ISERROR($S1039),"",OFFSET('Smelter Reference List'!$C$4,$S1039-4,0)&amp;"")</f>
        <v/>
      </c>
      <c r="E1039" s="166" t="str">
        <f ca="1">IF(ISERROR($S1039),"",OFFSET('Smelter Reference List'!$D$4,$S1039-4,0)&amp;"")</f>
        <v/>
      </c>
      <c r="F1039" s="166" t="str">
        <f ca="1">IF(ISERROR($S1039),"",OFFSET('Smelter Reference List'!$E$4,$S1039-4,0))</f>
        <v/>
      </c>
      <c r="G1039" s="166" t="str">
        <f ca="1">IF(C1039=$U$4,"Enter smelter details", IF(ISERROR($S1039),"",OFFSET('Smelter Reference List'!$F$4,$S1039-4,0)))</f>
        <v/>
      </c>
      <c r="H1039" s="290" t="str">
        <f ca="1">IF(ISERROR($S1039),"",OFFSET('Smelter Reference List'!$G$4,$S1039-4,0))</f>
        <v/>
      </c>
      <c r="I1039" s="291" t="str">
        <f ca="1">IF(ISERROR($S1039),"",OFFSET('Smelter Reference List'!$H$4,$S1039-4,0))</f>
        <v/>
      </c>
      <c r="J1039" s="291" t="str">
        <f ca="1">IF(ISERROR($S1039),"",OFFSET('Smelter Reference List'!$I$4,$S1039-4,0))</f>
        <v/>
      </c>
      <c r="K1039" s="288"/>
      <c r="L1039" s="288"/>
      <c r="M1039" s="288"/>
      <c r="N1039" s="288"/>
      <c r="O1039" s="288"/>
      <c r="P1039" s="288"/>
      <c r="Q1039" s="289"/>
      <c r="R1039" s="274"/>
      <c r="S1039" s="275" t="e">
        <f>IF(OR(C1039="",C1039=T$4),NA(),MATCH($B1039&amp;$C1039,'Smelter Reference List'!$J:$J,0))</f>
        <v>#N/A</v>
      </c>
      <c r="T1039" s="276"/>
      <c r="U1039" s="276"/>
      <c r="V1039" s="276"/>
      <c r="W1039" s="276"/>
    </row>
    <row r="1040" spans="1:23" s="267" customFormat="1" ht="20.25">
      <c r="A1040" s="265"/>
      <c r="B1040" s="273"/>
      <c r="C1040" s="273"/>
      <c r="D1040" s="166" t="str">
        <f ca="1">IF(ISERROR($S1040),"",OFFSET('Smelter Reference List'!$C$4,$S1040-4,0)&amp;"")</f>
        <v/>
      </c>
      <c r="E1040" s="166" t="str">
        <f ca="1">IF(ISERROR($S1040),"",OFFSET('Smelter Reference List'!$D$4,$S1040-4,0)&amp;"")</f>
        <v/>
      </c>
      <c r="F1040" s="166" t="str">
        <f ca="1">IF(ISERROR($S1040),"",OFFSET('Smelter Reference List'!$E$4,$S1040-4,0))</f>
        <v/>
      </c>
      <c r="G1040" s="166" t="str">
        <f ca="1">IF(C1040=$U$4,"Enter smelter details", IF(ISERROR($S1040),"",OFFSET('Smelter Reference List'!$F$4,$S1040-4,0)))</f>
        <v/>
      </c>
      <c r="H1040" s="290" t="str">
        <f ca="1">IF(ISERROR($S1040),"",OFFSET('Smelter Reference List'!$G$4,$S1040-4,0))</f>
        <v/>
      </c>
      <c r="I1040" s="291" t="str">
        <f ca="1">IF(ISERROR($S1040),"",OFFSET('Smelter Reference List'!$H$4,$S1040-4,0))</f>
        <v/>
      </c>
      <c r="J1040" s="291" t="str">
        <f ca="1">IF(ISERROR($S1040),"",OFFSET('Smelter Reference List'!$I$4,$S1040-4,0))</f>
        <v/>
      </c>
      <c r="K1040" s="288"/>
      <c r="L1040" s="288"/>
      <c r="M1040" s="288"/>
      <c r="N1040" s="288"/>
      <c r="O1040" s="288"/>
      <c r="P1040" s="288"/>
      <c r="Q1040" s="289"/>
      <c r="R1040" s="274"/>
      <c r="S1040" s="275" t="e">
        <f>IF(OR(C1040="",C1040=T$4),NA(),MATCH($B1040&amp;$C1040,'Smelter Reference List'!$J:$J,0))</f>
        <v>#N/A</v>
      </c>
      <c r="T1040" s="276"/>
      <c r="U1040" s="276"/>
      <c r="V1040" s="276"/>
      <c r="W1040" s="276"/>
    </row>
    <row r="1041" spans="1:23" s="267" customFormat="1" ht="20.25">
      <c r="A1041" s="265"/>
      <c r="B1041" s="273"/>
      <c r="C1041" s="273"/>
      <c r="D1041" s="166" t="str">
        <f ca="1">IF(ISERROR($S1041),"",OFFSET('Smelter Reference List'!$C$4,$S1041-4,0)&amp;"")</f>
        <v/>
      </c>
      <c r="E1041" s="166" t="str">
        <f ca="1">IF(ISERROR($S1041),"",OFFSET('Smelter Reference List'!$D$4,$S1041-4,0)&amp;"")</f>
        <v/>
      </c>
      <c r="F1041" s="166" t="str">
        <f ca="1">IF(ISERROR($S1041),"",OFFSET('Smelter Reference List'!$E$4,$S1041-4,0))</f>
        <v/>
      </c>
      <c r="G1041" s="166" t="str">
        <f ca="1">IF(C1041=$U$4,"Enter smelter details", IF(ISERROR($S1041),"",OFFSET('Smelter Reference List'!$F$4,$S1041-4,0)))</f>
        <v/>
      </c>
      <c r="H1041" s="290" t="str">
        <f ca="1">IF(ISERROR($S1041),"",OFFSET('Smelter Reference List'!$G$4,$S1041-4,0))</f>
        <v/>
      </c>
      <c r="I1041" s="291" t="str">
        <f ca="1">IF(ISERROR($S1041),"",OFFSET('Smelter Reference List'!$H$4,$S1041-4,0))</f>
        <v/>
      </c>
      <c r="J1041" s="291" t="str">
        <f ca="1">IF(ISERROR($S1041),"",OFFSET('Smelter Reference List'!$I$4,$S1041-4,0))</f>
        <v/>
      </c>
      <c r="K1041" s="288"/>
      <c r="L1041" s="288"/>
      <c r="M1041" s="288"/>
      <c r="N1041" s="288"/>
      <c r="O1041" s="288"/>
      <c r="P1041" s="288"/>
      <c r="Q1041" s="289"/>
      <c r="R1041" s="274"/>
      <c r="S1041" s="275" t="e">
        <f>IF(OR(C1041="",C1041=T$4),NA(),MATCH($B1041&amp;$C1041,'Smelter Reference List'!$J:$J,0))</f>
        <v>#N/A</v>
      </c>
      <c r="T1041" s="276"/>
      <c r="U1041" s="276"/>
      <c r="V1041" s="276"/>
      <c r="W1041" s="276"/>
    </row>
    <row r="1042" spans="1:23" s="267" customFormat="1" ht="20.25">
      <c r="A1042" s="265"/>
      <c r="B1042" s="273"/>
      <c r="C1042" s="273"/>
      <c r="D1042" s="166" t="str">
        <f ca="1">IF(ISERROR($S1042),"",OFFSET('Smelter Reference List'!$C$4,$S1042-4,0)&amp;"")</f>
        <v/>
      </c>
      <c r="E1042" s="166" t="str">
        <f ca="1">IF(ISERROR($S1042),"",OFFSET('Smelter Reference List'!$D$4,$S1042-4,0)&amp;"")</f>
        <v/>
      </c>
      <c r="F1042" s="166" t="str">
        <f ca="1">IF(ISERROR($S1042),"",OFFSET('Smelter Reference List'!$E$4,$S1042-4,0))</f>
        <v/>
      </c>
      <c r="G1042" s="166" t="str">
        <f ca="1">IF(C1042=$U$4,"Enter smelter details", IF(ISERROR($S1042),"",OFFSET('Smelter Reference List'!$F$4,$S1042-4,0)))</f>
        <v/>
      </c>
      <c r="H1042" s="290" t="str">
        <f ca="1">IF(ISERROR($S1042),"",OFFSET('Smelter Reference List'!$G$4,$S1042-4,0))</f>
        <v/>
      </c>
      <c r="I1042" s="291" t="str">
        <f ca="1">IF(ISERROR($S1042),"",OFFSET('Smelter Reference List'!$H$4,$S1042-4,0))</f>
        <v/>
      </c>
      <c r="J1042" s="291" t="str">
        <f ca="1">IF(ISERROR($S1042),"",OFFSET('Smelter Reference List'!$I$4,$S1042-4,0))</f>
        <v/>
      </c>
      <c r="K1042" s="288"/>
      <c r="L1042" s="288"/>
      <c r="M1042" s="288"/>
      <c r="N1042" s="288"/>
      <c r="O1042" s="288"/>
      <c r="P1042" s="288"/>
      <c r="Q1042" s="289"/>
      <c r="R1042" s="274"/>
      <c r="S1042" s="275" t="e">
        <f>IF(OR(C1042="",C1042=T$4),NA(),MATCH($B1042&amp;$C1042,'Smelter Reference List'!$J:$J,0))</f>
        <v>#N/A</v>
      </c>
      <c r="T1042" s="276"/>
      <c r="U1042" s="276"/>
      <c r="V1042" s="276"/>
      <c r="W1042" s="276"/>
    </row>
    <row r="1043" spans="1:23" s="267" customFormat="1" ht="20.25">
      <c r="A1043" s="265"/>
      <c r="B1043" s="273"/>
      <c r="C1043" s="273"/>
      <c r="D1043" s="166" t="str">
        <f ca="1">IF(ISERROR($S1043),"",OFFSET('Smelter Reference List'!$C$4,$S1043-4,0)&amp;"")</f>
        <v/>
      </c>
      <c r="E1043" s="166" t="str">
        <f ca="1">IF(ISERROR($S1043),"",OFFSET('Smelter Reference List'!$D$4,$S1043-4,0)&amp;"")</f>
        <v/>
      </c>
      <c r="F1043" s="166" t="str">
        <f ca="1">IF(ISERROR($S1043),"",OFFSET('Smelter Reference List'!$E$4,$S1043-4,0))</f>
        <v/>
      </c>
      <c r="G1043" s="166" t="str">
        <f ca="1">IF(C1043=$U$4,"Enter smelter details", IF(ISERROR($S1043),"",OFFSET('Smelter Reference List'!$F$4,$S1043-4,0)))</f>
        <v/>
      </c>
      <c r="H1043" s="290" t="str">
        <f ca="1">IF(ISERROR($S1043),"",OFFSET('Smelter Reference List'!$G$4,$S1043-4,0))</f>
        <v/>
      </c>
      <c r="I1043" s="291" t="str">
        <f ca="1">IF(ISERROR($S1043),"",OFFSET('Smelter Reference List'!$H$4,$S1043-4,0))</f>
        <v/>
      </c>
      <c r="J1043" s="291" t="str">
        <f ca="1">IF(ISERROR($S1043),"",OFFSET('Smelter Reference List'!$I$4,$S1043-4,0))</f>
        <v/>
      </c>
      <c r="K1043" s="288"/>
      <c r="L1043" s="288"/>
      <c r="M1043" s="288"/>
      <c r="N1043" s="288"/>
      <c r="O1043" s="288"/>
      <c r="P1043" s="288"/>
      <c r="Q1043" s="289"/>
      <c r="R1043" s="274"/>
      <c r="S1043" s="275" t="e">
        <f>IF(OR(C1043="",C1043=T$4),NA(),MATCH($B1043&amp;$C1043,'Smelter Reference List'!$J:$J,0))</f>
        <v>#N/A</v>
      </c>
      <c r="T1043" s="276"/>
      <c r="U1043" s="276"/>
      <c r="V1043" s="276"/>
      <c r="W1043" s="276"/>
    </row>
    <row r="1044" spans="1:23" s="267" customFormat="1" ht="20.25">
      <c r="A1044" s="265"/>
      <c r="B1044" s="273"/>
      <c r="C1044" s="273"/>
      <c r="D1044" s="166" t="str">
        <f ca="1">IF(ISERROR($S1044),"",OFFSET('Smelter Reference List'!$C$4,$S1044-4,0)&amp;"")</f>
        <v/>
      </c>
      <c r="E1044" s="166" t="str">
        <f ca="1">IF(ISERROR($S1044),"",OFFSET('Smelter Reference List'!$D$4,$S1044-4,0)&amp;"")</f>
        <v/>
      </c>
      <c r="F1044" s="166" t="str">
        <f ca="1">IF(ISERROR($S1044),"",OFFSET('Smelter Reference List'!$E$4,$S1044-4,0))</f>
        <v/>
      </c>
      <c r="G1044" s="166" t="str">
        <f ca="1">IF(C1044=$U$4,"Enter smelter details", IF(ISERROR($S1044),"",OFFSET('Smelter Reference List'!$F$4,$S1044-4,0)))</f>
        <v/>
      </c>
      <c r="H1044" s="290" t="str">
        <f ca="1">IF(ISERROR($S1044),"",OFFSET('Smelter Reference List'!$G$4,$S1044-4,0))</f>
        <v/>
      </c>
      <c r="I1044" s="291" t="str">
        <f ca="1">IF(ISERROR($S1044),"",OFFSET('Smelter Reference List'!$H$4,$S1044-4,0))</f>
        <v/>
      </c>
      <c r="J1044" s="291" t="str">
        <f ca="1">IF(ISERROR($S1044),"",OFFSET('Smelter Reference List'!$I$4,$S1044-4,0))</f>
        <v/>
      </c>
      <c r="K1044" s="288"/>
      <c r="L1044" s="288"/>
      <c r="M1044" s="288"/>
      <c r="N1044" s="288"/>
      <c r="O1044" s="288"/>
      <c r="P1044" s="288"/>
      <c r="Q1044" s="289"/>
      <c r="R1044" s="274"/>
      <c r="S1044" s="275" t="e">
        <f>IF(OR(C1044="",C1044=T$4),NA(),MATCH($B1044&amp;$C1044,'Smelter Reference List'!$J:$J,0))</f>
        <v>#N/A</v>
      </c>
      <c r="T1044" s="276"/>
      <c r="U1044" s="276"/>
      <c r="V1044" s="276"/>
      <c r="W1044" s="276"/>
    </row>
    <row r="1045" spans="1:23" s="267" customFormat="1" ht="20.25">
      <c r="A1045" s="265"/>
      <c r="B1045" s="273"/>
      <c r="C1045" s="273"/>
      <c r="D1045" s="166" t="str">
        <f ca="1">IF(ISERROR($S1045),"",OFFSET('Smelter Reference List'!$C$4,$S1045-4,0)&amp;"")</f>
        <v/>
      </c>
      <c r="E1045" s="166" t="str">
        <f ca="1">IF(ISERROR($S1045),"",OFFSET('Smelter Reference List'!$D$4,$S1045-4,0)&amp;"")</f>
        <v/>
      </c>
      <c r="F1045" s="166" t="str">
        <f ca="1">IF(ISERROR($S1045),"",OFFSET('Smelter Reference List'!$E$4,$S1045-4,0))</f>
        <v/>
      </c>
      <c r="G1045" s="166" t="str">
        <f ca="1">IF(C1045=$U$4,"Enter smelter details", IF(ISERROR($S1045),"",OFFSET('Smelter Reference List'!$F$4,$S1045-4,0)))</f>
        <v/>
      </c>
      <c r="H1045" s="290" t="str">
        <f ca="1">IF(ISERROR($S1045),"",OFFSET('Smelter Reference List'!$G$4,$S1045-4,0))</f>
        <v/>
      </c>
      <c r="I1045" s="291" t="str">
        <f ca="1">IF(ISERROR($S1045),"",OFFSET('Smelter Reference List'!$H$4,$S1045-4,0))</f>
        <v/>
      </c>
      <c r="J1045" s="291" t="str">
        <f ca="1">IF(ISERROR($S1045),"",OFFSET('Smelter Reference List'!$I$4,$S1045-4,0))</f>
        <v/>
      </c>
      <c r="K1045" s="288"/>
      <c r="L1045" s="288"/>
      <c r="M1045" s="288"/>
      <c r="N1045" s="288"/>
      <c r="O1045" s="288"/>
      <c r="P1045" s="288"/>
      <c r="Q1045" s="289"/>
      <c r="R1045" s="274"/>
      <c r="S1045" s="275" t="e">
        <f>IF(OR(C1045="",C1045=T$4),NA(),MATCH($B1045&amp;$C1045,'Smelter Reference List'!$J:$J,0))</f>
        <v>#N/A</v>
      </c>
      <c r="T1045" s="276"/>
      <c r="U1045" s="276"/>
      <c r="V1045" s="276"/>
      <c r="W1045" s="276"/>
    </row>
    <row r="1046" spans="1:23" s="267" customFormat="1" ht="20.25">
      <c r="A1046" s="265"/>
      <c r="B1046" s="273"/>
      <c r="C1046" s="273"/>
      <c r="D1046" s="166" t="str">
        <f ca="1">IF(ISERROR($S1046),"",OFFSET('Smelter Reference List'!$C$4,$S1046-4,0)&amp;"")</f>
        <v/>
      </c>
      <c r="E1046" s="166" t="str">
        <f ca="1">IF(ISERROR($S1046),"",OFFSET('Smelter Reference List'!$D$4,$S1046-4,0)&amp;"")</f>
        <v/>
      </c>
      <c r="F1046" s="166" t="str">
        <f ca="1">IF(ISERROR($S1046),"",OFFSET('Smelter Reference List'!$E$4,$S1046-4,0))</f>
        <v/>
      </c>
      <c r="G1046" s="166" t="str">
        <f ca="1">IF(C1046=$U$4,"Enter smelter details", IF(ISERROR($S1046),"",OFFSET('Smelter Reference List'!$F$4,$S1046-4,0)))</f>
        <v/>
      </c>
      <c r="H1046" s="290" t="str">
        <f ca="1">IF(ISERROR($S1046),"",OFFSET('Smelter Reference List'!$G$4,$S1046-4,0))</f>
        <v/>
      </c>
      <c r="I1046" s="291" t="str">
        <f ca="1">IF(ISERROR($S1046),"",OFFSET('Smelter Reference List'!$H$4,$S1046-4,0))</f>
        <v/>
      </c>
      <c r="J1046" s="291" t="str">
        <f ca="1">IF(ISERROR($S1046),"",OFFSET('Smelter Reference List'!$I$4,$S1046-4,0))</f>
        <v/>
      </c>
      <c r="K1046" s="288"/>
      <c r="L1046" s="288"/>
      <c r="M1046" s="288"/>
      <c r="N1046" s="288"/>
      <c r="O1046" s="288"/>
      <c r="P1046" s="288"/>
      <c r="Q1046" s="289"/>
      <c r="R1046" s="274"/>
      <c r="S1046" s="275" t="e">
        <f>IF(OR(C1046="",C1046=T$4),NA(),MATCH($B1046&amp;$C1046,'Smelter Reference List'!$J:$J,0))</f>
        <v>#N/A</v>
      </c>
      <c r="T1046" s="276"/>
      <c r="U1046" s="276"/>
      <c r="V1046" s="276"/>
      <c r="W1046" s="276"/>
    </row>
    <row r="1047" spans="1:23" s="267" customFormat="1" ht="20.25">
      <c r="A1047" s="265"/>
      <c r="B1047" s="273"/>
      <c r="C1047" s="273"/>
      <c r="D1047" s="166" t="str">
        <f ca="1">IF(ISERROR($S1047),"",OFFSET('Smelter Reference List'!$C$4,$S1047-4,0)&amp;"")</f>
        <v/>
      </c>
      <c r="E1047" s="166" t="str">
        <f ca="1">IF(ISERROR($S1047),"",OFFSET('Smelter Reference List'!$D$4,$S1047-4,0)&amp;"")</f>
        <v/>
      </c>
      <c r="F1047" s="166" t="str">
        <f ca="1">IF(ISERROR($S1047),"",OFFSET('Smelter Reference List'!$E$4,$S1047-4,0))</f>
        <v/>
      </c>
      <c r="G1047" s="166" t="str">
        <f ca="1">IF(C1047=$U$4,"Enter smelter details", IF(ISERROR($S1047),"",OFFSET('Smelter Reference List'!$F$4,$S1047-4,0)))</f>
        <v/>
      </c>
      <c r="H1047" s="290" t="str">
        <f ca="1">IF(ISERROR($S1047),"",OFFSET('Smelter Reference List'!$G$4,$S1047-4,0))</f>
        <v/>
      </c>
      <c r="I1047" s="291" t="str">
        <f ca="1">IF(ISERROR($S1047),"",OFFSET('Smelter Reference List'!$H$4,$S1047-4,0))</f>
        <v/>
      </c>
      <c r="J1047" s="291" t="str">
        <f ca="1">IF(ISERROR($S1047),"",OFFSET('Smelter Reference List'!$I$4,$S1047-4,0))</f>
        <v/>
      </c>
      <c r="K1047" s="288"/>
      <c r="L1047" s="288"/>
      <c r="M1047" s="288"/>
      <c r="N1047" s="288"/>
      <c r="O1047" s="288"/>
      <c r="P1047" s="288"/>
      <c r="Q1047" s="289"/>
      <c r="R1047" s="274"/>
      <c r="S1047" s="275" t="e">
        <f>IF(OR(C1047="",C1047=T$4),NA(),MATCH($B1047&amp;$C1047,'Smelter Reference List'!$J:$J,0))</f>
        <v>#N/A</v>
      </c>
      <c r="T1047" s="276"/>
      <c r="U1047" s="276"/>
      <c r="V1047" s="276"/>
      <c r="W1047" s="276"/>
    </row>
    <row r="1048" spans="1:23" s="267" customFormat="1" ht="20.25">
      <c r="A1048" s="265"/>
      <c r="B1048" s="273"/>
      <c r="C1048" s="273"/>
      <c r="D1048" s="166" t="str">
        <f ca="1">IF(ISERROR($S1048),"",OFFSET('Smelter Reference List'!$C$4,$S1048-4,0)&amp;"")</f>
        <v/>
      </c>
      <c r="E1048" s="166" t="str">
        <f ca="1">IF(ISERROR($S1048),"",OFFSET('Smelter Reference List'!$D$4,$S1048-4,0)&amp;"")</f>
        <v/>
      </c>
      <c r="F1048" s="166" t="str">
        <f ca="1">IF(ISERROR($S1048),"",OFFSET('Smelter Reference List'!$E$4,$S1048-4,0))</f>
        <v/>
      </c>
      <c r="G1048" s="166" t="str">
        <f ca="1">IF(C1048=$U$4,"Enter smelter details", IF(ISERROR($S1048),"",OFFSET('Smelter Reference List'!$F$4,$S1048-4,0)))</f>
        <v/>
      </c>
      <c r="H1048" s="290" t="str">
        <f ca="1">IF(ISERROR($S1048),"",OFFSET('Smelter Reference List'!$G$4,$S1048-4,0))</f>
        <v/>
      </c>
      <c r="I1048" s="291" t="str">
        <f ca="1">IF(ISERROR($S1048),"",OFFSET('Smelter Reference List'!$H$4,$S1048-4,0))</f>
        <v/>
      </c>
      <c r="J1048" s="291" t="str">
        <f ca="1">IF(ISERROR($S1048),"",OFFSET('Smelter Reference List'!$I$4,$S1048-4,0))</f>
        <v/>
      </c>
      <c r="K1048" s="288"/>
      <c r="L1048" s="288"/>
      <c r="M1048" s="288"/>
      <c r="N1048" s="288"/>
      <c r="O1048" s="288"/>
      <c r="P1048" s="288"/>
      <c r="Q1048" s="289"/>
      <c r="R1048" s="274"/>
      <c r="S1048" s="275" t="e">
        <f>IF(OR(C1048="",C1048=T$4),NA(),MATCH($B1048&amp;$C1048,'Smelter Reference List'!$J:$J,0))</f>
        <v>#N/A</v>
      </c>
      <c r="T1048" s="276"/>
      <c r="U1048" s="276"/>
      <c r="V1048" s="276"/>
      <c r="W1048" s="276"/>
    </row>
    <row r="1049" spans="1:23" s="267" customFormat="1" ht="20.25">
      <c r="A1049" s="265"/>
      <c r="B1049" s="273"/>
      <c r="C1049" s="273"/>
      <c r="D1049" s="166" t="str">
        <f ca="1">IF(ISERROR($S1049),"",OFFSET('Smelter Reference List'!$C$4,$S1049-4,0)&amp;"")</f>
        <v/>
      </c>
      <c r="E1049" s="166" t="str">
        <f ca="1">IF(ISERROR($S1049),"",OFFSET('Smelter Reference List'!$D$4,$S1049-4,0)&amp;"")</f>
        <v/>
      </c>
      <c r="F1049" s="166" t="str">
        <f ca="1">IF(ISERROR($S1049),"",OFFSET('Smelter Reference List'!$E$4,$S1049-4,0))</f>
        <v/>
      </c>
      <c r="G1049" s="166" t="str">
        <f ca="1">IF(C1049=$U$4,"Enter smelter details", IF(ISERROR($S1049),"",OFFSET('Smelter Reference List'!$F$4,$S1049-4,0)))</f>
        <v/>
      </c>
      <c r="H1049" s="290" t="str">
        <f ca="1">IF(ISERROR($S1049),"",OFFSET('Smelter Reference List'!$G$4,$S1049-4,0))</f>
        <v/>
      </c>
      <c r="I1049" s="291" t="str">
        <f ca="1">IF(ISERROR($S1049),"",OFFSET('Smelter Reference List'!$H$4,$S1049-4,0))</f>
        <v/>
      </c>
      <c r="J1049" s="291" t="str">
        <f ca="1">IF(ISERROR($S1049),"",OFFSET('Smelter Reference List'!$I$4,$S1049-4,0))</f>
        <v/>
      </c>
      <c r="K1049" s="288"/>
      <c r="L1049" s="288"/>
      <c r="M1049" s="288"/>
      <c r="N1049" s="288"/>
      <c r="O1049" s="288"/>
      <c r="P1049" s="288"/>
      <c r="Q1049" s="289"/>
      <c r="R1049" s="274"/>
      <c r="S1049" s="275" t="e">
        <f>IF(OR(C1049="",C1049=T$4),NA(),MATCH($B1049&amp;$C1049,'Smelter Reference List'!$J:$J,0))</f>
        <v>#N/A</v>
      </c>
      <c r="T1049" s="276"/>
      <c r="U1049" s="276"/>
      <c r="V1049" s="276"/>
      <c r="W1049" s="276"/>
    </row>
    <row r="1050" spans="1:23" s="267" customFormat="1" ht="20.25">
      <c r="A1050" s="265"/>
      <c r="B1050" s="273"/>
      <c r="C1050" s="273"/>
      <c r="D1050" s="166" t="str">
        <f ca="1">IF(ISERROR($S1050),"",OFFSET('Smelter Reference List'!$C$4,$S1050-4,0)&amp;"")</f>
        <v/>
      </c>
      <c r="E1050" s="166" t="str">
        <f ca="1">IF(ISERROR($S1050),"",OFFSET('Smelter Reference List'!$D$4,$S1050-4,0)&amp;"")</f>
        <v/>
      </c>
      <c r="F1050" s="166" t="str">
        <f ca="1">IF(ISERROR($S1050),"",OFFSET('Smelter Reference List'!$E$4,$S1050-4,0))</f>
        <v/>
      </c>
      <c r="G1050" s="166" t="str">
        <f ca="1">IF(C1050=$U$4,"Enter smelter details", IF(ISERROR($S1050),"",OFFSET('Smelter Reference List'!$F$4,$S1050-4,0)))</f>
        <v/>
      </c>
      <c r="H1050" s="290" t="str">
        <f ca="1">IF(ISERROR($S1050),"",OFFSET('Smelter Reference List'!$G$4,$S1050-4,0))</f>
        <v/>
      </c>
      <c r="I1050" s="291" t="str">
        <f ca="1">IF(ISERROR($S1050),"",OFFSET('Smelter Reference List'!$H$4,$S1050-4,0))</f>
        <v/>
      </c>
      <c r="J1050" s="291" t="str">
        <f ca="1">IF(ISERROR($S1050),"",OFFSET('Smelter Reference List'!$I$4,$S1050-4,0))</f>
        <v/>
      </c>
      <c r="K1050" s="288"/>
      <c r="L1050" s="288"/>
      <c r="M1050" s="288"/>
      <c r="N1050" s="288"/>
      <c r="O1050" s="288"/>
      <c r="P1050" s="288"/>
      <c r="Q1050" s="289"/>
      <c r="R1050" s="274"/>
      <c r="S1050" s="275" t="e">
        <f>IF(OR(C1050="",C1050=T$4),NA(),MATCH($B1050&amp;$C1050,'Smelter Reference List'!$J:$J,0))</f>
        <v>#N/A</v>
      </c>
      <c r="T1050" s="276"/>
      <c r="U1050" s="276"/>
      <c r="V1050" s="276"/>
      <c r="W1050" s="276"/>
    </row>
    <row r="1051" spans="1:23" s="267" customFormat="1" ht="20.25">
      <c r="A1051" s="265"/>
      <c r="B1051" s="273"/>
      <c r="C1051" s="273"/>
      <c r="D1051" s="166" t="str">
        <f ca="1">IF(ISERROR($S1051),"",OFFSET('Smelter Reference List'!$C$4,$S1051-4,0)&amp;"")</f>
        <v/>
      </c>
      <c r="E1051" s="166" t="str">
        <f ca="1">IF(ISERROR($S1051),"",OFFSET('Smelter Reference List'!$D$4,$S1051-4,0)&amp;"")</f>
        <v/>
      </c>
      <c r="F1051" s="166" t="str">
        <f ca="1">IF(ISERROR($S1051),"",OFFSET('Smelter Reference List'!$E$4,$S1051-4,0))</f>
        <v/>
      </c>
      <c r="G1051" s="166" t="str">
        <f ca="1">IF(C1051=$U$4,"Enter smelter details", IF(ISERROR($S1051),"",OFFSET('Smelter Reference List'!$F$4,$S1051-4,0)))</f>
        <v/>
      </c>
      <c r="H1051" s="290" t="str">
        <f ca="1">IF(ISERROR($S1051),"",OFFSET('Smelter Reference List'!$G$4,$S1051-4,0))</f>
        <v/>
      </c>
      <c r="I1051" s="291" t="str">
        <f ca="1">IF(ISERROR($S1051),"",OFFSET('Smelter Reference List'!$H$4,$S1051-4,0))</f>
        <v/>
      </c>
      <c r="J1051" s="291" t="str">
        <f ca="1">IF(ISERROR($S1051),"",OFFSET('Smelter Reference List'!$I$4,$S1051-4,0))</f>
        <v/>
      </c>
      <c r="K1051" s="288"/>
      <c r="L1051" s="288"/>
      <c r="M1051" s="288"/>
      <c r="N1051" s="288"/>
      <c r="O1051" s="288"/>
      <c r="P1051" s="288"/>
      <c r="Q1051" s="289"/>
      <c r="R1051" s="274"/>
      <c r="S1051" s="275" t="e">
        <f>IF(OR(C1051="",C1051=T$4),NA(),MATCH($B1051&amp;$C1051,'Smelter Reference List'!$J:$J,0))</f>
        <v>#N/A</v>
      </c>
      <c r="T1051" s="276"/>
      <c r="U1051" s="276"/>
      <c r="V1051" s="276"/>
      <c r="W1051" s="276"/>
    </row>
    <row r="1052" spans="1:23" s="267" customFormat="1" ht="20.25">
      <c r="A1052" s="265"/>
      <c r="B1052" s="273"/>
      <c r="C1052" s="273"/>
      <c r="D1052" s="166" t="str">
        <f ca="1">IF(ISERROR($S1052),"",OFFSET('Smelter Reference List'!$C$4,$S1052-4,0)&amp;"")</f>
        <v/>
      </c>
      <c r="E1052" s="166" t="str">
        <f ca="1">IF(ISERROR($S1052),"",OFFSET('Smelter Reference List'!$D$4,$S1052-4,0)&amp;"")</f>
        <v/>
      </c>
      <c r="F1052" s="166" t="str">
        <f ca="1">IF(ISERROR($S1052),"",OFFSET('Smelter Reference List'!$E$4,$S1052-4,0))</f>
        <v/>
      </c>
      <c r="G1052" s="166" t="str">
        <f ca="1">IF(C1052=$U$4,"Enter smelter details", IF(ISERROR($S1052),"",OFFSET('Smelter Reference List'!$F$4,$S1052-4,0)))</f>
        <v/>
      </c>
      <c r="H1052" s="290" t="str">
        <f ca="1">IF(ISERROR($S1052),"",OFFSET('Smelter Reference List'!$G$4,$S1052-4,0))</f>
        <v/>
      </c>
      <c r="I1052" s="291" t="str">
        <f ca="1">IF(ISERROR($S1052),"",OFFSET('Smelter Reference List'!$H$4,$S1052-4,0))</f>
        <v/>
      </c>
      <c r="J1052" s="291" t="str">
        <f ca="1">IF(ISERROR($S1052),"",OFFSET('Smelter Reference List'!$I$4,$S1052-4,0))</f>
        <v/>
      </c>
      <c r="K1052" s="288"/>
      <c r="L1052" s="288"/>
      <c r="M1052" s="288"/>
      <c r="N1052" s="288"/>
      <c r="O1052" s="288"/>
      <c r="P1052" s="288"/>
      <c r="Q1052" s="289"/>
      <c r="R1052" s="274"/>
      <c r="S1052" s="275" t="e">
        <f>IF(OR(C1052="",C1052=T$4),NA(),MATCH($B1052&amp;$C1052,'Smelter Reference List'!$J:$J,0))</f>
        <v>#N/A</v>
      </c>
      <c r="T1052" s="276"/>
      <c r="U1052" s="276"/>
      <c r="V1052" s="276"/>
      <c r="W1052" s="276"/>
    </row>
    <row r="1053" spans="1:23" s="267" customFormat="1" ht="20.25">
      <c r="A1053" s="265"/>
      <c r="B1053" s="273"/>
      <c r="C1053" s="273"/>
      <c r="D1053" s="166" t="str">
        <f ca="1">IF(ISERROR($S1053),"",OFFSET('Smelter Reference List'!$C$4,$S1053-4,0)&amp;"")</f>
        <v/>
      </c>
      <c r="E1053" s="166" t="str">
        <f ca="1">IF(ISERROR($S1053),"",OFFSET('Smelter Reference List'!$D$4,$S1053-4,0)&amp;"")</f>
        <v/>
      </c>
      <c r="F1053" s="166" t="str">
        <f ca="1">IF(ISERROR($S1053),"",OFFSET('Smelter Reference List'!$E$4,$S1053-4,0))</f>
        <v/>
      </c>
      <c r="G1053" s="166" t="str">
        <f ca="1">IF(C1053=$U$4,"Enter smelter details", IF(ISERROR($S1053),"",OFFSET('Smelter Reference List'!$F$4,$S1053-4,0)))</f>
        <v/>
      </c>
      <c r="H1053" s="290" t="str">
        <f ca="1">IF(ISERROR($S1053),"",OFFSET('Smelter Reference List'!$G$4,$S1053-4,0))</f>
        <v/>
      </c>
      <c r="I1053" s="291" t="str">
        <f ca="1">IF(ISERROR($S1053),"",OFFSET('Smelter Reference List'!$H$4,$S1053-4,0))</f>
        <v/>
      </c>
      <c r="J1053" s="291" t="str">
        <f ca="1">IF(ISERROR($S1053),"",OFFSET('Smelter Reference List'!$I$4,$S1053-4,0))</f>
        <v/>
      </c>
      <c r="K1053" s="288"/>
      <c r="L1053" s="288"/>
      <c r="M1053" s="288"/>
      <c r="N1053" s="288"/>
      <c r="O1053" s="288"/>
      <c r="P1053" s="288"/>
      <c r="Q1053" s="289"/>
      <c r="R1053" s="274"/>
      <c r="S1053" s="275" t="e">
        <f>IF(OR(C1053="",C1053=T$4),NA(),MATCH($B1053&amp;$C1053,'Smelter Reference List'!$J:$J,0))</f>
        <v>#N/A</v>
      </c>
      <c r="T1053" s="276"/>
      <c r="U1053" s="276"/>
      <c r="V1053" s="276"/>
      <c r="W1053" s="276"/>
    </row>
    <row r="1054" spans="1:23" s="267" customFormat="1" ht="20.25">
      <c r="A1054" s="265"/>
      <c r="B1054" s="273"/>
      <c r="C1054" s="273"/>
      <c r="D1054" s="166" t="str">
        <f ca="1">IF(ISERROR($S1054),"",OFFSET('Smelter Reference List'!$C$4,$S1054-4,0)&amp;"")</f>
        <v/>
      </c>
      <c r="E1054" s="166" t="str">
        <f ca="1">IF(ISERROR($S1054),"",OFFSET('Smelter Reference List'!$D$4,$S1054-4,0)&amp;"")</f>
        <v/>
      </c>
      <c r="F1054" s="166" t="str">
        <f ca="1">IF(ISERROR($S1054),"",OFFSET('Smelter Reference List'!$E$4,$S1054-4,0))</f>
        <v/>
      </c>
      <c r="G1054" s="166" t="str">
        <f ca="1">IF(C1054=$U$4,"Enter smelter details", IF(ISERROR($S1054),"",OFFSET('Smelter Reference List'!$F$4,$S1054-4,0)))</f>
        <v/>
      </c>
      <c r="H1054" s="290" t="str">
        <f ca="1">IF(ISERROR($S1054),"",OFFSET('Smelter Reference List'!$G$4,$S1054-4,0))</f>
        <v/>
      </c>
      <c r="I1054" s="291" t="str">
        <f ca="1">IF(ISERROR($S1054),"",OFFSET('Smelter Reference List'!$H$4,$S1054-4,0))</f>
        <v/>
      </c>
      <c r="J1054" s="291" t="str">
        <f ca="1">IF(ISERROR($S1054),"",OFFSET('Smelter Reference List'!$I$4,$S1054-4,0))</f>
        <v/>
      </c>
      <c r="K1054" s="288"/>
      <c r="L1054" s="288"/>
      <c r="M1054" s="288"/>
      <c r="N1054" s="288"/>
      <c r="O1054" s="288"/>
      <c r="P1054" s="288"/>
      <c r="Q1054" s="289"/>
      <c r="R1054" s="274"/>
      <c r="S1054" s="275" t="e">
        <f>IF(OR(C1054="",C1054=T$4),NA(),MATCH($B1054&amp;$C1054,'Smelter Reference List'!$J:$J,0))</f>
        <v>#N/A</v>
      </c>
      <c r="T1054" s="276"/>
      <c r="U1054" s="276"/>
      <c r="V1054" s="276"/>
      <c r="W1054" s="276"/>
    </row>
    <row r="1055" spans="1:23" s="267" customFormat="1" ht="20.25">
      <c r="A1055" s="265"/>
      <c r="B1055" s="273"/>
      <c r="C1055" s="273"/>
      <c r="D1055" s="166" t="str">
        <f ca="1">IF(ISERROR($S1055),"",OFFSET('Smelter Reference List'!$C$4,$S1055-4,0)&amp;"")</f>
        <v/>
      </c>
      <c r="E1055" s="166" t="str">
        <f ca="1">IF(ISERROR($S1055),"",OFFSET('Smelter Reference List'!$D$4,$S1055-4,0)&amp;"")</f>
        <v/>
      </c>
      <c r="F1055" s="166" t="str">
        <f ca="1">IF(ISERROR($S1055),"",OFFSET('Smelter Reference List'!$E$4,$S1055-4,0))</f>
        <v/>
      </c>
      <c r="G1055" s="166" t="str">
        <f ca="1">IF(C1055=$U$4,"Enter smelter details", IF(ISERROR($S1055),"",OFFSET('Smelter Reference List'!$F$4,$S1055-4,0)))</f>
        <v/>
      </c>
      <c r="H1055" s="290" t="str">
        <f ca="1">IF(ISERROR($S1055),"",OFFSET('Smelter Reference List'!$G$4,$S1055-4,0))</f>
        <v/>
      </c>
      <c r="I1055" s="291" t="str">
        <f ca="1">IF(ISERROR($S1055),"",OFFSET('Smelter Reference List'!$H$4,$S1055-4,0))</f>
        <v/>
      </c>
      <c r="J1055" s="291" t="str">
        <f ca="1">IF(ISERROR($S1055),"",OFFSET('Smelter Reference List'!$I$4,$S1055-4,0))</f>
        <v/>
      </c>
      <c r="K1055" s="288"/>
      <c r="L1055" s="288"/>
      <c r="M1055" s="288"/>
      <c r="N1055" s="288"/>
      <c r="O1055" s="288"/>
      <c r="P1055" s="288"/>
      <c r="Q1055" s="289"/>
      <c r="R1055" s="274"/>
      <c r="S1055" s="275" t="e">
        <f>IF(OR(C1055="",C1055=T$4),NA(),MATCH($B1055&amp;$C1055,'Smelter Reference List'!$J:$J,0))</f>
        <v>#N/A</v>
      </c>
      <c r="T1055" s="276"/>
      <c r="U1055" s="276"/>
      <c r="V1055" s="276"/>
      <c r="W1055" s="276"/>
    </row>
    <row r="1056" spans="1:23" s="267" customFormat="1" ht="20.25">
      <c r="A1056" s="265"/>
      <c r="B1056" s="273"/>
      <c r="C1056" s="273"/>
      <c r="D1056" s="166" t="str">
        <f ca="1">IF(ISERROR($S1056),"",OFFSET('Smelter Reference List'!$C$4,$S1056-4,0)&amp;"")</f>
        <v/>
      </c>
      <c r="E1056" s="166" t="str">
        <f ca="1">IF(ISERROR($S1056),"",OFFSET('Smelter Reference List'!$D$4,$S1056-4,0)&amp;"")</f>
        <v/>
      </c>
      <c r="F1056" s="166" t="str">
        <f ca="1">IF(ISERROR($S1056),"",OFFSET('Smelter Reference List'!$E$4,$S1056-4,0))</f>
        <v/>
      </c>
      <c r="G1056" s="166" t="str">
        <f ca="1">IF(C1056=$U$4,"Enter smelter details", IF(ISERROR($S1056),"",OFFSET('Smelter Reference List'!$F$4,$S1056-4,0)))</f>
        <v/>
      </c>
      <c r="H1056" s="290" t="str">
        <f ca="1">IF(ISERROR($S1056),"",OFFSET('Smelter Reference List'!$G$4,$S1056-4,0))</f>
        <v/>
      </c>
      <c r="I1056" s="291" t="str">
        <f ca="1">IF(ISERROR($S1056),"",OFFSET('Smelter Reference List'!$H$4,$S1056-4,0))</f>
        <v/>
      </c>
      <c r="J1056" s="291" t="str">
        <f ca="1">IF(ISERROR($S1056),"",OFFSET('Smelter Reference List'!$I$4,$S1056-4,0))</f>
        <v/>
      </c>
      <c r="K1056" s="288"/>
      <c r="L1056" s="288"/>
      <c r="M1056" s="288"/>
      <c r="N1056" s="288"/>
      <c r="O1056" s="288"/>
      <c r="P1056" s="288"/>
      <c r="Q1056" s="289"/>
      <c r="R1056" s="274"/>
      <c r="S1056" s="275" t="e">
        <f>IF(OR(C1056="",C1056=T$4),NA(),MATCH($B1056&amp;$C1056,'Smelter Reference List'!$J:$J,0))</f>
        <v>#N/A</v>
      </c>
      <c r="T1056" s="276"/>
      <c r="U1056" s="276"/>
      <c r="V1056" s="276"/>
      <c r="W1056" s="276"/>
    </row>
    <row r="1057" spans="1:23" s="267" customFormat="1" ht="20.25">
      <c r="A1057" s="265"/>
      <c r="B1057" s="273"/>
      <c r="C1057" s="273"/>
      <c r="D1057" s="166" t="str">
        <f ca="1">IF(ISERROR($S1057),"",OFFSET('Smelter Reference List'!$C$4,$S1057-4,0)&amp;"")</f>
        <v/>
      </c>
      <c r="E1057" s="166" t="str">
        <f ca="1">IF(ISERROR($S1057),"",OFFSET('Smelter Reference List'!$D$4,$S1057-4,0)&amp;"")</f>
        <v/>
      </c>
      <c r="F1057" s="166" t="str">
        <f ca="1">IF(ISERROR($S1057),"",OFFSET('Smelter Reference List'!$E$4,$S1057-4,0))</f>
        <v/>
      </c>
      <c r="G1057" s="166" t="str">
        <f ca="1">IF(C1057=$U$4,"Enter smelter details", IF(ISERROR($S1057),"",OFFSET('Smelter Reference List'!$F$4,$S1057-4,0)))</f>
        <v/>
      </c>
      <c r="H1057" s="290" t="str">
        <f ca="1">IF(ISERROR($S1057),"",OFFSET('Smelter Reference List'!$G$4,$S1057-4,0))</f>
        <v/>
      </c>
      <c r="I1057" s="291" t="str">
        <f ca="1">IF(ISERROR($S1057),"",OFFSET('Smelter Reference List'!$H$4,$S1057-4,0))</f>
        <v/>
      </c>
      <c r="J1057" s="291" t="str">
        <f ca="1">IF(ISERROR($S1057),"",OFFSET('Smelter Reference List'!$I$4,$S1057-4,0))</f>
        <v/>
      </c>
      <c r="K1057" s="288"/>
      <c r="L1057" s="288"/>
      <c r="M1057" s="288"/>
      <c r="N1057" s="288"/>
      <c r="O1057" s="288"/>
      <c r="P1057" s="288"/>
      <c r="Q1057" s="289"/>
      <c r="R1057" s="274"/>
      <c r="S1057" s="275" t="e">
        <f>IF(OR(C1057="",C1057=T$4),NA(),MATCH($B1057&amp;$C1057,'Smelter Reference List'!$J:$J,0))</f>
        <v>#N/A</v>
      </c>
      <c r="T1057" s="276"/>
      <c r="U1057" s="276"/>
      <c r="V1057" s="276"/>
      <c r="W1057" s="276"/>
    </row>
    <row r="1058" spans="1:23" s="267" customFormat="1" ht="20.25">
      <c r="A1058" s="265"/>
      <c r="B1058" s="273"/>
      <c r="C1058" s="273"/>
      <c r="D1058" s="166" t="str">
        <f ca="1">IF(ISERROR($S1058),"",OFFSET('Smelter Reference List'!$C$4,$S1058-4,0)&amp;"")</f>
        <v/>
      </c>
      <c r="E1058" s="166" t="str">
        <f ca="1">IF(ISERROR($S1058),"",OFFSET('Smelter Reference List'!$D$4,$S1058-4,0)&amp;"")</f>
        <v/>
      </c>
      <c r="F1058" s="166" t="str">
        <f ca="1">IF(ISERROR($S1058),"",OFFSET('Smelter Reference List'!$E$4,$S1058-4,0))</f>
        <v/>
      </c>
      <c r="G1058" s="166" t="str">
        <f ca="1">IF(C1058=$U$4,"Enter smelter details", IF(ISERROR($S1058),"",OFFSET('Smelter Reference List'!$F$4,$S1058-4,0)))</f>
        <v/>
      </c>
      <c r="H1058" s="290" t="str">
        <f ca="1">IF(ISERROR($S1058),"",OFFSET('Smelter Reference List'!$G$4,$S1058-4,0))</f>
        <v/>
      </c>
      <c r="I1058" s="291" t="str">
        <f ca="1">IF(ISERROR($S1058),"",OFFSET('Smelter Reference List'!$H$4,$S1058-4,0))</f>
        <v/>
      </c>
      <c r="J1058" s="291" t="str">
        <f ca="1">IF(ISERROR($S1058),"",OFFSET('Smelter Reference List'!$I$4,$S1058-4,0))</f>
        <v/>
      </c>
      <c r="K1058" s="288"/>
      <c r="L1058" s="288"/>
      <c r="M1058" s="288"/>
      <c r="N1058" s="288"/>
      <c r="O1058" s="288"/>
      <c r="P1058" s="288"/>
      <c r="Q1058" s="289"/>
      <c r="R1058" s="274"/>
      <c r="S1058" s="275" t="e">
        <f>IF(OR(C1058="",C1058=T$4),NA(),MATCH($B1058&amp;$C1058,'Smelter Reference List'!$J:$J,0))</f>
        <v>#N/A</v>
      </c>
      <c r="T1058" s="276"/>
      <c r="U1058" s="276"/>
      <c r="V1058" s="276"/>
      <c r="W1058" s="276"/>
    </row>
    <row r="1059" spans="1:23" s="267" customFormat="1" ht="20.25">
      <c r="A1059" s="265"/>
      <c r="B1059" s="273"/>
      <c r="C1059" s="273"/>
      <c r="D1059" s="166" t="str">
        <f ca="1">IF(ISERROR($S1059),"",OFFSET('Smelter Reference List'!$C$4,$S1059-4,0)&amp;"")</f>
        <v/>
      </c>
      <c r="E1059" s="166" t="str">
        <f ca="1">IF(ISERROR($S1059),"",OFFSET('Smelter Reference List'!$D$4,$S1059-4,0)&amp;"")</f>
        <v/>
      </c>
      <c r="F1059" s="166" t="str">
        <f ca="1">IF(ISERROR($S1059),"",OFFSET('Smelter Reference List'!$E$4,$S1059-4,0))</f>
        <v/>
      </c>
      <c r="G1059" s="166" t="str">
        <f ca="1">IF(C1059=$U$4,"Enter smelter details", IF(ISERROR($S1059),"",OFFSET('Smelter Reference List'!$F$4,$S1059-4,0)))</f>
        <v/>
      </c>
      <c r="H1059" s="290" t="str">
        <f ca="1">IF(ISERROR($S1059),"",OFFSET('Smelter Reference List'!$G$4,$S1059-4,0))</f>
        <v/>
      </c>
      <c r="I1059" s="291" t="str">
        <f ca="1">IF(ISERROR($S1059),"",OFFSET('Smelter Reference List'!$H$4,$S1059-4,0))</f>
        <v/>
      </c>
      <c r="J1059" s="291" t="str">
        <f ca="1">IF(ISERROR($S1059),"",OFFSET('Smelter Reference List'!$I$4,$S1059-4,0))</f>
        <v/>
      </c>
      <c r="K1059" s="288"/>
      <c r="L1059" s="288"/>
      <c r="M1059" s="288"/>
      <c r="N1059" s="288"/>
      <c r="O1059" s="288"/>
      <c r="P1059" s="288"/>
      <c r="Q1059" s="289"/>
      <c r="R1059" s="274"/>
      <c r="S1059" s="275" t="e">
        <f>IF(OR(C1059="",C1059=T$4),NA(),MATCH($B1059&amp;$C1059,'Smelter Reference List'!$J:$J,0))</f>
        <v>#N/A</v>
      </c>
      <c r="T1059" s="276"/>
      <c r="U1059" s="276"/>
      <c r="V1059" s="276"/>
      <c r="W1059" s="276"/>
    </row>
    <row r="1060" spans="1:23" s="267" customFormat="1" ht="20.25">
      <c r="A1060" s="265"/>
      <c r="B1060" s="273"/>
      <c r="C1060" s="273"/>
      <c r="D1060" s="166" t="str">
        <f ca="1">IF(ISERROR($S1060),"",OFFSET('Smelter Reference List'!$C$4,$S1060-4,0)&amp;"")</f>
        <v/>
      </c>
      <c r="E1060" s="166" t="str">
        <f ca="1">IF(ISERROR($S1060),"",OFFSET('Smelter Reference List'!$D$4,$S1060-4,0)&amp;"")</f>
        <v/>
      </c>
      <c r="F1060" s="166" t="str">
        <f ca="1">IF(ISERROR($S1060),"",OFFSET('Smelter Reference List'!$E$4,$S1060-4,0))</f>
        <v/>
      </c>
      <c r="G1060" s="166" t="str">
        <f ca="1">IF(C1060=$U$4,"Enter smelter details", IF(ISERROR($S1060),"",OFFSET('Smelter Reference List'!$F$4,$S1060-4,0)))</f>
        <v/>
      </c>
      <c r="H1060" s="290" t="str">
        <f ca="1">IF(ISERROR($S1060),"",OFFSET('Smelter Reference List'!$G$4,$S1060-4,0))</f>
        <v/>
      </c>
      <c r="I1060" s="291" t="str">
        <f ca="1">IF(ISERROR($S1060),"",OFFSET('Smelter Reference List'!$H$4,$S1060-4,0))</f>
        <v/>
      </c>
      <c r="J1060" s="291" t="str">
        <f ca="1">IF(ISERROR($S1060),"",OFFSET('Smelter Reference List'!$I$4,$S1060-4,0))</f>
        <v/>
      </c>
      <c r="K1060" s="288"/>
      <c r="L1060" s="288"/>
      <c r="M1060" s="288"/>
      <c r="N1060" s="288"/>
      <c r="O1060" s="288"/>
      <c r="P1060" s="288"/>
      <c r="Q1060" s="289"/>
      <c r="R1060" s="274"/>
      <c r="S1060" s="275" t="e">
        <f>IF(OR(C1060="",C1060=T$4),NA(),MATCH($B1060&amp;$C1060,'Smelter Reference List'!$J:$J,0))</f>
        <v>#N/A</v>
      </c>
      <c r="T1060" s="276"/>
      <c r="U1060" s="276"/>
      <c r="V1060" s="276"/>
      <c r="W1060" s="276"/>
    </row>
    <row r="1061" spans="1:23" s="267" customFormat="1" ht="20.25">
      <c r="A1061" s="265"/>
      <c r="B1061" s="273"/>
      <c r="C1061" s="273"/>
      <c r="D1061" s="166" t="str">
        <f ca="1">IF(ISERROR($S1061),"",OFFSET('Smelter Reference List'!$C$4,$S1061-4,0)&amp;"")</f>
        <v/>
      </c>
      <c r="E1061" s="166" t="str">
        <f ca="1">IF(ISERROR($S1061),"",OFFSET('Smelter Reference List'!$D$4,$S1061-4,0)&amp;"")</f>
        <v/>
      </c>
      <c r="F1061" s="166" t="str">
        <f ca="1">IF(ISERROR($S1061),"",OFFSET('Smelter Reference List'!$E$4,$S1061-4,0))</f>
        <v/>
      </c>
      <c r="G1061" s="166" t="str">
        <f ca="1">IF(C1061=$U$4,"Enter smelter details", IF(ISERROR($S1061),"",OFFSET('Smelter Reference List'!$F$4,$S1061-4,0)))</f>
        <v/>
      </c>
      <c r="H1061" s="290" t="str">
        <f ca="1">IF(ISERROR($S1061),"",OFFSET('Smelter Reference List'!$G$4,$S1061-4,0))</f>
        <v/>
      </c>
      <c r="I1061" s="291" t="str">
        <f ca="1">IF(ISERROR($S1061),"",OFFSET('Smelter Reference List'!$H$4,$S1061-4,0))</f>
        <v/>
      </c>
      <c r="J1061" s="291" t="str">
        <f ca="1">IF(ISERROR($S1061),"",OFFSET('Smelter Reference List'!$I$4,$S1061-4,0))</f>
        <v/>
      </c>
      <c r="K1061" s="288"/>
      <c r="L1061" s="288"/>
      <c r="M1061" s="288"/>
      <c r="N1061" s="288"/>
      <c r="O1061" s="288"/>
      <c r="P1061" s="288"/>
      <c r="Q1061" s="289"/>
      <c r="R1061" s="274"/>
      <c r="S1061" s="275" t="e">
        <f>IF(OR(C1061="",C1061=T$4),NA(),MATCH($B1061&amp;$C1061,'Smelter Reference List'!$J:$J,0))</f>
        <v>#N/A</v>
      </c>
      <c r="T1061" s="276"/>
      <c r="U1061" s="276"/>
      <c r="V1061" s="276"/>
      <c r="W1061" s="276"/>
    </row>
    <row r="1062" spans="1:23" s="267" customFormat="1" ht="20.25">
      <c r="A1062" s="265"/>
      <c r="B1062" s="273"/>
      <c r="C1062" s="273"/>
      <c r="D1062" s="166" t="str">
        <f ca="1">IF(ISERROR($S1062),"",OFFSET('Smelter Reference List'!$C$4,$S1062-4,0)&amp;"")</f>
        <v/>
      </c>
      <c r="E1062" s="166" t="str">
        <f ca="1">IF(ISERROR($S1062),"",OFFSET('Smelter Reference List'!$D$4,$S1062-4,0)&amp;"")</f>
        <v/>
      </c>
      <c r="F1062" s="166" t="str">
        <f ca="1">IF(ISERROR($S1062),"",OFFSET('Smelter Reference List'!$E$4,$S1062-4,0))</f>
        <v/>
      </c>
      <c r="G1062" s="166" t="str">
        <f ca="1">IF(C1062=$U$4,"Enter smelter details", IF(ISERROR($S1062),"",OFFSET('Smelter Reference List'!$F$4,$S1062-4,0)))</f>
        <v/>
      </c>
      <c r="H1062" s="290" t="str">
        <f ca="1">IF(ISERROR($S1062),"",OFFSET('Smelter Reference List'!$G$4,$S1062-4,0))</f>
        <v/>
      </c>
      <c r="I1062" s="291" t="str">
        <f ca="1">IF(ISERROR($S1062),"",OFFSET('Smelter Reference List'!$H$4,$S1062-4,0))</f>
        <v/>
      </c>
      <c r="J1062" s="291" t="str">
        <f ca="1">IF(ISERROR($S1062),"",OFFSET('Smelter Reference List'!$I$4,$S1062-4,0))</f>
        <v/>
      </c>
      <c r="K1062" s="288"/>
      <c r="L1062" s="288"/>
      <c r="M1062" s="288"/>
      <c r="N1062" s="288"/>
      <c r="O1062" s="288"/>
      <c r="P1062" s="288"/>
      <c r="Q1062" s="289"/>
      <c r="R1062" s="274"/>
      <c r="S1062" s="275" t="e">
        <f>IF(OR(C1062="",C1062=T$4),NA(),MATCH($B1062&amp;$C1062,'Smelter Reference List'!$J:$J,0))</f>
        <v>#N/A</v>
      </c>
      <c r="T1062" s="276"/>
      <c r="U1062" s="276"/>
      <c r="V1062" s="276"/>
      <c r="W1062" s="276"/>
    </row>
    <row r="1063" spans="1:23" s="267" customFormat="1" ht="20.25">
      <c r="A1063" s="265"/>
      <c r="B1063" s="273"/>
      <c r="C1063" s="273"/>
      <c r="D1063" s="166" t="str">
        <f ca="1">IF(ISERROR($S1063),"",OFFSET('Smelter Reference List'!$C$4,$S1063-4,0)&amp;"")</f>
        <v/>
      </c>
      <c r="E1063" s="166" t="str">
        <f ca="1">IF(ISERROR($S1063),"",OFFSET('Smelter Reference List'!$D$4,$S1063-4,0)&amp;"")</f>
        <v/>
      </c>
      <c r="F1063" s="166" t="str">
        <f ca="1">IF(ISERROR($S1063),"",OFFSET('Smelter Reference List'!$E$4,$S1063-4,0))</f>
        <v/>
      </c>
      <c r="G1063" s="166" t="str">
        <f ca="1">IF(C1063=$U$4,"Enter smelter details", IF(ISERROR($S1063),"",OFFSET('Smelter Reference List'!$F$4,$S1063-4,0)))</f>
        <v/>
      </c>
      <c r="H1063" s="290" t="str">
        <f ca="1">IF(ISERROR($S1063),"",OFFSET('Smelter Reference List'!$G$4,$S1063-4,0))</f>
        <v/>
      </c>
      <c r="I1063" s="291" t="str">
        <f ca="1">IF(ISERROR($S1063),"",OFFSET('Smelter Reference List'!$H$4,$S1063-4,0))</f>
        <v/>
      </c>
      <c r="J1063" s="291" t="str">
        <f ca="1">IF(ISERROR($S1063),"",OFFSET('Smelter Reference List'!$I$4,$S1063-4,0))</f>
        <v/>
      </c>
      <c r="K1063" s="288"/>
      <c r="L1063" s="288"/>
      <c r="M1063" s="288"/>
      <c r="N1063" s="288"/>
      <c r="O1063" s="288"/>
      <c r="P1063" s="288"/>
      <c r="Q1063" s="289"/>
      <c r="R1063" s="274"/>
      <c r="S1063" s="275" t="e">
        <f>IF(OR(C1063="",C1063=T$4),NA(),MATCH($B1063&amp;$C1063,'Smelter Reference List'!$J:$J,0))</f>
        <v>#N/A</v>
      </c>
      <c r="T1063" s="276"/>
      <c r="U1063" s="276"/>
      <c r="V1063" s="276"/>
      <c r="W1063" s="276"/>
    </row>
    <row r="1064" spans="1:23" s="267" customFormat="1" ht="20.25">
      <c r="A1064" s="265"/>
      <c r="B1064" s="273"/>
      <c r="C1064" s="273"/>
      <c r="D1064" s="166" t="str">
        <f ca="1">IF(ISERROR($S1064),"",OFFSET('Smelter Reference List'!$C$4,$S1064-4,0)&amp;"")</f>
        <v/>
      </c>
      <c r="E1064" s="166" t="str">
        <f ca="1">IF(ISERROR($S1064),"",OFFSET('Smelter Reference List'!$D$4,$S1064-4,0)&amp;"")</f>
        <v/>
      </c>
      <c r="F1064" s="166" t="str">
        <f ca="1">IF(ISERROR($S1064),"",OFFSET('Smelter Reference List'!$E$4,$S1064-4,0))</f>
        <v/>
      </c>
      <c r="G1064" s="166" t="str">
        <f ca="1">IF(C1064=$U$4,"Enter smelter details", IF(ISERROR($S1064),"",OFFSET('Smelter Reference List'!$F$4,$S1064-4,0)))</f>
        <v/>
      </c>
      <c r="H1064" s="290" t="str">
        <f ca="1">IF(ISERROR($S1064),"",OFFSET('Smelter Reference List'!$G$4,$S1064-4,0))</f>
        <v/>
      </c>
      <c r="I1064" s="291" t="str">
        <f ca="1">IF(ISERROR($S1064),"",OFFSET('Smelter Reference List'!$H$4,$S1064-4,0))</f>
        <v/>
      </c>
      <c r="J1064" s="291" t="str">
        <f ca="1">IF(ISERROR($S1064),"",OFFSET('Smelter Reference List'!$I$4,$S1064-4,0))</f>
        <v/>
      </c>
      <c r="K1064" s="288"/>
      <c r="L1064" s="288"/>
      <c r="M1064" s="288"/>
      <c r="N1064" s="288"/>
      <c r="O1064" s="288"/>
      <c r="P1064" s="288"/>
      <c r="Q1064" s="289"/>
      <c r="R1064" s="274"/>
      <c r="S1064" s="275" t="e">
        <f>IF(OR(C1064="",C1064=T$4),NA(),MATCH($B1064&amp;$C1064,'Smelter Reference List'!$J:$J,0))</f>
        <v>#N/A</v>
      </c>
      <c r="T1064" s="276"/>
      <c r="U1064" s="276"/>
      <c r="V1064" s="276"/>
      <c r="W1064" s="276"/>
    </row>
    <row r="1065" spans="1:23" s="267" customFormat="1" ht="20.25">
      <c r="A1065" s="265"/>
      <c r="B1065" s="273"/>
      <c r="C1065" s="273"/>
      <c r="D1065" s="166" t="str">
        <f ca="1">IF(ISERROR($S1065),"",OFFSET('Smelter Reference List'!$C$4,$S1065-4,0)&amp;"")</f>
        <v/>
      </c>
      <c r="E1065" s="166" t="str">
        <f ca="1">IF(ISERROR($S1065),"",OFFSET('Smelter Reference List'!$D$4,$S1065-4,0)&amp;"")</f>
        <v/>
      </c>
      <c r="F1065" s="166" t="str">
        <f ca="1">IF(ISERROR($S1065),"",OFFSET('Smelter Reference List'!$E$4,$S1065-4,0))</f>
        <v/>
      </c>
      <c r="G1065" s="166" t="str">
        <f ca="1">IF(C1065=$U$4,"Enter smelter details", IF(ISERROR($S1065),"",OFFSET('Smelter Reference List'!$F$4,$S1065-4,0)))</f>
        <v/>
      </c>
      <c r="H1065" s="290" t="str">
        <f ca="1">IF(ISERROR($S1065),"",OFFSET('Smelter Reference List'!$G$4,$S1065-4,0))</f>
        <v/>
      </c>
      <c r="I1065" s="291" t="str">
        <f ca="1">IF(ISERROR($S1065),"",OFFSET('Smelter Reference List'!$H$4,$S1065-4,0))</f>
        <v/>
      </c>
      <c r="J1065" s="291" t="str">
        <f ca="1">IF(ISERROR($S1065),"",OFFSET('Smelter Reference List'!$I$4,$S1065-4,0))</f>
        <v/>
      </c>
      <c r="K1065" s="288"/>
      <c r="L1065" s="288"/>
      <c r="M1065" s="288"/>
      <c r="N1065" s="288"/>
      <c r="O1065" s="288"/>
      <c r="P1065" s="288"/>
      <c r="Q1065" s="289"/>
      <c r="R1065" s="274"/>
      <c r="S1065" s="275" t="e">
        <f>IF(OR(C1065="",C1065=T$4),NA(),MATCH($B1065&amp;$C1065,'Smelter Reference List'!$J:$J,0))</f>
        <v>#N/A</v>
      </c>
      <c r="T1065" s="276"/>
      <c r="U1065" s="276"/>
      <c r="V1065" s="276"/>
      <c r="W1065" s="276"/>
    </row>
    <row r="1066" spans="1:23" s="267" customFormat="1" ht="20.25">
      <c r="A1066" s="265"/>
      <c r="B1066" s="273"/>
      <c r="C1066" s="273"/>
      <c r="D1066" s="166" t="str">
        <f ca="1">IF(ISERROR($S1066),"",OFFSET('Smelter Reference List'!$C$4,$S1066-4,0)&amp;"")</f>
        <v/>
      </c>
      <c r="E1066" s="166" t="str">
        <f ca="1">IF(ISERROR($S1066),"",OFFSET('Smelter Reference List'!$D$4,$S1066-4,0)&amp;"")</f>
        <v/>
      </c>
      <c r="F1066" s="166" t="str">
        <f ca="1">IF(ISERROR($S1066),"",OFFSET('Smelter Reference List'!$E$4,$S1066-4,0))</f>
        <v/>
      </c>
      <c r="G1066" s="166" t="str">
        <f ca="1">IF(C1066=$U$4,"Enter smelter details", IF(ISERROR($S1066),"",OFFSET('Smelter Reference List'!$F$4,$S1066-4,0)))</f>
        <v/>
      </c>
      <c r="H1066" s="290" t="str">
        <f ca="1">IF(ISERROR($S1066),"",OFFSET('Smelter Reference List'!$G$4,$S1066-4,0))</f>
        <v/>
      </c>
      <c r="I1066" s="291" t="str">
        <f ca="1">IF(ISERROR($S1066),"",OFFSET('Smelter Reference List'!$H$4,$S1066-4,0))</f>
        <v/>
      </c>
      <c r="J1066" s="291" t="str">
        <f ca="1">IF(ISERROR($S1066),"",OFFSET('Smelter Reference List'!$I$4,$S1066-4,0))</f>
        <v/>
      </c>
      <c r="K1066" s="288"/>
      <c r="L1066" s="288"/>
      <c r="M1066" s="288"/>
      <c r="N1066" s="288"/>
      <c r="O1066" s="288"/>
      <c r="P1066" s="288"/>
      <c r="Q1066" s="289"/>
      <c r="R1066" s="274"/>
      <c r="S1066" s="275" t="e">
        <f>IF(OR(C1066="",C1066=T$4),NA(),MATCH($B1066&amp;$C1066,'Smelter Reference List'!$J:$J,0))</f>
        <v>#N/A</v>
      </c>
      <c r="T1066" s="276"/>
      <c r="U1066" s="276"/>
      <c r="V1066" s="276"/>
      <c r="W1066" s="276"/>
    </row>
    <row r="1067" spans="1:23" s="267" customFormat="1" ht="20.25">
      <c r="A1067" s="265"/>
      <c r="B1067" s="273"/>
      <c r="C1067" s="273"/>
      <c r="D1067" s="166" t="str">
        <f ca="1">IF(ISERROR($S1067),"",OFFSET('Smelter Reference List'!$C$4,$S1067-4,0)&amp;"")</f>
        <v/>
      </c>
      <c r="E1067" s="166" t="str">
        <f ca="1">IF(ISERROR($S1067),"",OFFSET('Smelter Reference List'!$D$4,$S1067-4,0)&amp;"")</f>
        <v/>
      </c>
      <c r="F1067" s="166" t="str">
        <f ca="1">IF(ISERROR($S1067),"",OFFSET('Smelter Reference List'!$E$4,$S1067-4,0))</f>
        <v/>
      </c>
      <c r="G1067" s="166" t="str">
        <f ca="1">IF(C1067=$U$4,"Enter smelter details", IF(ISERROR($S1067),"",OFFSET('Smelter Reference List'!$F$4,$S1067-4,0)))</f>
        <v/>
      </c>
      <c r="H1067" s="290" t="str">
        <f ca="1">IF(ISERROR($S1067),"",OFFSET('Smelter Reference List'!$G$4,$S1067-4,0))</f>
        <v/>
      </c>
      <c r="I1067" s="291" t="str">
        <f ca="1">IF(ISERROR($S1067),"",OFFSET('Smelter Reference List'!$H$4,$S1067-4,0))</f>
        <v/>
      </c>
      <c r="J1067" s="291" t="str">
        <f ca="1">IF(ISERROR($S1067),"",OFFSET('Smelter Reference List'!$I$4,$S1067-4,0))</f>
        <v/>
      </c>
      <c r="K1067" s="288"/>
      <c r="L1067" s="288"/>
      <c r="M1067" s="288"/>
      <c r="N1067" s="288"/>
      <c r="O1067" s="288"/>
      <c r="P1067" s="288"/>
      <c r="Q1067" s="289"/>
      <c r="R1067" s="274"/>
      <c r="S1067" s="275" t="e">
        <f>IF(OR(C1067="",C1067=T$4),NA(),MATCH($B1067&amp;$C1067,'Smelter Reference List'!$J:$J,0))</f>
        <v>#N/A</v>
      </c>
      <c r="T1067" s="276"/>
      <c r="U1067" s="276"/>
      <c r="V1067" s="276"/>
      <c r="W1067" s="276"/>
    </row>
    <row r="1068" spans="1:23" s="267" customFormat="1" ht="20.25">
      <c r="A1068" s="265"/>
      <c r="B1068" s="273"/>
      <c r="C1068" s="273"/>
      <c r="D1068" s="166" t="str">
        <f ca="1">IF(ISERROR($S1068),"",OFFSET('Smelter Reference List'!$C$4,$S1068-4,0)&amp;"")</f>
        <v/>
      </c>
      <c r="E1068" s="166" t="str">
        <f ca="1">IF(ISERROR($S1068),"",OFFSET('Smelter Reference List'!$D$4,$S1068-4,0)&amp;"")</f>
        <v/>
      </c>
      <c r="F1068" s="166" t="str">
        <f ca="1">IF(ISERROR($S1068),"",OFFSET('Smelter Reference List'!$E$4,$S1068-4,0))</f>
        <v/>
      </c>
      <c r="G1068" s="166" t="str">
        <f ca="1">IF(C1068=$U$4,"Enter smelter details", IF(ISERROR($S1068),"",OFFSET('Smelter Reference List'!$F$4,$S1068-4,0)))</f>
        <v/>
      </c>
      <c r="H1068" s="290" t="str">
        <f ca="1">IF(ISERROR($S1068),"",OFFSET('Smelter Reference List'!$G$4,$S1068-4,0))</f>
        <v/>
      </c>
      <c r="I1068" s="291" t="str">
        <f ca="1">IF(ISERROR($S1068),"",OFFSET('Smelter Reference List'!$H$4,$S1068-4,0))</f>
        <v/>
      </c>
      <c r="J1068" s="291" t="str">
        <f ca="1">IF(ISERROR($S1068),"",OFFSET('Smelter Reference List'!$I$4,$S1068-4,0))</f>
        <v/>
      </c>
      <c r="K1068" s="288"/>
      <c r="L1068" s="288"/>
      <c r="M1068" s="288"/>
      <c r="N1068" s="288"/>
      <c r="O1068" s="288"/>
      <c r="P1068" s="288"/>
      <c r="Q1068" s="289"/>
      <c r="R1068" s="274"/>
      <c r="S1068" s="275" t="e">
        <f>IF(OR(C1068="",C1068=T$4),NA(),MATCH($B1068&amp;$C1068,'Smelter Reference List'!$J:$J,0))</f>
        <v>#N/A</v>
      </c>
      <c r="T1068" s="276"/>
      <c r="U1068" s="276"/>
      <c r="V1068" s="276"/>
      <c r="W1068" s="276"/>
    </row>
    <row r="1069" spans="1:23" s="267" customFormat="1" ht="20.25">
      <c r="A1069" s="265"/>
      <c r="B1069" s="273"/>
      <c r="C1069" s="273"/>
      <c r="D1069" s="166" t="str">
        <f ca="1">IF(ISERROR($S1069),"",OFFSET('Smelter Reference List'!$C$4,$S1069-4,0)&amp;"")</f>
        <v/>
      </c>
      <c r="E1069" s="166" t="str">
        <f ca="1">IF(ISERROR($S1069),"",OFFSET('Smelter Reference List'!$D$4,$S1069-4,0)&amp;"")</f>
        <v/>
      </c>
      <c r="F1069" s="166" t="str">
        <f ca="1">IF(ISERROR($S1069),"",OFFSET('Smelter Reference List'!$E$4,$S1069-4,0))</f>
        <v/>
      </c>
      <c r="G1069" s="166" t="str">
        <f ca="1">IF(C1069=$U$4,"Enter smelter details", IF(ISERROR($S1069),"",OFFSET('Smelter Reference List'!$F$4,$S1069-4,0)))</f>
        <v/>
      </c>
      <c r="H1069" s="290" t="str">
        <f ca="1">IF(ISERROR($S1069),"",OFFSET('Smelter Reference List'!$G$4,$S1069-4,0))</f>
        <v/>
      </c>
      <c r="I1069" s="291" t="str">
        <f ca="1">IF(ISERROR($S1069),"",OFFSET('Smelter Reference List'!$H$4,$S1069-4,0))</f>
        <v/>
      </c>
      <c r="J1069" s="291" t="str">
        <f ca="1">IF(ISERROR($S1069),"",OFFSET('Smelter Reference List'!$I$4,$S1069-4,0))</f>
        <v/>
      </c>
      <c r="K1069" s="288"/>
      <c r="L1069" s="288"/>
      <c r="M1069" s="288"/>
      <c r="N1069" s="288"/>
      <c r="O1069" s="288"/>
      <c r="P1069" s="288"/>
      <c r="Q1069" s="289"/>
      <c r="R1069" s="274"/>
      <c r="S1069" s="275" t="e">
        <f>IF(OR(C1069="",C1069=T$4),NA(),MATCH($B1069&amp;$C1069,'Smelter Reference List'!$J:$J,0))</f>
        <v>#N/A</v>
      </c>
      <c r="T1069" s="276"/>
      <c r="U1069" s="276"/>
      <c r="V1069" s="276"/>
      <c r="W1069" s="276"/>
    </row>
    <row r="1070" spans="1:23" s="267" customFormat="1" ht="20.25">
      <c r="A1070" s="265"/>
      <c r="B1070" s="273"/>
      <c r="C1070" s="273"/>
      <c r="D1070" s="166" t="str">
        <f ca="1">IF(ISERROR($S1070),"",OFFSET('Smelter Reference List'!$C$4,$S1070-4,0)&amp;"")</f>
        <v/>
      </c>
      <c r="E1070" s="166" t="str">
        <f ca="1">IF(ISERROR($S1070),"",OFFSET('Smelter Reference List'!$D$4,$S1070-4,0)&amp;"")</f>
        <v/>
      </c>
      <c r="F1070" s="166" t="str">
        <f ca="1">IF(ISERROR($S1070),"",OFFSET('Smelter Reference List'!$E$4,$S1070-4,0))</f>
        <v/>
      </c>
      <c r="G1070" s="166" t="str">
        <f ca="1">IF(C1070=$U$4,"Enter smelter details", IF(ISERROR($S1070),"",OFFSET('Smelter Reference List'!$F$4,$S1070-4,0)))</f>
        <v/>
      </c>
      <c r="H1070" s="290" t="str">
        <f ca="1">IF(ISERROR($S1070),"",OFFSET('Smelter Reference List'!$G$4,$S1070-4,0))</f>
        <v/>
      </c>
      <c r="I1070" s="291" t="str">
        <f ca="1">IF(ISERROR($S1070),"",OFFSET('Smelter Reference List'!$H$4,$S1070-4,0))</f>
        <v/>
      </c>
      <c r="J1070" s="291" t="str">
        <f ca="1">IF(ISERROR($S1070),"",OFFSET('Smelter Reference List'!$I$4,$S1070-4,0))</f>
        <v/>
      </c>
      <c r="K1070" s="288"/>
      <c r="L1070" s="288"/>
      <c r="M1070" s="288"/>
      <c r="N1070" s="288"/>
      <c r="O1070" s="288"/>
      <c r="P1070" s="288"/>
      <c r="Q1070" s="289"/>
      <c r="R1070" s="274"/>
      <c r="S1070" s="275" t="e">
        <f>IF(OR(C1070="",C1070=T$4),NA(),MATCH($B1070&amp;$C1070,'Smelter Reference List'!$J:$J,0))</f>
        <v>#N/A</v>
      </c>
      <c r="T1070" s="276"/>
      <c r="U1070" s="276"/>
      <c r="V1070" s="276"/>
      <c r="W1070" s="276"/>
    </row>
    <row r="1071" spans="1:23" s="267" customFormat="1" ht="20.25">
      <c r="A1071" s="265"/>
      <c r="B1071" s="273"/>
      <c r="C1071" s="273"/>
      <c r="D1071" s="166" t="str">
        <f ca="1">IF(ISERROR($S1071),"",OFFSET('Smelter Reference List'!$C$4,$S1071-4,0)&amp;"")</f>
        <v/>
      </c>
      <c r="E1071" s="166" t="str">
        <f ca="1">IF(ISERROR($S1071),"",OFFSET('Smelter Reference List'!$D$4,$S1071-4,0)&amp;"")</f>
        <v/>
      </c>
      <c r="F1071" s="166" t="str">
        <f ca="1">IF(ISERROR($S1071),"",OFFSET('Smelter Reference List'!$E$4,$S1071-4,0))</f>
        <v/>
      </c>
      <c r="G1071" s="166" t="str">
        <f ca="1">IF(C1071=$U$4,"Enter smelter details", IF(ISERROR($S1071),"",OFFSET('Smelter Reference List'!$F$4,$S1071-4,0)))</f>
        <v/>
      </c>
      <c r="H1071" s="290" t="str">
        <f ca="1">IF(ISERROR($S1071),"",OFFSET('Smelter Reference List'!$G$4,$S1071-4,0))</f>
        <v/>
      </c>
      <c r="I1071" s="291" t="str">
        <f ca="1">IF(ISERROR($S1071),"",OFFSET('Smelter Reference List'!$H$4,$S1071-4,0))</f>
        <v/>
      </c>
      <c r="J1071" s="291" t="str">
        <f ca="1">IF(ISERROR($S1071),"",OFFSET('Smelter Reference List'!$I$4,$S1071-4,0))</f>
        <v/>
      </c>
      <c r="K1071" s="288"/>
      <c r="L1071" s="288"/>
      <c r="M1071" s="288"/>
      <c r="N1071" s="288"/>
      <c r="O1071" s="288"/>
      <c r="P1071" s="288"/>
      <c r="Q1071" s="289"/>
      <c r="R1071" s="274"/>
      <c r="S1071" s="275" t="e">
        <f>IF(OR(C1071="",C1071=T$4),NA(),MATCH($B1071&amp;$C1071,'Smelter Reference List'!$J:$J,0))</f>
        <v>#N/A</v>
      </c>
      <c r="T1071" s="276"/>
      <c r="U1071" s="276"/>
      <c r="V1071" s="276"/>
      <c r="W1071" s="276"/>
    </row>
    <row r="1072" spans="1:23" s="267" customFormat="1" ht="20.25">
      <c r="A1072" s="265"/>
      <c r="B1072" s="273"/>
      <c r="C1072" s="273"/>
      <c r="D1072" s="166" t="str">
        <f ca="1">IF(ISERROR($S1072),"",OFFSET('Smelter Reference List'!$C$4,$S1072-4,0)&amp;"")</f>
        <v/>
      </c>
      <c r="E1072" s="166" t="str">
        <f ca="1">IF(ISERROR($S1072),"",OFFSET('Smelter Reference List'!$D$4,$S1072-4,0)&amp;"")</f>
        <v/>
      </c>
      <c r="F1072" s="166" t="str">
        <f ca="1">IF(ISERROR($S1072),"",OFFSET('Smelter Reference List'!$E$4,$S1072-4,0))</f>
        <v/>
      </c>
      <c r="G1072" s="166" t="str">
        <f ca="1">IF(C1072=$U$4,"Enter smelter details", IF(ISERROR($S1072),"",OFFSET('Smelter Reference List'!$F$4,$S1072-4,0)))</f>
        <v/>
      </c>
      <c r="H1072" s="290" t="str">
        <f ca="1">IF(ISERROR($S1072),"",OFFSET('Smelter Reference List'!$G$4,$S1072-4,0))</f>
        <v/>
      </c>
      <c r="I1072" s="291" t="str">
        <f ca="1">IF(ISERROR($S1072),"",OFFSET('Smelter Reference List'!$H$4,$S1072-4,0))</f>
        <v/>
      </c>
      <c r="J1072" s="291" t="str">
        <f ca="1">IF(ISERROR($S1072),"",OFFSET('Smelter Reference List'!$I$4,$S1072-4,0))</f>
        <v/>
      </c>
      <c r="K1072" s="288"/>
      <c r="L1072" s="288"/>
      <c r="M1072" s="288"/>
      <c r="N1072" s="288"/>
      <c r="O1072" s="288"/>
      <c r="P1072" s="288"/>
      <c r="Q1072" s="289"/>
      <c r="R1072" s="274"/>
      <c r="S1072" s="275" t="e">
        <f>IF(OR(C1072="",C1072=T$4),NA(),MATCH($B1072&amp;$C1072,'Smelter Reference List'!$J:$J,0))</f>
        <v>#N/A</v>
      </c>
      <c r="T1072" s="276"/>
      <c r="U1072" s="276"/>
      <c r="V1072" s="276"/>
      <c r="W1072" s="276"/>
    </row>
    <row r="1073" spans="1:23" s="267" customFormat="1" ht="20.25">
      <c r="A1073" s="265"/>
      <c r="B1073" s="273"/>
      <c r="C1073" s="273"/>
      <c r="D1073" s="166" t="str">
        <f ca="1">IF(ISERROR($S1073),"",OFFSET('Smelter Reference List'!$C$4,$S1073-4,0)&amp;"")</f>
        <v/>
      </c>
      <c r="E1073" s="166" t="str">
        <f ca="1">IF(ISERROR($S1073),"",OFFSET('Smelter Reference List'!$D$4,$S1073-4,0)&amp;"")</f>
        <v/>
      </c>
      <c r="F1073" s="166" t="str">
        <f ca="1">IF(ISERROR($S1073),"",OFFSET('Smelter Reference List'!$E$4,$S1073-4,0))</f>
        <v/>
      </c>
      <c r="G1073" s="166" t="str">
        <f ca="1">IF(C1073=$U$4,"Enter smelter details", IF(ISERROR($S1073),"",OFFSET('Smelter Reference List'!$F$4,$S1073-4,0)))</f>
        <v/>
      </c>
      <c r="H1073" s="290" t="str">
        <f ca="1">IF(ISERROR($S1073),"",OFFSET('Smelter Reference List'!$G$4,$S1073-4,0))</f>
        <v/>
      </c>
      <c r="I1073" s="291" t="str">
        <f ca="1">IF(ISERROR($S1073),"",OFFSET('Smelter Reference List'!$H$4,$S1073-4,0))</f>
        <v/>
      </c>
      <c r="J1073" s="291" t="str">
        <f ca="1">IF(ISERROR($S1073),"",OFFSET('Smelter Reference List'!$I$4,$S1073-4,0))</f>
        <v/>
      </c>
      <c r="K1073" s="288"/>
      <c r="L1073" s="288"/>
      <c r="M1073" s="288"/>
      <c r="N1073" s="288"/>
      <c r="O1073" s="288"/>
      <c r="P1073" s="288"/>
      <c r="Q1073" s="289"/>
      <c r="R1073" s="274"/>
      <c r="S1073" s="275" t="e">
        <f>IF(OR(C1073="",C1073=T$4),NA(),MATCH($B1073&amp;$C1073,'Smelter Reference List'!$J:$J,0))</f>
        <v>#N/A</v>
      </c>
      <c r="T1073" s="276"/>
      <c r="U1073" s="276"/>
      <c r="V1073" s="276"/>
      <c r="W1073" s="276"/>
    </row>
    <row r="1074" spans="1:23" s="267" customFormat="1" ht="20.25">
      <c r="A1074" s="265"/>
      <c r="B1074" s="273"/>
      <c r="C1074" s="273"/>
      <c r="D1074" s="166" t="str">
        <f ca="1">IF(ISERROR($S1074),"",OFFSET('Smelter Reference List'!$C$4,$S1074-4,0)&amp;"")</f>
        <v/>
      </c>
      <c r="E1074" s="166" t="str">
        <f ca="1">IF(ISERROR($S1074),"",OFFSET('Smelter Reference List'!$D$4,$S1074-4,0)&amp;"")</f>
        <v/>
      </c>
      <c r="F1074" s="166" t="str">
        <f ca="1">IF(ISERROR($S1074),"",OFFSET('Smelter Reference List'!$E$4,$S1074-4,0))</f>
        <v/>
      </c>
      <c r="G1074" s="166" t="str">
        <f ca="1">IF(C1074=$U$4,"Enter smelter details", IF(ISERROR($S1074),"",OFFSET('Smelter Reference List'!$F$4,$S1074-4,0)))</f>
        <v/>
      </c>
      <c r="H1074" s="290" t="str">
        <f ca="1">IF(ISERROR($S1074),"",OFFSET('Smelter Reference List'!$G$4,$S1074-4,0))</f>
        <v/>
      </c>
      <c r="I1074" s="291" t="str">
        <f ca="1">IF(ISERROR($S1074),"",OFFSET('Smelter Reference List'!$H$4,$S1074-4,0))</f>
        <v/>
      </c>
      <c r="J1074" s="291" t="str">
        <f ca="1">IF(ISERROR($S1074),"",OFFSET('Smelter Reference List'!$I$4,$S1074-4,0))</f>
        <v/>
      </c>
      <c r="K1074" s="288"/>
      <c r="L1074" s="288"/>
      <c r="M1074" s="288"/>
      <c r="N1074" s="288"/>
      <c r="O1074" s="288"/>
      <c r="P1074" s="288"/>
      <c r="Q1074" s="289"/>
      <c r="R1074" s="274"/>
      <c r="S1074" s="275" t="e">
        <f>IF(OR(C1074="",C1074=T$4),NA(),MATCH($B1074&amp;$C1074,'Smelter Reference List'!$J:$J,0))</f>
        <v>#N/A</v>
      </c>
      <c r="T1074" s="276"/>
      <c r="U1074" s="276"/>
      <c r="V1074" s="276"/>
      <c r="W1074" s="276"/>
    </row>
    <row r="1075" spans="1:23" s="267" customFormat="1" ht="20.25">
      <c r="A1075" s="265"/>
      <c r="B1075" s="273"/>
      <c r="C1075" s="273"/>
      <c r="D1075" s="166" t="str">
        <f ca="1">IF(ISERROR($S1075),"",OFFSET('Smelter Reference List'!$C$4,$S1075-4,0)&amp;"")</f>
        <v/>
      </c>
      <c r="E1075" s="166" t="str">
        <f ca="1">IF(ISERROR($S1075),"",OFFSET('Smelter Reference List'!$D$4,$S1075-4,0)&amp;"")</f>
        <v/>
      </c>
      <c r="F1075" s="166" t="str">
        <f ca="1">IF(ISERROR($S1075),"",OFFSET('Smelter Reference List'!$E$4,$S1075-4,0))</f>
        <v/>
      </c>
      <c r="G1075" s="166" t="str">
        <f ca="1">IF(C1075=$U$4,"Enter smelter details", IF(ISERROR($S1075),"",OFFSET('Smelter Reference List'!$F$4,$S1075-4,0)))</f>
        <v/>
      </c>
      <c r="H1075" s="290" t="str">
        <f ca="1">IF(ISERROR($S1075),"",OFFSET('Smelter Reference List'!$G$4,$S1075-4,0))</f>
        <v/>
      </c>
      <c r="I1075" s="291" t="str">
        <f ca="1">IF(ISERROR($S1075),"",OFFSET('Smelter Reference List'!$H$4,$S1075-4,0))</f>
        <v/>
      </c>
      <c r="J1075" s="291" t="str">
        <f ca="1">IF(ISERROR($S1075),"",OFFSET('Smelter Reference List'!$I$4,$S1075-4,0))</f>
        <v/>
      </c>
      <c r="K1075" s="288"/>
      <c r="L1075" s="288"/>
      <c r="M1075" s="288"/>
      <c r="N1075" s="288"/>
      <c r="O1075" s="288"/>
      <c r="P1075" s="288"/>
      <c r="Q1075" s="289"/>
      <c r="R1075" s="274"/>
      <c r="S1075" s="275" t="e">
        <f>IF(OR(C1075="",C1075=T$4),NA(),MATCH($B1075&amp;$C1075,'Smelter Reference List'!$J:$J,0))</f>
        <v>#N/A</v>
      </c>
      <c r="T1075" s="276"/>
      <c r="U1075" s="276"/>
      <c r="V1075" s="276"/>
      <c r="W1075" s="276"/>
    </row>
    <row r="1076" spans="1:23" s="267" customFormat="1" ht="20.25">
      <c r="A1076" s="265"/>
      <c r="B1076" s="273"/>
      <c r="C1076" s="273"/>
      <c r="D1076" s="166" t="str">
        <f ca="1">IF(ISERROR($S1076),"",OFFSET('Smelter Reference List'!$C$4,$S1076-4,0)&amp;"")</f>
        <v/>
      </c>
      <c r="E1076" s="166" t="str">
        <f ca="1">IF(ISERROR($S1076),"",OFFSET('Smelter Reference List'!$D$4,$S1076-4,0)&amp;"")</f>
        <v/>
      </c>
      <c r="F1076" s="166" t="str">
        <f ca="1">IF(ISERROR($S1076),"",OFFSET('Smelter Reference List'!$E$4,$S1076-4,0))</f>
        <v/>
      </c>
      <c r="G1076" s="166" t="str">
        <f ca="1">IF(C1076=$U$4,"Enter smelter details", IF(ISERROR($S1076),"",OFFSET('Smelter Reference List'!$F$4,$S1076-4,0)))</f>
        <v/>
      </c>
      <c r="H1076" s="290" t="str">
        <f ca="1">IF(ISERROR($S1076),"",OFFSET('Smelter Reference List'!$G$4,$S1076-4,0))</f>
        <v/>
      </c>
      <c r="I1076" s="291" t="str">
        <f ca="1">IF(ISERROR($S1076),"",OFFSET('Smelter Reference List'!$H$4,$S1076-4,0))</f>
        <v/>
      </c>
      <c r="J1076" s="291" t="str">
        <f ca="1">IF(ISERROR($S1076),"",OFFSET('Smelter Reference List'!$I$4,$S1076-4,0))</f>
        <v/>
      </c>
      <c r="K1076" s="288"/>
      <c r="L1076" s="288"/>
      <c r="M1076" s="288"/>
      <c r="N1076" s="288"/>
      <c r="O1076" s="288"/>
      <c r="P1076" s="288"/>
      <c r="Q1076" s="289"/>
      <c r="R1076" s="274"/>
      <c r="S1076" s="275" t="e">
        <f>IF(OR(C1076="",C1076=T$4),NA(),MATCH($B1076&amp;$C1076,'Smelter Reference List'!$J:$J,0))</f>
        <v>#N/A</v>
      </c>
      <c r="T1076" s="276"/>
      <c r="U1076" s="276"/>
      <c r="V1076" s="276"/>
      <c r="W1076" s="276"/>
    </row>
    <row r="1077" spans="1:23" s="267" customFormat="1" ht="20.25">
      <c r="A1077" s="265"/>
      <c r="B1077" s="273"/>
      <c r="C1077" s="273"/>
      <c r="D1077" s="166" t="str">
        <f ca="1">IF(ISERROR($S1077),"",OFFSET('Smelter Reference List'!$C$4,$S1077-4,0)&amp;"")</f>
        <v/>
      </c>
      <c r="E1077" s="166" t="str">
        <f ca="1">IF(ISERROR($S1077),"",OFFSET('Smelter Reference List'!$D$4,$S1077-4,0)&amp;"")</f>
        <v/>
      </c>
      <c r="F1077" s="166" t="str">
        <f ca="1">IF(ISERROR($S1077),"",OFFSET('Smelter Reference List'!$E$4,$S1077-4,0))</f>
        <v/>
      </c>
      <c r="G1077" s="166" t="str">
        <f ca="1">IF(C1077=$U$4,"Enter smelter details", IF(ISERROR($S1077),"",OFFSET('Smelter Reference List'!$F$4,$S1077-4,0)))</f>
        <v/>
      </c>
      <c r="H1077" s="290" t="str">
        <f ca="1">IF(ISERROR($S1077),"",OFFSET('Smelter Reference List'!$G$4,$S1077-4,0))</f>
        <v/>
      </c>
      <c r="I1077" s="291" t="str">
        <f ca="1">IF(ISERROR($S1077),"",OFFSET('Smelter Reference List'!$H$4,$S1077-4,0))</f>
        <v/>
      </c>
      <c r="J1077" s="291" t="str">
        <f ca="1">IF(ISERROR($S1077),"",OFFSET('Smelter Reference List'!$I$4,$S1077-4,0))</f>
        <v/>
      </c>
      <c r="K1077" s="288"/>
      <c r="L1077" s="288"/>
      <c r="M1077" s="288"/>
      <c r="N1077" s="288"/>
      <c r="O1077" s="288"/>
      <c r="P1077" s="288"/>
      <c r="Q1077" s="289"/>
      <c r="R1077" s="274"/>
      <c r="S1077" s="275" t="e">
        <f>IF(OR(C1077="",C1077=T$4),NA(),MATCH($B1077&amp;$C1077,'Smelter Reference List'!$J:$J,0))</f>
        <v>#N/A</v>
      </c>
      <c r="T1077" s="276"/>
      <c r="U1077" s="276"/>
      <c r="V1077" s="276"/>
      <c r="W1077" s="276"/>
    </row>
    <row r="1078" spans="1:23" s="267" customFormat="1" ht="20.25">
      <c r="A1078" s="265"/>
      <c r="B1078" s="273"/>
      <c r="C1078" s="273"/>
      <c r="D1078" s="166" t="str">
        <f ca="1">IF(ISERROR($S1078),"",OFFSET('Smelter Reference List'!$C$4,$S1078-4,0)&amp;"")</f>
        <v/>
      </c>
      <c r="E1078" s="166" t="str">
        <f ca="1">IF(ISERROR($S1078),"",OFFSET('Smelter Reference List'!$D$4,$S1078-4,0)&amp;"")</f>
        <v/>
      </c>
      <c r="F1078" s="166" t="str">
        <f ca="1">IF(ISERROR($S1078),"",OFFSET('Smelter Reference List'!$E$4,$S1078-4,0))</f>
        <v/>
      </c>
      <c r="G1078" s="166" t="str">
        <f ca="1">IF(C1078=$U$4,"Enter smelter details", IF(ISERROR($S1078),"",OFFSET('Smelter Reference List'!$F$4,$S1078-4,0)))</f>
        <v/>
      </c>
      <c r="H1078" s="290" t="str">
        <f ca="1">IF(ISERROR($S1078),"",OFFSET('Smelter Reference List'!$G$4,$S1078-4,0))</f>
        <v/>
      </c>
      <c r="I1078" s="291" t="str">
        <f ca="1">IF(ISERROR($S1078),"",OFFSET('Smelter Reference List'!$H$4,$S1078-4,0))</f>
        <v/>
      </c>
      <c r="J1078" s="291" t="str">
        <f ca="1">IF(ISERROR($S1078),"",OFFSET('Smelter Reference List'!$I$4,$S1078-4,0))</f>
        <v/>
      </c>
      <c r="K1078" s="288"/>
      <c r="L1078" s="288"/>
      <c r="M1078" s="288"/>
      <c r="N1078" s="288"/>
      <c r="O1078" s="288"/>
      <c r="P1078" s="288"/>
      <c r="Q1078" s="289"/>
      <c r="R1078" s="274"/>
      <c r="S1078" s="275" t="e">
        <f>IF(OR(C1078="",C1078=T$4),NA(),MATCH($B1078&amp;$C1078,'Smelter Reference List'!$J:$J,0))</f>
        <v>#N/A</v>
      </c>
      <c r="T1078" s="276"/>
      <c r="U1078" s="276"/>
      <c r="V1078" s="276"/>
      <c r="W1078" s="276"/>
    </row>
    <row r="1079" spans="1:23" s="267" customFormat="1" ht="20.25">
      <c r="A1079" s="265"/>
      <c r="B1079" s="273"/>
      <c r="C1079" s="273"/>
      <c r="D1079" s="166" t="str">
        <f ca="1">IF(ISERROR($S1079),"",OFFSET('Smelter Reference List'!$C$4,$S1079-4,0)&amp;"")</f>
        <v/>
      </c>
      <c r="E1079" s="166" t="str">
        <f ca="1">IF(ISERROR($S1079),"",OFFSET('Smelter Reference List'!$D$4,$S1079-4,0)&amp;"")</f>
        <v/>
      </c>
      <c r="F1079" s="166" t="str">
        <f ca="1">IF(ISERROR($S1079),"",OFFSET('Smelter Reference List'!$E$4,$S1079-4,0))</f>
        <v/>
      </c>
      <c r="G1079" s="166" t="str">
        <f ca="1">IF(C1079=$U$4,"Enter smelter details", IF(ISERROR($S1079),"",OFFSET('Smelter Reference List'!$F$4,$S1079-4,0)))</f>
        <v/>
      </c>
      <c r="H1079" s="290" t="str">
        <f ca="1">IF(ISERROR($S1079),"",OFFSET('Smelter Reference List'!$G$4,$S1079-4,0))</f>
        <v/>
      </c>
      <c r="I1079" s="291" t="str">
        <f ca="1">IF(ISERROR($S1079),"",OFFSET('Smelter Reference List'!$H$4,$S1079-4,0))</f>
        <v/>
      </c>
      <c r="J1079" s="291" t="str">
        <f ca="1">IF(ISERROR($S1079),"",OFFSET('Smelter Reference List'!$I$4,$S1079-4,0))</f>
        <v/>
      </c>
      <c r="K1079" s="288"/>
      <c r="L1079" s="288"/>
      <c r="M1079" s="288"/>
      <c r="N1079" s="288"/>
      <c r="O1079" s="288"/>
      <c r="P1079" s="288"/>
      <c r="Q1079" s="289"/>
      <c r="R1079" s="274"/>
      <c r="S1079" s="275" t="e">
        <f>IF(OR(C1079="",C1079=T$4),NA(),MATCH($B1079&amp;$C1079,'Smelter Reference List'!$J:$J,0))</f>
        <v>#N/A</v>
      </c>
      <c r="T1079" s="276"/>
      <c r="U1079" s="276"/>
      <c r="V1079" s="276"/>
      <c r="W1079" s="276"/>
    </row>
    <row r="1080" spans="1:23" s="267" customFormat="1" ht="20.25">
      <c r="A1080" s="265"/>
      <c r="B1080" s="273"/>
      <c r="C1080" s="273"/>
      <c r="D1080" s="166" t="str">
        <f ca="1">IF(ISERROR($S1080),"",OFFSET('Smelter Reference List'!$C$4,$S1080-4,0)&amp;"")</f>
        <v/>
      </c>
      <c r="E1080" s="166" t="str">
        <f ca="1">IF(ISERROR($S1080),"",OFFSET('Smelter Reference List'!$D$4,$S1080-4,0)&amp;"")</f>
        <v/>
      </c>
      <c r="F1080" s="166" t="str">
        <f ca="1">IF(ISERROR($S1080),"",OFFSET('Smelter Reference List'!$E$4,$S1080-4,0))</f>
        <v/>
      </c>
      <c r="G1080" s="166" t="str">
        <f ca="1">IF(C1080=$U$4,"Enter smelter details", IF(ISERROR($S1080),"",OFFSET('Smelter Reference List'!$F$4,$S1080-4,0)))</f>
        <v/>
      </c>
      <c r="H1080" s="290" t="str">
        <f ca="1">IF(ISERROR($S1080),"",OFFSET('Smelter Reference List'!$G$4,$S1080-4,0))</f>
        <v/>
      </c>
      <c r="I1080" s="291" t="str">
        <f ca="1">IF(ISERROR($S1080),"",OFFSET('Smelter Reference List'!$H$4,$S1080-4,0))</f>
        <v/>
      </c>
      <c r="J1080" s="291" t="str">
        <f ca="1">IF(ISERROR($S1080),"",OFFSET('Smelter Reference List'!$I$4,$S1080-4,0))</f>
        <v/>
      </c>
      <c r="K1080" s="288"/>
      <c r="L1080" s="288"/>
      <c r="M1080" s="288"/>
      <c r="N1080" s="288"/>
      <c r="O1080" s="288"/>
      <c r="P1080" s="288"/>
      <c r="Q1080" s="289"/>
      <c r="R1080" s="274"/>
      <c r="S1080" s="275" t="e">
        <f>IF(OR(C1080="",C1080=T$4),NA(),MATCH($B1080&amp;$C1080,'Smelter Reference List'!$J:$J,0))</f>
        <v>#N/A</v>
      </c>
      <c r="T1080" s="276"/>
      <c r="U1080" s="276"/>
      <c r="V1080" s="276"/>
      <c r="W1080" s="276"/>
    </row>
    <row r="1081" spans="1:23" s="267" customFormat="1" ht="20.25">
      <c r="A1081" s="265"/>
      <c r="B1081" s="273"/>
      <c r="C1081" s="273"/>
      <c r="D1081" s="166" t="str">
        <f ca="1">IF(ISERROR($S1081),"",OFFSET('Smelter Reference List'!$C$4,$S1081-4,0)&amp;"")</f>
        <v/>
      </c>
      <c r="E1081" s="166" t="str">
        <f ca="1">IF(ISERROR($S1081),"",OFFSET('Smelter Reference List'!$D$4,$S1081-4,0)&amp;"")</f>
        <v/>
      </c>
      <c r="F1081" s="166" t="str">
        <f ca="1">IF(ISERROR($S1081),"",OFFSET('Smelter Reference List'!$E$4,$S1081-4,0))</f>
        <v/>
      </c>
      <c r="G1081" s="166" t="str">
        <f ca="1">IF(C1081=$U$4,"Enter smelter details", IF(ISERROR($S1081),"",OFFSET('Smelter Reference List'!$F$4,$S1081-4,0)))</f>
        <v/>
      </c>
      <c r="H1081" s="290" t="str">
        <f ca="1">IF(ISERROR($S1081),"",OFFSET('Smelter Reference List'!$G$4,$S1081-4,0))</f>
        <v/>
      </c>
      <c r="I1081" s="291" t="str">
        <f ca="1">IF(ISERROR($S1081),"",OFFSET('Smelter Reference List'!$H$4,$S1081-4,0))</f>
        <v/>
      </c>
      <c r="J1081" s="291" t="str">
        <f ca="1">IF(ISERROR($S1081),"",OFFSET('Smelter Reference List'!$I$4,$S1081-4,0))</f>
        <v/>
      </c>
      <c r="K1081" s="288"/>
      <c r="L1081" s="288"/>
      <c r="M1081" s="288"/>
      <c r="N1081" s="288"/>
      <c r="O1081" s="288"/>
      <c r="P1081" s="288"/>
      <c r="Q1081" s="289"/>
      <c r="R1081" s="274"/>
      <c r="S1081" s="275" t="e">
        <f>IF(OR(C1081="",C1081=T$4),NA(),MATCH($B1081&amp;$C1081,'Smelter Reference List'!$J:$J,0))</f>
        <v>#N/A</v>
      </c>
      <c r="T1081" s="276"/>
      <c r="U1081" s="276"/>
      <c r="V1081" s="276"/>
      <c r="W1081" s="276"/>
    </row>
    <row r="1082" spans="1:23" s="267" customFormat="1" ht="20.25">
      <c r="A1082" s="265"/>
      <c r="B1082" s="273"/>
      <c r="C1082" s="273"/>
      <c r="D1082" s="166" t="str">
        <f ca="1">IF(ISERROR($S1082),"",OFFSET('Smelter Reference List'!$C$4,$S1082-4,0)&amp;"")</f>
        <v/>
      </c>
      <c r="E1082" s="166" t="str">
        <f ca="1">IF(ISERROR($S1082),"",OFFSET('Smelter Reference List'!$D$4,$S1082-4,0)&amp;"")</f>
        <v/>
      </c>
      <c r="F1082" s="166" t="str">
        <f ca="1">IF(ISERROR($S1082),"",OFFSET('Smelter Reference List'!$E$4,$S1082-4,0))</f>
        <v/>
      </c>
      <c r="G1082" s="166" t="str">
        <f ca="1">IF(C1082=$U$4,"Enter smelter details", IF(ISERROR($S1082),"",OFFSET('Smelter Reference List'!$F$4,$S1082-4,0)))</f>
        <v/>
      </c>
      <c r="H1082" s="290" t="str">
        <f ca="1">IF(ISERROR($S1082),"",OFFSET('Smelter Reference List'!$G$4,$S1082-4,0))</f>
        <v/>
      </c>
      <c r="I1082" s="291" t="str">
        <f ca="1">IF(ISERROR($S1082),"",OFFSET('Smelter Reference List'!$H$4,$S1082-4,0))</f>
        <v/>
      </c>
      <c r="J1082" s="291" t="str">
        <f ca="1">IF(ISERROR($S1082),"",OFFSET('Smelter Reference List'!$I$4,$S1082-4,0))</f>
        <v/>
      </c>
      <c r="K1082" s="288"/>
      <c r="L1082" s="288"/>
      <c r="M1082" s="288"/>
      <c r="N1082" s="288"/>
      <c r="O1082" s="288"/>
      <c r="P1082" s="288"/>
      <c r="Q1082" s="289"/>
      <c r="R1082" s="274"/>
      <c r="S1082" s="275" t="e">
        <f>IF(OR(C1082="",C1082=T$4),NA(),MATCH($B1082&amp;$C1082,'Smelter Reference List'!$J:$J,0))</f>
        <v>#N/A</v>
      </c>
      <c r="T1082" s="276"/>
      <c r="U1082" s="276"/>
      <c r="V1082" s="276"/>
      <c r="W1082" s="276"/>
    </row>
    <row r="1083" spans="1:23" s="267" customFormat="1" ht="20.25">
      <c r="A1083" s="265"/>
      <c r="B1083" s="273"/>
      <c r="C1083" s="273"/>
      <c r="D1083" s="166" t="str">
        <f ca="1">IF(ISERROR($S1083),"",OFFSET('Smelter Reference List'!$C$4,$S1083-4,0)&amp;"")</f>
        <v/>
      </c>
      <c r="E1083" s="166" t="str">
        <f ca="1">IF(ISERROR($S1083),"",OFFSET('Smelter Reference List'!$D$4,$S1083-4,0)&amp;"")</f>
        <v/>
      </c>
      <c r="F1083" s="166" t="str">
        <f ca="1">IF(ISERROR($S1083),"",OFFSET('Smelter Reference List'!$E$4,$S1083-4,0))</f>
        <v/>
      </c>
      <c r="G1083" s="166" t="str">
        <f ca="1">IF(C1083=$U$4,"Enter smelter details", IF(ISERROR($S1083),"",OFFSET('Smelter Reference List'!$F$4,$S1083-4,0)))</f>
        <v/>
      </c>
      <c r="H1083" s="290" t="str">
        <f ca="1">IF(ISERROR($S1083),"",OFFSET('Smelter Reference List'!$G$4,$S1083-4,0))</f>
        <v/>
      </c>
      <c r="I1083" s="291" t="str">
        <f ca="1">IF(ISERROR($S1083),"",OFFSET('Smelter Reference List'!$H$4,$S1083-4,0))</f>
        <v/>
      </c>
      <c r="J1083" s="291" t="str">
        <f ca="1">IF(ISERROR($S1083),"",OFFSET('Smelter Reference List'!$I$4,$S1083-4,0))</f>
        <v/>
      </c>
      <c r="K1083" s="288"/>
      <c r="L1083" s="288"/>
      <c r="M1083" s="288"/>
      <c r="N1083" s="288"/>
      <c r="O1083" s="288"/>
      <c r="P1083" s="288"/>
      <c r="Q1083" s="289"/>
      <c r="R1083" s="274"/>
      <c r="S1083" s="275" t="e">
        <f>IF(OR(C1083="",C1083=T$4),NA(),MATCH($B1083&amp;$C1083,'Smelter Reference List'!$J:$J,0))</f>
        <v>#N/A</v>
      </c>
      <c r="T1083" s="276"/>
      <c r="U1083" s="276"/>
      <c r="V1083" s="276"/>
      <c r="W1083" s="276"/>
    </row>
    <row r="1084" spans="1:23" s="267" customFormat="1" ht="20.25">
      <c r="A1084" s="265"/>
      <c r="B1084" s="273"/>
      <c r="C1084" s="273"/>
      <c r="D1084" s="166" t="str">
        <f ca="1">IF(ISERROR($S1084),"",OFFSET('Smelter Reference List'!$C$4,$S1084-4,0)&amp;"")</f>
        <v/>
      </c>
      <c r="E1084" s="166" t="str">
        <f ca="1">IF(ISERROR($S1084),"",OFFSET('Smelter Reference List'!$D$4,$S1084-4,0)&amp;"")</f>
        <v/>
      </c>
      <c r="F1084" s="166" t="str">
        <f ca="1">IF(ISERROR($S1084),"",OFFSET('Smelter Reference List'!$E$4,$S1084-4,0))</f>
        <v/>
      </c>
      <c r="G1084" s="166" t="str">
        <f ca="1">IF(C1084=$U$4,"Enter smelter details", IF(ISERROR($S1084),"",OFFSET('Smelter Reference List'!$F$4,$S1084-4,0)))</f>
        <v/>
      </c>
      <c r="H1084" s="290" t="str">
        <f ca="1">IF(ISERROR($S1084),"",OFFSET('Smelter Reference List'!$G$4,$S1084-4,0))</f>
        <v/>
      </c>
      <c r="I1084" s="291" t="str">
        <f ca="1">IF(ISERROR($S1084),"",OFFSET('Smelter Reference List'!$H$4,$S1084-4,0))</f>
        <v/>
      </c>
      <c r="J1084" s="291" t="str">
        <f ca="1">IF(ISERROR($S1084),"",OFFSET('Smelter Reference List'!$I$4,$S1084-4,0))</f>
        <v/>
      </c>
      <c r="K1084" s="288"/>
      <c r="L1084" s="288"/>
      <c r="M1084" s="288"/>
      <c r="N1084" s="288"/>
      <c r="O1084" s="288"/>
      <c r="P1084" s="288"/>
      <c r="Q1084" s="289"/>
      <c r="R1084" s="274"/>
      <c r="S1084" s="275" t="e">
        <f>IF(OR(C1084="",C1084=T$4),NA(),MATCH($B1084&amp;$C1084,'Smelter Reference List'!$J:$J,0))</f>
        <v>#N/A</v>
      </c>
      <c r="T1084" s="276"/>
      <c r="U1084" s="276"/>
      <c r="V1084" s="276"/>
      <c r="W1084" s="276"/>
    </row>
    <row r="1085" spans="1:23" s="267" customFormat="1" ht="20.25">
      <c r="A1085" s="265"/>
      <c r="B1085" s="273"/>
      <c r="C1085" s="273"/>
      <c r="D1085" s="166" t="str">
        <f ca="1">IF(ISERROR($S1085),"",OFFSET('Smelter Reference List'!$C$4,$S1085-4,0)&amp;"")</f>
        <v/>
      </c>
      <c r="E1085" s="166" t="str">
        <f ca="1">IF(ISERROR($S1085),"",OFFSET('Smelter Reference List'!$D$4,$S1085-4,0)&amp;"")</f>
        <v/>
      </c>
      <c r="F1085" s="166" t="str">
        <f ca="1">IF(ISERROR($S1085),"",OFFSET('Smelter Reference List'!$E$4,$S1085-4,0))</f>
        <v/>
      </c>
      <c r="G1085" s="166" t="str">
        <f ca="1">IF(C1085=$U$4,"Enter smelter details", IF(ISERROR($S1085),"",OFFSET('Smelter Reference List'!$F$4,$S1085-4,0)))</f>
        <v/>
      </c>
      <c r="H1085" s="290" t="str">
        <f ca="1">IF(ISERROR($S1085),"",OFFSET('Smelter Reference List'!$G$4,$S1085-4,0))</f>
        <v/>
      </c>
      <c r="I1085" s="291" t="str">
        <f ca="1">IF(ISERROR($S1085),"",OFFSET('Smelter Reference List'!$H$4,$S1085-4,0))</f>
        <v/>
      </c>
      <c r="J1085" s="291" t="str">
        <f ca="1">IF(ISERROR($S1085),"",OFFSET('Smelter Reference List'!$I$4,$S1085-4,0))</f>
        <v/>
      </c>
      <c r="K1085" s="288"/>
      <c r="L1085" s="288"/>
      <c r="M1085" s="288"/>
      <c r="N1085" s="288"/>
      <c r="O1085" s="288"/>
      <c r="P1085" s="288"/>
      <c r="Q1085" s="289"/>
      <c r="R1085" s="274"/>
      <c r="S1085" s="275" t="e">
        <f>IF(OR(C1085="",C1085=T$4),NA(),MATCH($B1085&amp;$C1085,'Smelter Reference List'!$J:$J,0))</f>
        <v>#N/A</v>
      </c>
      <c r="T1085" s="276"/>
      <c r="U1085" s="276"/>
      <c r="V1085" s="276"/>
      <c r="W1085" s="276"/>
    </row>
    <row r="1086" spans="1:23" s="267" customFormat="1" ht="20.25">
      <c r="A1086" s="265"/>
      <c r="B1086" s="273"/>
      <c r="C1086" s="273"/>
      <c r="D1086" s="166" t="str">
        <f ca="1">IF(ISERROR($S1086),"",OFFSET('Smelter Reference List'!$C$4,$S1086-4,0)&amp;"")</f>
        <v/>
      </c>
      <c r="E1086" s="166" t="str">
        <f ca="1">IF(ISERROR($S1086),"",OFFSET('Smelter Reference List'!$D$4,$S1086-4,0)&amp;"")</f>
        <v/>
      </c>
      <c r="F1086" s="166" t="str">
        <f ca="1">IF(ISERROR($S1086),"",OFFSET('Smelter Reference List'!$E$4,$S1086-4,0))</f>
        <v/>
      </c>
      <c r="G1086" s="166" t="str">
        <f ca="1">IF(C1086=$U$4,"Enter smelter details", IF(ISERROR($S1086),"",OFFSET('Smelter Reference List'!$F$4,$S1086-4,0)))</f>
        <v/>
      </c>
      <c r="H1086" s="290" t="str">
        <f ca="1">IF(ISERROR($S1086),"",OFFSET('Smelter Reference List'!$G$4,$S1086-4,0))</f>
        <v/>
      </c>
      <c r="I1086" s="291" t="str">
        <f ca="1">IF(ISERROR($S1086),"",OFFSET('Smelter Reference List'!$H$4,$S1086-4,0))</f>
        <v/>
      </c>
      <c r="J1086" s="291" t="str">
        <f ca="1">IF(ISERROR($S1086),"",OFFSET('Smelter Reference List'!$I$4,$S1086-4,0))</f>
        <v/>
      </c>
      <c r="K1086" s="288"/>
      <c r="L1086" s="288"/>
      <c r="M1086" s="288"/>
      <c r="N1086" s="288"/>
      <c r="O1086" s="288"/>
      <c r="P1086" s="288"/>
      <c r="Q1086" s="289"/>
      <c r="R1086" s="274"/>
      <c r="S1086" s="275" t="e">
        <f>IF(OR(C1086="",C1086=T$4),NA(),MATCH($B1086&amp;$C1086,'Smelter Reference List'!$J:$J,0))</f>
        <v>#N/A</v>
      </c>
      <c r="T1086" s="276"/>
      <c r="U1086" s="276"/>
      <c r="V1086" s="276"/>
      <c r="W1086" s="276"/>
    </row>
    <row r="1087" spans="1:23" s="267" customFormat="1" ht="20.25">
      <c r="A1087" s="265"/>
      <c r="B1087" s="273"/>
      <c r="C1087" s="273"/>
      <c r="D1087" s="166" t="str">
        <f ca="1">IF(ISERROR($S1087),"",OFFSET('Smelter Reference List'!$C$4,$S1087-4,0)&amp;"")</f>
        <v/>
      </c>
      <c r="E1087" s="166" t="str">
        <f ca="1">IF(ISERROR($S1087),"",OFFSET('Smelter Reference List'!$D$4,$S1087-4,0)&amp;"")</f>
        <v/>
      </c>
      <c r="F1087" s="166" t="str">
        <f ca="1">IF(ISERROR($S1087),"",OFFSET('Smelter Reference List'!$E$4,$S1087-4,0))</f>
        <v/>
      </c>
      <c r="G1087" s="166" t="str">
        <f ca="1">IF(C1087=$U$4,"Enter smelter details", IF(ISERROR($S1087),"",OFFSET('Smelter Reference List'!$F$4,$S1087-4,0)))</f>
        <v/>
      </c>
      <c r="H1087" s="290" t="str">
        <f ca="1">IF(ISERROR($S1087),"",OFFSET('Smelter Reference List'!$G$4,$S1087-4,0))</f>
        <v/>
      </c>
      <c r="I1087" s="291" t="str">
        <f ca="1">IF(ISERROR($S1087),"",OFFSET('Smelter Reference List'!$H$4,$S1087-4,0))</f>
        <v/>
      </c>
      <c r="J1087" s="291" t="str">
        <f ca="1">IF(ISERROR($S1087),"",OFFSET('Smelter Reference List'!$I$4,$S1087-4,0))</f>
        <v/>
      </c>
      <c r="K1087" s="288"/>
      <c r="L1087" s="288"/>
      <c r="M1087" s="288"/>
      <c r="N1087" s="288"/>
      <c r="O1087" s="288"/>
      <c r="P1087" s="288"/>
      <c r="Q1087" s="289"/>
      <c r="R1087" s="274"/>
      <c r="S1087" s="275" t="e">
        <f>IF(OR(C1087="",C1087=T$4),NA(),MATCH($B1087&amp;$C1087,'Smelter Reference List'!$J:$J,0))</f>
        <v>#N/A</v>
      </c>
      <c r="T1087" s="276"/>
      <c r="U1087" s="276"/>
      <c r="V1087" s="276"/>
      <c r="W1087" s="276"/>
    </row>
    <row r="1088" spans="1:23" s="267" customFormat="1" ht="20.25">
      <c r="A1088" s="265"/>
      <c r="B1088" s="273"/>
      <c r="C1088" s="273"/>
      <c r="D1088" s="166" t="str">
        <f ca="1">IF(ISERROR($S1088),"",OFFSET('Smelter Reference List'!$C$4,$S1088-4,0)&amp;"")</f>
        <v/>
      </c>
      <c r="E1088" s="166" t="str">
        <f ca="1">IF(ISERROR($S1088),"",OFFSET('Smelter Reference List'!$D$4,$S1088-4,0)&amp;"")</f>
        <v/>
      </c>
      <c r="F1088" s="166" t="str">
        <f ca="1">IF(ISERROR($S1088),"",OFFSET('Smelter Reference List'!$E$4,$S1088-4,0))</f>
        <v/>
      </c>
      <c r="G1088" s="166" t="str">
        <f ca="1">IF(C1088=$U$4,"Enter smelter details", IF(ISERROR($S1088),"",OFFSET('Smelter Reference List'!$F$4,$S1088-4,0)))</f>
        <v/>
      </c>
      <c r="H1088" s="290" t="str">
        <f ca="1">IF(ISERROR($S1088),"",OFFSET('Smelter Reference List'!$G$4,$S1088-4,0))</f>
        <v/>
      </c>
      <c r="I1088" s="291" t="str">
        <f ca="1">IF(ISERROR($S1088),"",OFFSET('Smelter Reference List'!$H$4,$S1088-4,0))</f>
        <v/>
      </c>
      <c r="J1088" s="291" t="str">
        <f ca="1">IF(ISERROR($S1088),"",OFFSET('Smelter Reference List'!$I$4,$S1088-4,0))</f>
        <v/>
      </c>
      <c r="K1088" s="288"/>
      <c r="L1088" s="288"/>
      <c r="M1088" s="288"/>
      <c r="N1088" s="288"/>
      <c r="O1088" s="288"/>
      <c r="P1088" s="288"/>
      <c r="Q1088" s="289"/>
      <c r="R1088" s="274"/>
      <c r="S1088" s="275" t="e">
        <f>IF(OR(C1088="",C1088=T$4),NA(),MATCH($B1088&amp;$C1088,'Smelter Reference List'!$J:$J,0))</f>
        <v>#N/A</v>
      </c>
      <c r="T1088" s="276"/>
      <c r="U1088" s="276"/>
      <c r="V1088" s="276"/>
      <c r="W1088" s="276"/>
    </row>
    <row r="1089" spans="1:23" s="267" customFormat="1" ht="20.25">
      <c r="A1089" s="265"/>
      <c r="B1089" s="273"/>
      <c r="C1089" s="273"/>
      <c r="D1089" s="166" t="str">
        <f ca="1">IF(ISERROR($S1089),"",OFFSET('Smelter Reference List'!$C$4,$S1089-4,0)&amp;"")</f>
        <v/>
      </c>
      <c r="E1089" s="166" t="str">
        <f ca="1">IF(ISERROR($S1089),"",OFFSET('Smelter Reference List'!$D$4,$S1089-4,0)&amp;"")</f>
        <v/>
      </c>
      <c r="F1089" s="166" t="str">
        <f ca="1">IF(ISERROR($S1089),"",OFFSET('Smelter Reference List'!$E$4,$S1089-4,0))</f>
        <v/>
      </c>
      <c r="G1089" s="166" t="str">
        <f ca="1">IF(C1089=$U$4,"Enter smelter details", IF(ISERROR($S1089),"",OFFSET('Smelter Reference List'!$F$4,$S1089-4,0)))</f>
        <v/>
      </c>
      <c r="H1089" s="290" t="str">
        <f ca="1">IF(ISERROR($S1089),"",OFFSET('Smelter Reference List'!$G$4,$S1089-4,0))</f>
        <v/>
      </c>
      <c r="I1089" s="291" t="str">
        <f ca="1">IF(ISERROR($S1089),"",OFFSET('Smelter Reference List'!$H$4,$S1089-4,0))</f>
        <v/>
      </c>
      <c r="J1089" s="291" t="str">
        <f ca="1">IF(ISERROR($S1089),"",OFFSET('Smelter Reference List'!$I$4,$S1089-4,0))</f>
        <v/>
      </c>
      <c r="K1089" s="288"/>
      <c r="L1089" s="288"/>
      <c r="M1089" s="288"/>
      <c r="N1089" s="288"/>
      <c r="O1089" s="288"/>
      <c r="P1089" s="288"/>
      <c r="Q1089" s="289"/>
      <c r="R1089" s="274"/>
      <c r="S1089" s="275" t="e">
        <f>IF(OR(C1089="",C1089=T$4),NA(),MATCH($B1089&amp;$C1089,'Smelter Reference List'!$J:$J,0))</f>
        <v>#N/A</v>
      </c>
      <c r="T1089" s="276"/>
      <c r="U1089" s="276"/>
      <c r="V1089" s="276"/>
      <c r="W1089" s="276"/>
    </row>
    <row r="1090" spans="1:23" s="267" customFormat="1" ht="20.25">
      <c r="A1090" s="265"/>
      <c r="B1090" s="273"/>
      <c r="C1090" s="273"/>
      <c r="D1090" s="166" t="str">
        <f ca="1">IF(ISERROR($S1090),"",OFFSET('Smelter Reference List'!$C$4,$S1090-4,0)&amp;"")</f>
        <v/>
      </c>
      <c r="E1090" s="166" t="str">
        <f ca="1">IF(ISERROR($S1090),"",OFFSET('Smelter Reference List'!$D$4,$S1090-4,0)&amp;"")</f>
        <v/>
      </c>
      <c r="F1090" s="166" t="str">
        <f ca="1">IF(ISERROR($S1090),"",OFFSET('Smelter Reference List'!$E$4,$S1090-4,0))</f>
        <v/>
      </c>
      <c r="G1090" s="166" t="str">
        <f ca="1">IF(C1090=$U$4,"Enter smelter details", IF(ISERROR($S1090),"",OFFSET('Smelter Reference List'!$F$4,$S1090-4,0)))</f>
        <v/>
      </c>
      <c r="H1090" s="290" t="str">
        <f ca="1">IF(ISERROR($S1090),"",OFFSET('Smelter Reference List'!$G$4,$S1090-4,0))</f>
        <v/>
      </c>
      <c r="I1090" s="291" t="str">
        <f ca="1">IF(ISERROR($S1090),"",OFFSET('Smelter Reference List'!$H$4,$S1090-4,0))</f>
        <v/>
      </c>
      <c r="J1090" s="291" t="str">
        <f ca="1">IF(ISERROR($S1090),"",OFFSET('Smelter Reference List'!$I$4,$S1090-4,0))</f>
        <v/>
      </c>
      <c r="K1090" s="288"/>
      <c r="L1090" s="288"/>
      <c r="M1090" s="288"/>
      <c r="N1090" s="288"/>
      <c r="O1090" s="288"/>
      <c r="P1090" s="288"/>
      <c r="Q1090" s="289"/>
      <c r="R1090" s="274"/>
      <c r="S1090" s="275" t="e">
        <f>IF(OR(C1090="",C1090=T$4),NA(),MATCH($B1090&amp;$C1090,'Smelter Reference List'!$J:$J,0))</f>
        <v>#N/A</v>
      </c>
      <c r="T1090" s="276"/>
      <c r="U1090" s="276"/>
      <c r="V1090" s="276"/>
      <c r="W1090" s="276"/>
    </row>
    <row r="1091" spans="1:23" s="267" customFormat="1" ht="20.25">
      <c r="A1091" s="265"/>
      <c r="B1091" s="273"/>
      <c r="C1091" s="273"/>
      <c r="D1091" s="166" t="str">
        <f ca="1">IF(ISERROR($S1091),"",OFFSET('Smelter Reference List'!$C$4,$S1091-4,0)&amp;"")</f>
        <v/>
      </c>
      <c r="E1091" s="166" t="str">
        <f ca="1">IF(ISERROR($S1091),"",OFFSET('Smelter Reference List'!$D$4,$S1091-4,0)&amp;"")</f>
        <v/>
      </c>
      <c r="F1091" s="166" t="str">
        <f ca="1">IF(ISERROR($S1091),"",OFFSET('Smelter Reference List'!$E$4,$S1091-4,0))</f>
        <v/>
      </c>
      <c r="G1091" s="166" t="str">
        <f ca="1">IF(C1091=$U$4,"Enter smelter details", IF(ISERROR($S1091),"",OFFSET('Smelter Reference List'!$F$4,$S1091-4,0)))</f>
        <v/>
      </c>
      <c r="H1091" s="290" t="str">
        <f ca="1">IF(ISERROR($S1091),"",OFFSET('Smelter Reference List'!$G$4,$S1091-4,0))</f>
        <v/>
      </c>
      <c r="I1091" s="291" t="str">
        <f ca="1">IF(ISERROR($S1091),"",OFFSET('Smelter Reference List'!$H$4,$S1091-4,0))</f>
        <v/>
      </c>
      <c r="J1091" s="291" t="str">
        <f ca="1">IF(ISERROR($S1091),"",OFFSET('Smelter Reference List'!$I$4,$S1091-4,0))</f>
        <v/>
      </c>
      <c r="K1091" s="288"/>
      <c r="L1091" s="288"/>
      <c r="M1091" s="288"/>
      <c r="N1091" s="288"/>
      <c r="O1091" s="288"/>
      <c r="P1091" s="288"/>
      <c r="Q1091" s="289"/>
      <c r="R1091" s="274"/>
      <c r="S1091" s="275" t="e">
        <f>IF(OR(C1091="",C1091=T$4),NA(),MATCH($B1091&amp;$C1091,'Smelter Reference List'!$J:$J,0))</f>
        <v>#N/A</v>
      </c>
      <c r="T1091" s="276"/>
      <c r="U1091" s="276"/>
      <c r="V1091" s="276"/>
      <c r="W1091" s="276"/>
    </row>
    <row r="1092" spans="1:23" s="267" customFormat="1" ht="20.25">
      <c r="A1092" s="265"/>
      <c r="B1092" s="273"/>
      <c r="C1092" s="273"/>
      <c r="D1092" s="166" t="str">
        <f ca="1">IF(ISERROR($S1092),"",OFFSET('Smelter Reference List'!$C$4,$S1092-4,0)&amp;"")</f>
        <v/>
      </c>
      <c r="E1092" s="166" t="str">
        <f ca="1">IF(ISERROR($S1092),"",OFFSET('Smelter Reference List'!$D$4,$S1092-4,0)&amp;"")</f>
        <v/>
      </c>
      <c r="F1092" s="166" t="str">
        <f ca="1">IF(ISERROR($S1092),"",OFFSET('Smelter Reference List'!$E$4,$S1092-4,0))</f>
        <v/>
      </c>
      <c r="G1092" s="166" t="str">
        <f ca="1">IF(C1092=$U$4,"Enter smelter details", IF(ISERROR($S1092),"",OFFSET('Smelter Reference List'!$F$4,$S1092-4,0)))</f>
        <v/>
      </c>
      <c r="H1092" s="290" t="str">
        <f ca="1">IF(ISERROR($S1092),"",OFFSET('Smelter Reference List'!$G$4,$S1092-4,0))</f>
        <v/>
      </c>
      <c r="I1092" s="291" t="str">
        <f ca="1">IF(ISERROR($S1092),"",OFFSET('Smelter Reference List'!$H$4,$S1092-4,0))</f>
        <v/>
      </c>
      <c r="J1092" s="291" t="str">
        <f ca="1">IF(ISERROR($S1092),"",OFFSET('Smelter Reference List'!$I$4,$S1092-4,0))</f>
        <v/>
      </c>
      <c r="K1092" s="288"/>
      <c r="L1092" s="288"/>
      <c r="M1092" s="288"/>
      <c r="N1092" s="288"/>
      <c r="O1092" s="288"/>
      <c r="P1092" s="288"/>
      <c r="Q1092" s="289"/>
      <c r="R1092" s="274"/>
      <c r="S1092" s="275" t="e">
        <f>IF(OR(C1092="",C1092=T$4),NA(),MATCH($B1092&amp;$C1092,'Smelter Reference List'!$J:$J,0))</f>
        <v>#N/A</v>
      </c>
      <c r="T1092" s="276"/>
      <c r="U1092" s="276"/>
      <c r="V1092" s="276"/>
      <c r="W1092" s="276"/>
    </row>
    <row r="1093" spans="1:23" s="267" customFormat="1" ht="20.25">
      <c r="A1093" s="265"/>
      <c r="B1093" s="273"/>
      <c r="C1093" s="273"/>
      <c r="D1093" s="166" t="str">
        <f ca="1">IF(ISERROR($S1093),"",OFFSET('Smelter Reference List'!$C$4,$S1093-4,0)&amp;"")</f>
        <v/>
      </c>
      <c r="E1093" s="166" t="str">
        <f ca="1">IF(ISERROR($S1093),"",OFFSET('Smelter Reference List'!$D$4,$S1093-4,0)&amp;"")</f>
        <v/>
      </c>
      <c r="F1093" s="166" t="str">
        <f ca="1">IF(ISERROR($S1093),"",OFFSET('Smelter Reference List'!$E$4,$S1093-4,0))</f>
        <v/>
      </c>
      <c r="G1093" s="166" t="str">
        <f ca="1">IF(C1093=$U$4,"Enter smelter details", IF(ISERROR($S1093),"",OFFSET('Smelter Reference List'!$F$4,$S1093-4,0)))</f>
        <v/>
      </c>
      <c r="H1093" s="290" t="str">
        <f ca="1">IF(ISERROR($S1093),"",OFFSET('Smelter Reference List'!$G$4,$S1093-4,0))</f>
        <v/>
      </c>
      <c r="I1093" s="291" t="str">
        <f ca="1">IF(ISERROR($S1093),"",OFFSET('Smelter Reference List'!$H$4,$S1093-4,0))</f>
        <v/>
      </c>
      <c r="J1093" s="291" t="str">
        <f ca="1">IF(ISERROR($S1093),"",OFFSET('Smelter Reference List'!$I$4,$S1093-4,0))</f>
        <v/>
      </c>
      <c r="K1093" s="288"/>
      <c r="L1093" s="288"/>
      <c r="M1093" s="288"/>
      <c r="N1093" s="288"/>
      <c r="O1093" s="288"/>
      <c r="P1093" s="288"/>
      <c r="Q1093" s="289"/>
      <c r="R1093" s="274"/>
      <c r="S1093" s="275" t="e">
        <f>IF(OR(C1093="",C1093=T$4),NA(),MATCH($B1093&amp;$C1093,'Smelter Reference List'!$J:$J,0))</f>
        <v>#N/A</v>
      </c>
      <c r="T1093" s="276"/>
      <c r="U1093" s="276"/>
      <c r="V1093" s="276"/>
      <c r="W1093" s="276"/>
    </row>
    <row r="1094" spans="1:23" s="267" customFormat="1" ht="20.25">
      <c r="A1094" s="265"/>
      <c r="B1094" s="273"/>
      <c r="C1094" s="273"/>
      <c r="D1094" s="166" t="str">
        <f ca="1">IF(ISERROR($S1094),"",OFFSET('Smelter Reference List'!$C$4,$S1094-4,0)&amp;"")</f>
        <v/>
      </c>
      <c r="E1094" s="166" t="str">
        <f ca="1">IF(ISERROR($S1094),"",OFFSET('Smelter Reference List'!$D$4,$S1094-4,0)&amp;"")</f>
        <v/>
      </c>
      <c r="F1094" s="166" t="str">
        <f ca="1">IF(ISERROR($S1094),"",OFFSET('Smelter Reference List'!$E$4,$S1094-4,0))</f>
        <v/>
      </c>
      <c r="G1094" s="166" t="str">
        <f ca="1">IF(C1094=$U$4,"Enter smelter details", IF(ISERROR($S1094),"",OFFSET('Smelter Reference List'!$F$4,$S1094-4,0)))</f>
        <v/>
      </c>
      <c r="H1094" s="290" t="str">
        <f ca="1">IF(ISERROR($S1094),"",OFFSET('Smelter Reference List'!$G$4,$S1094-4,0))</f>
        <v/>
      </c>
      <c r="I1094" s="291" t="str">
        <f ca="1">IF(ISERROR($S1094),"",OFFSET('Smelter Reference List'!$H$4,$S1094-4,0))</f>
        <v/>
      </c>
      <c r="J1094" s="291" t="str">
        <f ca="1">IF(ISERROR($S1094),"",OFFSET('Smelter Reference List'!$I$4,$S1094-4,0))</f>
        <v/>
      </c>
      <c r="K1094" s="288"/>
      <c r="L1094" s="288"/>
      <c r="M1094" s="288"/>
      <c r="N1094" s="288"/>
      <c r="O1094" s="288"/>
      <c r="P1094" s="288"/>
      <c r="Q1094" s="289"/>
      <c r="R1094" s="274"/>
      <c r="S1094" s="275" t="e">
        <f>IF(OR(C1094="",C1094=T$4),NA(),MATCH($B1094&amp;$C1094,'Smelter Reference List'!$J:$J,0))</f>
        <v>#N/A</v>
      </c>
      <c r="T1094" s="276"/>
      <c r="U1094" s="276"/>
      <c r="V1094" s="276"/>
      <c r="W1094" s="276"/>
    </row>
    <row r="1095" spans="1:23" s="267" customFormat="1" ht="20.25">
      <c r="A1095" s="265"/>
      <c r="B1095" s="273"/>
      <c r="C1095" s="273"/>
      <c r="D1095" s="166" t="str">
        <f ca="1">IF(ISERROR($S1095),"",OFFSET('Smelter Reference List'!$C$4,$S1095-4,0)&amp;"")</f>
        <v/>
      </c>
      <c r="E1095" s="166" t="str">
        <f ca="1">IF(ISERROR($S1095),"",OFFSET('Smelter Reference List'!$D$4,$S1095-4,0)&amp;"")</f>
        <v/>
      </c>
      <c r="F1095" s="166" t="str">
        <f ca="1">IF(ISERROR($S1095),"",OFFSET('Smelter Reference List'!$E$4,$S1095-4,0))</f>
        <v/>
      </c>
      <c r="G1095" s="166" t="str">
        <f ca="1">IF(C1095=$U$4,"Enter smelter details", IF(ISERROR($S1095),"",OFFSET('Smelter Reference List'!$F$4,$S1095-4,0)))</f>
        <v/>
      </c>
      <c r="H1095" s="290" t="str">
        <f ca="1">IF(ISERROR($S1095),"",OFFSET('Smelter Reference List'!$G$4,$S1095-4,0))</f>
        <v/>
      </c>
      <c r="I1095" s="291" t="str">
        <f ca="1">IF(ISERROR($S1095),"",OFFSET('Smelter Reference List'!$H$4,$S1095-4,0))</f>
        <v/>
      </c>
      <c r="J1095" s="291" t="str">
        <f ca="1">IF(ISERROR($S1095),"",OFFSET('Smelter Reference List'!$I$4,$S1095-4,0))</f>
        <v/>
      </c>
      <c r="K1095" s="288"/>
      <c r="L1095" s="288"/>
      <c r="M1095" s="288"/>
      <c r="N1095" s="288"/>
      <c r="O1095" s="288"/>
      <c r="P1095" s="288"/>
      <c r="Q1095" s="289"/>
      <c r="R1095" s="274"/>
      <c r="S1095" s="275" t="e">
        <f>IF(OR(C1095="",C1095=T$4),NA(),MATCH($B1095&amp;$C1095,'Smelter Reference List'!$J:$J,0))</f>
        <v>#N/A</v>
      </c>
      <c r="T1095" s="276"/>
      <c r="U1095" s="276"/>
      <c r="V1095" s="276"/>
      <c r="W1095" s="276"/>
    </row>
    <row r="1096" spans="1:23" s="267" customFormat="1" ht="20.25">
      <c r="A1096" s="265"/>
      <c r="B1096" s="273"/>
      <c r="C1096" s="273"/>
      <c r="D1096" s="166" t="str">
        <f ca="1">IF(ISERROR($S1096),"",OFFSET('Smelter Reference List'!$C$4,$S1096-4,0)&amp;"")</f>
        <v/>
      </c>
      <c r="E1096" s="166" t="str">
        <f ca="1">IF(ISERROR($S1096),"",OFFSET('Smelter Reference List'!$D$4,$S1096-4,0)&amp;"")</f>
        <v/>
      </c>
      <c r="F1096" s="166" t="str">
        <f ca="1">IF(ISERROR($S1096),"",OFFSET('Smelter Reference List'!$E$4,$S1096-4,0))</f>
        <v/>
      </c>
      <c r="G1096" s="166" t="str">
        <f ca="1">IF(C1096=$U$4,"Enter smelter details", IF(ISERROR($S1096),"",OFFSET('Smelter Reference List'!$F$4,$S1096-4,0)))</f>
        <v/>
      </c>
      <c r="H1096" s="290" t="str">
        <f ca="1">IF(ISERROR($S1096),"",OFFSET('Smelter Reference List'!$G$4,$S1096-4,0))</f>
        <v/>
      </c>
      <c r="I1096" s="291" t="str">
        <f ca="1">IF(ISERROR($S1096),"",OFFSET('Smelter Reference List'!$H$4,$S1096-4,0))</f>
        <v/>
      </c>
      <c r="J1096" s="291" t="str">
        <f ca="1">IF(ISERROR($S1096),"",OFFSET('Smelter Reference List'!$I$4,$S1096-4,0))</f>
        <v/>
      </c>
      <c r="K1096" s="288"/>
      <c r="L1096" s="288"/>
      <c r="M1096" s="288"/>
      <c r="N1096" s="288"/>
      <c r="O1096" s="288"/>
      <c r="P1096" s="288"/>
      <c r="Q1096" s="289"/>
      <c r="R1096" s="274"/>
      <c r="S1096" s="275" t="e">
        <f>IF(OR(C1096="",C1096=T$4),NA(),MATCH($B1096&amp;$C1096,'Smelter Reference List'!$J:$J,0))</f>
        <v>#N/A</v>
      </c>
      <c r="T1096" s="276"/>
      <c r="U1096" s="276"/>
      <c r="V1096" s="276"/>
      <c r="W1096" s="276"/>
    </row>
    <row r="1097" spans="1:23" s="267" customFormat="1" ht="20.25">
      <c r="A1097" s="265"/>
      <c r="B1097" s="273"/>
      <c r="C1097" s="273"/>
      <c r="D1097" s="166" t="str">
        <f ca="1">IF(ISERROR($S1097),"",OFFSET('Smelter Reference List'!$C$4,$S1097-4,0)&amp;"")</f>
        <v/>
      </c>
      <c r="E1097" s="166" t="str">
        <f ca="1">IF(ISERROR($S1097),"",OFFSET('Smelter Reference List'!$D$4,$S1097-4,0)&amp;"")</f>
        <v/>
      </c>
      <c r="F1097" s="166" t="str">
        <f ca="1">IF(ISERROR($S1097),"",OFFSET('Smelter Reference List'!$E$4,$S1097-4,0))</f>
        <v/>
      </c>
      <c r="G1097" s="166" t="str">
        <f ca="1">IF(C1097=$U$4,"Enter smelter details", IF(ISERROR($S1097),"",OFFSET('Smelter Reference List'!$F$4,$S1097-4,0)))</f>
        <v/>
      </c>
      <c r="H1097" s="290" t="str">
        <f ca="1">IF(ISERROR($S1097),"",OFFSET('Smelter Reference List'!$G$4,$S1097-4,0))</f>
        <v/>
      </c>
      <c r="I1097" s="291" t="str">
        <f ca="1">IF(ISERROR($S1097),"",OFFSET('Smelter Reference List'!$H$4,$S1097-4,0))</f>
        <v/>
      </c>
      <c r="J1097" s="291" t="str">
        <f ca="1">IF(ISERROR($S1097),"",OFFSET('Smelter Reference List'!$I$4,$S1097-4,0))</f>
        <v/>
      </c>
      <c r="K1097" s="288"/>
      <c r="L1097" s="288"/>
      <c r="M1097" s="288"/>
      <c r="N1097" s="288"/>
      <c r="O1097" s="288"/>
      <c r="P1097" s="288"/>
      <c r="Q1097" s="289"/>
      <c r="R1097" s="274"/>
      <c r="S1097" s="275" t="e">
        <f>IF(OR(C1097="",C1097=T$4),NA(),MATCH($B1097&amp;$C1097,'Smelter Reference List'!$J:$J,0))</f>
        <v>#N/A</v>
      </c>
      <c r="T1097" s="276"/>
      <c r="U1097" s="276"/>
      <c r="V1097" s="276"/>
      <c r="W1097" s="276"/>
    </row>
    <row r="1098" spans="1:23" s="267" customFormat="1" ht="20.25">
      <c r="A1098" s="265"/>
      <c r="B1098" s="273"/>
      <c r="C1098" s="273"/>
      <c r="D1098" s="166" t="str">
        <f ca="1">IF(ISERROR($S1098),"",OFFSET('Smelter Reference List'!$C$4,$S1098-4,0)&amp;"")</f>
        <v/>
      </c>
      <c r="E1098" s="166" t="str">
        <f ca="1">IF(ISERROR($S1098),"",OFFSET('Smelter Reference List'!$D$4,$S1098-4,0)&amp;"")</f>
        <v/>
      </c>
      <c r="F1098" s="166" t="str">
        <f ca="1">IF(ISERROR($S1098),"",OFFSET('Smelter Reference List'!$E$4,$S1098-4,0))</f>
        <v/>
      </c>
      <c r="G1098" s="166" t="str">
        <f ca="1">IF(C1098=$U$4,"Enter smelter details", IF(ISERROR($S1098),"",OFFSET('Smelter Reference List'!$F$4,$S1098-4,0)))</f>
        <v/>
      </c>
      <c r="H1098" s="290" t="str">
        <f ca="1">IF(ISERROR($S1098),"",OFFSET('Smelter Reference List'!$G$4,$S1098-4,0))</f>
        <v/>
      </c>
      <c r="I1098" s="291" t="str">
        <f ca="1">IF(ISERROR($S1098),"",OFFSET('Smelter Reference List'!$H$4,$S1098-4,0))</f>
        <v/>
      </c>
      <c r="J1098" s="291" t="str">
        <f ca="1">IF(ISERROR($S1098),"",OFFSET('Smelter Reference List'!$I$4,$S1098-4,0))</f>
        <v/>
      </c>
      <c r="K1098" s="288"/>
      <c r="L1098" s="288"/>
      <c r="M1098" s="288"/>
      <c r="N1098" s="288"/>
      <c r="O1098" s="288"/>
      <c r="P1098" s="288"/>
      <c r="Q1098" s="289"/>
      <c r="R1098" s="274"/>
      <c r="S1098" s="275" t="e">
        <f>IF(OR(C1098="",C1098=T$4),NA(),MATCH($B1098&amp;$C1098,'Smelter Reference List'!$J:$J,0))</f>
        <v>#N/A</v>
      </c>
      <c r="T1098" s="276"/>
      <c r="U1098" s="276"/>
      <c r="V1098" s="276"/>
      <c r="W1098" s="276"/>
    </row>
    <row r="1099" spans="1:23" s="267" customFormat="1" ht="20.25">
      <c r="A1099" s="265"/>
      <c r="B1099" s="273"/>
      <c r="C1099" s="273"/>
      <c r="D1099" s="166" t="str">
        <f ca="1">IF(ISERROR($S1099),"",OFFSET('Smelter Reference List'!$C$4,$S1099-4,0)&amp;"")</f>
        <v/>
      </c>
      <c r="E1099" s="166" t="str">
        <f ca="1">IF(ISERROR($S1099),"",OFFSET('Smelter Reference List'!$D$4,$S1099-4,0)&amp;"")</f>
        <v/>
      </c>
      <c r="F1099" s="166" t="str">
        <f ca="1">IF(ISERROR($S1099),"",OFFSET('Smelter Reference List'!$E$4,$S1099-4,0))</f>
        <v/>
      </c>
      <c r="G1099" s="166" t="str">
        <f ca="1">IF(C1099=$U$4,"Enter smelter details", IF(ISERROR($S1099),"",OFFSET('Smelter Reference List'!$F$4,$S1099-4,0)))</f>
        <v/>
      </c>
      <c r="H1099" s="290" t="str">
        <f ca="1">IF(ISERROR($S1099),"",OFFSET('Smelter Reference List'!$G$4,$S1099-4,0))</f>
        <v/>
      </c>
      <c r="I1099" s="291" t="str">
        <f ca="1">IF(ISERROR($S1099),"",OFFSET('Smelter Reference List'!$H$4,$S1099-4,0))</f>
        <v/>
      </c>
      <c r="J1099" s="291" t="str">
        <f ca="1">IF(ISERROR($S1099),"",OFFSET('Smelter Reference List'!$I$4,$S1099-4,0))</f>
        <v/>
      </c>
      <c r="K1099" s="288"/>
      <c r="L1099" s="288"/>
      <c r="M1099" s="288"/>
      <c r="N1099" s="288"/>
      <c r="O1099" s="288"/>
      <c r="P1099" s="288"/>
      <c r="Q1099" s="289"/>
      <c r="R1099" s="274"/>
      <c r="S1099" s="275" t="e">
        <f>IF(OR(C1099="",C1099=T$4),NA(),MATCH($B1099&amp;$C1099,'Smelter Reference List'!$J:$J,0))</f>
        <v>#N/A</v>
      </c>
      <c r="T1099" s="276"/>
      <c r="U1099" s="276"/>
      <c r="V1099" s="276"/>
      <c r="W1099" s="276"/>
    </row>
    <row r="1100" spans="1:23" s="267" customFormat="1" ht="20.25">
      <c r="A1100" s="265"/>
      <c r="B1100" s="273"/>
      <c r="C1100" s="273"/>
      <c r="D1100" s="166" t="str">
        <f ca="1">IF(ISERROR($S1100),"",OFFSET('Smelter Reference List'!$C$4,$S1100-4,0)&amp;"")</f>
        <v/>
      </c>
      <c r="E1100" s="166" t="str">
        <f ca="1">IF(ISERROR($S1100),"",OFFSET('Smelter Reference List'!$D$4,$S1100-4,0)&amp;"")</f>
        <v/>
      </c>
      <c r="F1100" s="166" t="str">
        <f ca="1">IF(ISERROR($S1100),"",OFFSET('Smelter Reference List'!$E$4,$S1100-4,0))</f>
        <v/>
      </c>
      <c r="G1100" s="166" t="str">
        <f ca="1">IF(C1100=$U$4,"Enter smelter details", IF(ISERROR($S1100),"",OFFSET('Smelter Reference List'!$F$4,$S1100-4,0)))</f>
        <v/>
      </c>
      <c r="H1100" s="290" t="str">
        <f ca="1">IF(ISERROR($S1100),"",OFFSET('Smelter Reference List'!$G$4,$S1100-4,0))</f>
        <v/>
      </c>
      <c r="I1100" s="291" t="str">
        <f ca="1">IF(ISERROR($S1100),"",OFFSET('Smelter Reference List'!$H$4,$S1100-4,0))</f>
        <v/>
      </c>
      <c r="J1100" s="291" t="str">
        <f ca="1">IF(ISERROR($S1100),"",OFFSET('Smelter Reference List'!$I$4,$S1100-4,0))</f>
        <v/>
      </c>
      <c r="K1100" s="288"/>
      <c r="L1100" s="288"/>
      <c r="M1100" s="288"/>
      <c r="N1100" s="288"/>
      <c r="O1100" s="288"/>
      <c r="P1100" s="288"/>
      <c r="Q1100" s="289"/>
      <c r="R1100" s="274"/>
      <c r="S1100" s="275" t="e">
        <f>IF(OR(C1100="",C1100=T$4),NA(),MATCH($B1100&amp;$C1100,'Smelter Reference List'!$J:$J,0))</f>
        <v>#N/A</v>
      </c>
      <c r="T1100" s="276"/>
      <c r="U1100" s="276"/>
      <c r="V1100" s="276"/>
      <c r="W1100" s="276"/>
    </row>
    <row r="1101" spans="1:23" s="267" customFormat="1" ht="20.25">
      <c r="A1101" s="265"/>
      <c r="B1101" s="273"/>
      <c r="C1101" s="273"/>
      <c r="D1101" s="166" t="str">
        <f ca="1">IF(ISERROR($S1101),"",OFFSET('Smelter Reference List'!$C$4,$S1101-4,0)&amp;"")</f>
        <v/>
      </c>
      <c r="E1101" s="166" t="str">
        <f ca="1">IF(ISERROR($S1101),"",OFFSET('Smelter Reference List'!$D$4,$S1101-4,0)&amp;"")</f>
        <v/>
      </c>
      <c r="F1101" s="166" t="str">
        <f ca="1">IF(ISERROR($S1101),"",OFFSET('Smelter Reference List'!$E$4,$S1101-4,0))</f>
        <v/>
      </c>
      <c r="G1101" s="166" t="str">
        <f ca="1">IF(C1101=$U$4,"Enter smelter details", IF(ISERROR($S1101),"",OFFSET('Smelter Reference List'!$F$4,$S1101-4,0)))</f>
        <v/>
      </c>
      <c r="H1101" s="290" t="str">
        <f ca="1">IF(ISERROR($S1101),"",OFFSET('Smelter Reference List'!$G$4,$S1101-4,0))</f>
        <v/>
      </c>
      <c r="I1101" s="291" t="str">
        <f ca="1">IF(ISERROR($S1101),"",OFFSET('Smelter Reference List'!$H$4,$S1101-4,0))</f>
        <v/>
      </c>
      <c r="J1101" s="291" t="str">
        <f ca="1">IF(ISERROR($S1101),"",OFFSET('Smelter Reference List'!$I$4,$S1101-4,0))</f>
        <v/>
      </c>
      <c r="K1101" s="288"/>
      <c r="L1101" s="288"/>
      <c r="M1101" s="288"/>
      <c r="N1101" s="288"/>
      <c r="O1101" s="288"/>
      <c r="P1101" s="288"/>
      <c r="Q1101" s="289"/>
      <c r="R1101" s="274"/>
      <c r="S1101" s="275" t="e">
        <f>IF(OR(C1101="",C1101=T$4),NA(),MATCH($B1101&amp;$C1101,'Smelter Reference List'!$J:$J,0))</f>
        <v>#N/A</v>
      </c>
      <c r="T1101" s="276"/>
      <c r="U1101" s="276"/>
      <c r="V1101" s="276"/>
      <c r="W1101" s="276"/>
    </row>
    <row r="1102" spans="1:23" s="267" customFormat="1" ht="20.25">
      <c r="A1102" s="265"/>
      <c r="B1102" s="273"/>
      <c r="C1102" s="273"/>
      <c r="D1102" s="166" t="str">
        <f ca="1">IF(ISERROR($S1102),"",OFFSET('Smelter Reference List'!$C$4,$S1102-4,0)&amp;"")</f>
        <v/>
      </c>
      <c r="E1102" s="166" t="str">
        <f ca="1">IF(ISERROR($S1102),"",OFFSET('Smelter Reference List'!$D$4,$S1102-4,0)&amp;"")</f>
        <v/>
      </c>
      <c r="F1102" s="166" t="str">
        <f ca="1">IF(ISERROR($S1102),"",OFFSET('Smelter Reference List'!$E$4,$S1102-4,0))</f>
        <v/>
      </c>
      <c r="G1102" s="166" t="str">
        <f ca="1">IF(C1102=$U$4,"Enter smelter details", IF(ISERROR($S1102),"",OFFSET('Smelter Reference List'!$F$4,$S1102-4,0)))</f>
        <v/>
      </c>
      <c r="H1102" s="290" t="str">
        <f ca="1">IF(ISERROR($S1102),"",OFFSET('Smelter Reference List'!$G$4,$S1102-4,0))</f>
        <v/>
      </c>
      <c r="I1102" s="291" t="str">
        <f ca="1">IF(ISERROR($S1102),"",OFFSET('Smelter Reference List'!$H$4,$S1102-4,0))</f>
        <v/>
      </c>
      <c r="J1102" s="291" t="str">
        <f ca="1">IF(ISERROR($S1102),"",OFFSET('Smelter Reference List'!$I$4,$S1102-4,0))</f>
        <v/>
      </c>
      <c r="K1102" s="288"/>
      <c r="L1102" s="288"/>
      <c r="M1102" s="288"/>
      <c r="N1102" s="288"/>
      <c r="O1102" s="288"/>
      <c r="P1102" s="288"/>
      <c r="Q1102" s="289"/>
      <c r="R1102" s="274"/>
      <c r="S1102" s="275" t="e">
        <f>IF(OR(C1102="",C1102=T$4),NA(),MATCH($B1102&amp;$C1102,'Smelter Reference List'!$J:$J,0))</f>
        <v>#N/A</v>
      </c>
      <c r="T1102" s="276"/>
      <c r="U1102" s="276"/>
      <c r="V1102" s="276"/>
      <c r="W1102" s="276"/>
    </row>
    <row r="1103" spans="1:23" s="267" customFormat="1" ht="20.25">
      <c r="A1103" s="265"/>
      <c r="B1103" s="273"/>
      <c r="C1103" s="273"/>
      <c r="D1103" s="166" t="str">
        <f ca="1">IF(ISERROR($S1103),"",OFFSET('Smelter Reference List'!$C$4,$S1103-4,0)&amp;"")</f>
        <v/>
      </c>
      <c r="E1103" s="166" t="str">
        <f ca="1">IF(ISERROR($S1103),"",OFFSET('Smelter Reference List'!$D$4,$S1103-4,0)&amp;"")</f>
        <v/>
      </c>
      <c r="F1103" s="166" t="str">
        <f ca="1">IF(ISERROR($S1103),"",OFFSET('Smelter Reference List'!$E$4,$S1103-4,0))</f>
        <v/>
      </c>
      <c r="G1103" s="166" t="str">
        <f ca="1">IF(C1103=$U$4,"Enter smelter details", IF(ISERROR($S1103),"",OFFSET('Smelter Reference List'!$F$4,$S1103-4,0)))</f>
        <v/>
      </c>
      <c r="H1103" s="290" t="str">
        <f ca="1">IF(ISERROR($S1103),"",OFFSET('Smelter Reference List'!$G$4,$S1103-4,0))</f>
        <v/>
      </c>
      <c r="I1103" s="291" t="str">
        <f ca="1">IF(ISERROR($S1103),"",OFFSET('Smelter Reference List'!$H$4,$S1103-4,0))</f>
        <v/>
      </c>
      <c r="J1103" s="291" t="str">
        <f ca="1">IF(ISERROR($S1103),"",OFFSET('Smelter Reference List'!$I$4,$S1103-4,0))</f>
        <v/>
      </c>
      <c r="K1103" s="288"/>
      <c r="L1103" s="288"/>
      <c r="M1103" s="288"/>
      <c r="N1103" s="288"/>
      <c r="O1103" s="288"/>
      <c r="P1103" s="288"/>
      <c r="Q1103" s="289"/>
      <c r="R1103" s="274"/>
      <c r="S1103" s="275" t="e">
        <f>IF(OR(C1103="",C1103=T$4),NA(),MATCH($B1103&amp;$C1103,'Smelter Reference List'!$J:$J,0))</f>
        <v>#N/A</v>
      </c>
      <c r="T1103" s="276"/>
      <c r="U1103" s="276"/>
      <c r="V1103" s="276"/>
      <c r="W1103" s="276"/>
    </row>
    <row r="1104" spans="1:23" s="267" customFormat="1" ht="20.25">
      <c r="A1104" s="265"/>
      <c r="B1104" s="273"/>
      <c r="C1104" s="273"/>
      <c r="D1104" s="166" t="str">
        <f ca="1">IF(ISERROR($S1104),"",OFFSET('Smelter Reference List'!$C$4,$S1104-4,0)&amp;"")</f>
        <v/>
      </c>
      <c r="E1104" s="166" t="str">
        <f ca="1">IF(ISERROR($S1104),"",OFFSET('Smelter Reference List'!$D$4,$S1104-4,0)&amp;"")</f>
        <v/>
      </c>
      <c r="F1104" s="166" t="str">
        <f ca="1">IF(ISERROR($S1104),"",OFFSET('Smelter Reference List'!$E$4,$S1104-4,0))</f>
        <v/>
      </c>
      <c r="G1104" s="166" t="str">
        <f ca="1">IF(C1104=$U$4,"Enter smelter details", IF(ISERROR($S1104),"",OFFSET('Smelter Reference List'!$F$4,$S1104-4,0)))</f>
        <v/>
      </c>
      <c r="H1104" s="290" t="str">
        <f ca="1">IF(ISERROR($S1104),"",OFFSET('Smelter Reference List'!$G$4,$S1104-4,0))</f>
        <v/>
      </c>
      <c r="I1104" s="291" t="str">
        <f ca="1">IF(ISERROR($S1104),"",OFFSET('Smelter Reference List'!$H$4,$S1104-4,0))</f>
        <v/>
      </c>
      <c r="J1104" s="291" t="str">
        <f ca="1">IF(ISERROR($S1104),"",OFFSET('Smelter Reference List'!$I$4,$S1104-4,0))</f>
        <v/>
      </c>
      <c r="K1104" s="288"/>
      <c r="L1104" s="288"/>
      <c r="M1104" s="288"/>
      <c r="N1104" s="288"/>
      <c r="O1104" s="288"/>
      <c r="P1104" s="288"/>
      <c r="Q1104" s="289"/>
      <c r="R1104" s="274"/>
      <c r="S1104" s="275" t="e">
        <f>IF(OR(C1104="",C1104=T$4),NA(),MATCH($B1104&amp;$C1104,'Smelter Reference List'!$J:$J,0))</f>
        <v>#N/A</v>
      </c>
      <c r="T1104" s="276"/>
      <c r="U1104" s="276"/>
      <c r="V1104" s="276"/>
      <c r="W1104" s="276"/>
    </row>
    <row r="1105" spans="1:23" s="267" customFormat="1" ht="20.25">
      <c r="A1105" s="265"/>
      <c r="B1105" s="273"/>
      <c r="C1105" s="273"/>
      <c r="D1105" s="166" t="str">
        <f ca="1">IF(ISERROR($S1105),"",OFFSET('Smelter Reference List'!$C$4,$S1105-4,0)&amp;"")</f>
        <v/>
      </c>
      <c r="E1105" s="166" t="str">
        <f ca="1">IF(ISERROR($S1105),"",OFFSET('Smelter Reference List'!$D$4,$S1105-4,0)&amp;"")</f>
        <v/>
      </c>
      <c r="F1105" s="166" t="str">
        <f ca="1">IF(ISERROR($S1105),"",OFFSET('Smelter Reference List'!$E$4,$S1105-4,0))</f>
        <v/>
      </c>
      <c r="G1105" s="166" t="str">
        <f ca="1">IF(C1105=$U$4,"Enter smelter details", IF(ISERROR($S1105),"",OFFSET('Smelter Reference List'!$F$4,$S1105-4,0)))</f>
        <v/>
      </c>
      <c r="H1105" s="290" t="str">
        <f ca="1">IF(ISERROR($S1105),"",OFFSET('Smelter Reference List'!$G$4,$S1105-4,0))</f>
        <v/>
      </c>
      <c r="I1105" s="291" t="str">
        <f ca="1">IF(ISERROR($S1105),"",OFFSET('Smelter Reference List'!$H$4,$S1105-4,0))</f>
        <v/>
      </c>
      <c r="J1105" s="291" t="str">
        <f ca="1">IF(ISERROR($S1105),"",OFFSET('Smelter Reference List'!$I$4,$S1105-4,0))</f>
        <v/>
      </c>
      <c r="K1105" s="288"/>
      <c r="L1105" s="288"/>
      <c r="M1105" s="288"/>
      <c r="N1105" s="288"/>
      <c r="O1105" s="288"/>
      <c r="P1105" s="288"/>
      <c r="Q1105" s="289"/>
      <c r="R1105" s="274"/>
      <c r="S1105" s="275" t="e">
        <f>IF(OR(C1105="",C1105=T$4),NA(),MATCH($B1105&amp;$C1105,'Smelter Reference List'!$J:$J,0))</f>
        <v>#N/A</v>
      </c>
      <c r="T1105" s="276"/>
      <c r="U1105" s="276"/>
      <c r="V1105" s="276"/>
      <c r="W1105" s="276"/>
    </row>
    <row r="1106" spans="1:23" s="267" customFormat="1" ht="20.25">
      <c r="A1106" s="265"/>
      <c r="B1106" s="273"/>
      <c r="C1106" s="273"/>
      <c r="D1106" s="166" t="str">
        <f ca="1">IF(ISERROR($S1106),"",OFFSET('Smelter Reference List'!$C$4,$S1106-4,0)&amp;"")</f>
        <v/>
      </c>
      <c r="E1106" s="166" t="str">
        <f ca="1">IF(ISERROR($S1106),"",OFFSET('Smelter Reference List'!$D$4,$S1106-4,0)&amp;"")</f>
        <v/>
      </c>
      <c r="F1106" s="166" t="str">
        <f ca="1">IF(ISERROR($S1106),"",OFFSET('Smelter Reference List'!$E$4,$S1106-4,0))</f>
        <v/>
      </c>
      <c r="G1106" s="166" t="str">
        <f ca="1">IF(C1106=$U$4,"Enter smelter details", IF(ISERROR($S1106),"",OFFSET('Smelter Reference List'!$F$4,$S1106-4,0)))</f>
        <v/>
      </c>
      <c r="H1106" s="290" t="str">
        <f ca="1">IF(ISERROR($S1106),"",OFFSET('Smelter Reference List'!$G$4,$S1106-4,0))</f>
        <v/>
      </c>
      <c r="I1106" s="291" t="str">
        <f ca="1">IF(ISERROR($S1106),"",OFFSET('Smelter Reference List'!$H$4,$S1106-4,0))</f>
        <v/>
      </c>
      <c r="J1106" s="291" t="str">
        <f ca="1">IF(ISERROR($S1106),"",OFFSET('Smelter Reference List'!$I$4,$S1106-4,0))</f>
        <v/>
      </c>
      <c r="K1106" s="288"/>
      <c r="L1106" s="288"/>
      <c r="M1106" s="288"/>
      <c r="N1106" s="288"/>
      <c r="O1106" s="288"/>
      <c r="P1106" s="288"/>
      <c r="Q1106" s="289"/>
      <c r="R1106" s="274"/>
      <c r="S1106" s="275" t="e">
        <f>IF(OR(C1106="",C1106=T$4),NA(),MATCH($B1106&amp;$C1106,'Smelter Reference List'!$J:$J,0))</f>
        <v>#N/A</v>
      </c>
      <c r="T1106" s="276"/>
      <c r="U1106" s="276"/>
      <c r="V1106" s="276"/>
      <c r="W1106" s="276"/>
    </row>
    <row r="1107" spans="1:23" s="267" customFormat="1" ht="20.25">
      <c r="A1107" s="265"/>
      <c r="B1107" s="273"/>
      <c r="C1107" s="273"/>
      <c r="D1107" s="166" t="str">
        <f ca="1">IF(ISERROR($S1107),"",OFFSET('Smelter Reference List'!$C$4,$S1107-4,0)&amp;"")</f>
        <v/>
      </c>
      <c r="E1107" s="166" t="str">
        <f ca="1">IF(ISERROR($S1107),"",OFFSET('Smelter Reference List'!$D$4,$S1107-4,0)&amp;"")</f>
        <v/>
      </c>
      <c r="F1107" s="166" t="str">
        <f ca="1">IF(ISERROR($S1107),"",OFFSET('Smelter Reference List'!$E$4,$S1107-4,0))</f>
        <v/>
      </c>
      <c r="G1107" s="166" t="str">
        <f ca="1">IF(C1107=$U$4,"Enter smelter details", IF(ISERROR($S1107),"",OFFSET('Smelter Reference List'!$F$4,$S1107-4,0)))</f>
        <v/>
      </c>
      <c r="H1107" s="290" t="str">
        <f ca="1">IF(ISERROR($S1107),"",OFFSET('Smelter Reference List'!$G$4,$S1107-4,0))</f>
        <v/>
      </c>
      <c r="I1107" s="291" t="str">
        <f ca="1">IF(ISERROR($S1107),"",OFFSET('Smelter Reference List'!$H$4,$S1107-4,0))</f>
        <v/>
      </c>
      <c r="J1107" s="291" t="str">
        <f ca="1">IF(ISERROR($S1107),"",OFFSET('Smelter Reference List'!$I$4,$S1107-4,0))</f>
        <v/>
      </c>
      <c r="K1107" s="288"/>
      <c r="L1107" s="288"/>
      <c r="M1107" s="288"/>
      <c r="N1107" s="288"/>
      <c r="O1107" s="288"/>
      <c r="P1107" s="288"/>
      <c r="Q1107" s="289"/>
      <c r="R1107" s="274"/>
      <c r="S1107" s="275" t="e">
        <f>IF(OR(C1107="",C1107=T$4),NA(),MATCH($B1107&amp;$C1107,'Smelter Reference List'!$J:$J,0))</f>
        <v>#N/A</v>
      </c>
      <c r="T1107" s="276"/>
      <c r="U1107" s="276"/>
      <c r="V1107" s="276"/>
      <c r="W1107" s="276"/>
    </row>
    <row r="1108" spans="1:23" s="267" customFormat="1" ht="20.25">
      <c r="A1108" s="265"/>
      <c r="B1108" s="273"/>
      <c r="C1108" s="273"/>
      <c r="D1108" s="166" t="str">
        <f ca="1">IF(ISERROR($S1108),"",OFFSET('Smelter Reference List'!$C$4,$S1108-4,0)&amp;"")</f>
        <v/>
      </c>
      <c r="E1108" s="166" t="str">
        <f ca="1">IF(ISERROR($S1108),"",OFFSET('Smelter Reference List'!$D$4,$S1108-4,0)&amp;"")</f>
        <v/>
      </c>
      <c r="F1108" s="166" t="str">
        <f ca="1">IF(ISERROR($S1108),"",OFFSET('Smelter Reference List'!$E$4,$S1108-4,0))</f>
        <v/>
      </c>
      <c r="G1108" s="166" t="str">
        <f ca="1">IF(C1108=$U$4,"Enter smelter details", IF(ISERROR($S1108),"",OFFSET('Smelter Reference List'!$F$4,$S1108-4,0)))</f>
        <v/>
      </c>
      <c r="H1108" s="290" t="str">
        <f ca="1">IF(ISERROR($S1108),"",OFFSET('Smelter Reference List'!$G$4,$S1108-4,0))</f>
        <v/>
      </c>
      <c r="I1108" s="291" t="str">
        <f ca="1">IF(ISERROR($S1108),"",OFFSET('Smelter Reference List'!$H$4,$S1108-4,0))</f>
        <v/>
      </c>
      <c r="J1108" s="291" t="str">
        <f ca="1">IF(ISERROR($S1108),"",OFFSET('Smelter Reference List'!$I$4,$S1108-4,0))</f>
        <v/>
      </c>
      <c r="K1108" s="288"/>
      <c r="L1108" s="288"/>
      <c r="M1108" s="288"/>
      <c r="N1108" s="288"/>
      <c r="O1108" s="288"/>
      <c r="P1108" s="288"/>
      <c r="Q1108" s="289"/>
      <c r="R1108" s="274"/>
      <c r="S1108" s="275" t="e">
        <f>IF(OR(C1108="",C1108=T$4),NA(),MATCH($B1108&amp;$C1108,'Smelter Reference List'!$J:$J,0))</f>
        <v>#N/A</v>
      </c>
      <c r="T1108" s="276"/>
      <c r="U1108" s="276"/>
      <c r="V1108" s="276"/>
      <c r="W1108" s="276"/>
    </row>
    <row r="1109" spans="1:23" s="267" customFormat="1" ht="20.25">
      <c r="A1109" s="265"/>
      <c r="B1109" s="273"/>
      <c r="C1109" s="273"/>
      <c r="D1109" s="166" t="str">
        <f ca="1">IF(ISERROR($S1109),"",OFFSET('Smelter Reference List'!$C$4,$S1109-4,0)&amp;"")</f>
        <v/>
      </c>
      <c r="E1109" s="166" t="str">
        <f ca="1">IF(ISERROR($S1109),"",OFFSET('Smelter Reference List'!$D$4,$S1109-4,0)&amp;"")</f>
        <v/>
      </c>
      <c r="F1109" s="166" t="str">
        <f ca="1">IF(ISERROR($S1109),"",OFFSET('Smelter Reference List'!$E$4,$S1109-4,0))</f>
        <v/>
      </c>
      <c r="G1109" s="166" t="str">
        <f ca="1">IF(C1109=$U$4,"Enter smelter details", IF(ISERROR($S1109),"",OFFSET('Smelter Reference List'!$F$4,$S1109-4,0)))</f>
        <v/>
      </c>
      <c r="H1109" s="290" t="str">
        <f ca="1">IF(ISERROR($S1109),"",OFFSET('Smelter Reference List'!$G$4,$S1109-4,0))</f>
        <v/>
      </c>
      <c r="I1109" s="291" t="str">
        <f ca="1">IF(ISERROR($S1109),"",OFFSET('Smelter Reference List'!$H$4,$S1109-4,0))</f>
        <v/>
      </c>
      <c r="J1109" s="291" t="str">
        <f ca="1">IF(ISERROR($S1109),"",OFFSET('Smelter Reference List'!$I$4,$S1109-4,0))</f>
        <v/>
      </c>
      <c r="K1109" s="288"/>
      <c r="L1109" s="288"/>
      <c r="M1109" s="288"/>
      <c r="N1109" s="288"/>
      <c r="O1109" s="288"/>
      <c r="P1109" s="288"/>
      <c r="Q1109" s="289"/>
      <c r="R1109" s="274"/>
      <c r="S1109" s="275" t="e">
        <f>IF(OR(C1109="",C1109=T$4),NA(),MATCH($B1109&amp;$C1109,'Smelter Reference List'!$J:$J,0))</f>
        <v>#N/A</v>
      </c>
      <c r="T1109" s="276"/>
      <c r="U1109" s="276"/>
      <c r="V1109" s="276"/>
      <c r="W1109" s="276"/>
    </row>
    <row r="1110" spans="1:23" s="267" customFormat="1" ht="20.25">
      <c r="A1110" s="265"/>
      <c r="B1110" s="273"/>
      <c r="C1110" s="273"/>
      <c r="D1110" s="166" t="str">
        <f ca="1">IF(ISERROR($S1110),"",OFFSET('Smelter Reference List'!$C$4,$S1110-4,0)&amp;"")</f>
        <v/>
      </c>
      <c r="E1110" s="166" t="str">
        <f ca="1">IF(ISERROR($S1110),"",OFFSET('Smelter Reference List'!$D$4,$S1110-4,0)&amp;"")</f>
        <v/>
      </c>
      <c r="F1110" s="166" t="str">
        <f ca="1">IF(ISERROR($S1110),"",OFFSET('Smelter Reference List'!$E$4,$S1110-4,0))</f>
        <v/>
      </c>
      <c r="G1110" s="166" t="str">
        <f ca="1">IF(C1110=$U$4,"Enter smelter details", IF(ISERROR($S1110),"",OFFSET('Smelter Reference List'!$F$4,$S1110-4,0)))</f>
        <v/>
      </c>
      <c r="H1110" s="290" t="str">
        <f ca="1">IF(ISERROR($S1110),"",OFFSET('Smelter Reference List'!$G$4,$S1110-4,0))</f>
        <v/>
      </c>
      <c r="I1110" s="291" t="str">
        <f ca="1">IF(ISERROR($S1110),"",OFFSET('Smelter Reference List'!$H$4,$S1110-4,0))</f>
        <v/>
      </c>
      <c r="J1110" s="291" t="str">
        <f ca="1">IF(ISERROR($S1110),"",OFFSET('Smelter Reference List'!$I$4,$S1110-4,0))</f>
        <v/>
      </c>
      <c r="K1110" s="288"/>
      <c r="L1110" s="288"/>
      <c r="M1110" s="288"/>
      <c r="N1110" s="288"/>
      <c r="O1110" s="288"/>
      <c r="P1110" s="288"/>
      <c r="Q1110" s="289"/>
      <c r="R1110" s="274"/>
      <c r="S1110" s="275" t="e">
        <f>IF(OR(C1110="",C1110=T$4),NA(),MATCH($B1110&amp;$C1110,'Smelter Reference List'!$J:$J,0))</f>
        <v>#N/A</v>
      </c>
      <c r="T1110" s="276"/>
      <c r="U1110" s="276"/>
      <c r="V1110" s="276"/>
      <c r="W1110" s="276"/>
    </row>
    <row r="1111" spans="1:23" s="267" customFormat="1" ht="20.25">
      <c r="A1111" s="265"/>
      <c r="B1111" s="273"/>
      <c r="C1111" s="273"/>
      <c r="D1111" s="166" t="str">
        <f ca="1">IF(ISERROR($S1111),"",OFFSET('Smelter Reference List'!$C$4,$S1111-4,0)&amp;"")</f>
        <v/>
      </c>
      <c r="E1111" s="166" t="str">
        <f ca="1">IF(ISERROR($S1111),"",OFFSET('Smelter Reference List'!$D$4,$S1111-4,0)&amp;"")</f>
        <v/>
      </c>
      <c r="F1111" s="166" t="str">
        <f ca="1">IF(ISERROR($S1111),"",OFFSET('Smelter Reference List'!$E$4,$S1111-4,0))</f>
        <v/>
      </c>
      <c r="G1111" s="166" t="str">
        <f ca="1">IF(C1111=$U$4,"Enter smelter details", IF(ISERROR($S1111),"",OFFSET('Smelter Reference List'!$F$4,$S1111-4,0)))</f>
        <v/>
      </c>
      <c r="H1111" s="290" t="str">
        <f ca="1">IF(ISERROR($S1111),"",OFFSET('Smelter Reference List'!$G$4,$S1111-4,0))</f>
        <v/>
      </c>
      <c r="I1111" s="291" t="str">
        <f ca="1">IF(ISERROR($S1111),"",OFFSET('Smelter Reference List'!$H$4,$S1111-4,0))</f>
        <v/>
      </c>
      <c r="J1111" s="291" t="str">
        <f ca="1">IF(ISERROR($S1111),"",OFFSET('Smelter Reference List'!$I$4,$S1111-4,0))</f>
        <v/>
      </c>
      <c r="K1111" s="288"/>
      <c r="L1111" s="288"/>
      <c r="M1111" s="288"/>
      <c r="N1111" s="288"/>
      <c r="O1111" s="288"/>
      <c r="P1111" s="288"/>
      <c r="Q1111" s="289"/>
      <c r="R1111" s="274"/>
      <c r="S1111" s="275" t="e">
        <f>IF(OR(C1111="",C1111=T$4),NA(),MATCH($B1111&amp;$C1111,'Smelter Reference List'!$J:$J,0))</f>
        <v>#N/A</v>
      </c>
      <c r="T1111" s="276"/>
      <c r="U1111" s="276"/>
      <c r="V1111" s="276"/>
      <c r="W1111" s="276"/>
    </row>
    <row r="1112" spans="1:23" s="267" customFormat="1" ht="20.25">
      <c r="A1112" s="265"/>
      <c r="B1112" s="273"/>
      <c r="C1112" s="273"/>
      <c r="D1112" s="166" t="str">
        <f ca="1">IF(ISERROR($S1112),"",OFFSET('Smelter Reference List'!$C$4,$S1112-4,0)&amp;"")</f>
        <v/>
      </c>
      <c r="E1112" s="166" t="str">
        <f ca="1">IF(ISERROR($S1112),"",OFFSET('Smelter Reference List'!$D$4,$S1112-4,0)&amp;"")</f>
        <v/>
      </c>
      <c r="F1112" s="166" t="str">
        <f ca="1">IF(ISERROR($S1112),"",OFFSET('Smelter Reference List'!$E$4,$S1112-4,0))</f>
        <v/>
      </c>
      <c r="G1112" s="166" t="str">
        <f ca="1">IF(C1112=$U$4,"Enter smelter details", IF(ISERROR($S1112),"",OFFSET('Smelter Reference List'!$F$4,$S1112-4,0)))</f>
        <v/>
      </c>
      <c r="H1112" s="290" t="str">
        <f ca="1">IF(ISERROR($S1112),"",OFFSET('Smelter Reference List'!$G$4,$S1112-4,0))</f>
        <v/>
      </c>
      <c r="I1112" s="291" t="str">
        <f ca="1">IF(ISERROR($S1112),"",OFFSET('Smelter Reference List'!$H$4,$S1112-4,0))</f>
        <v/>
      </c>
      <c r="J1112" s="291" t="str">
        <f ca="1">IF(ISERROR($S1112),"",OFFSET('Smelter Reference List'!$I$4,$S1112-4,0))</f>
        <v/>
      </c>
      <c r="K1112" s="288"/>
      <c r="L1112" s="288"/>
      <c r="M1112" s="288"/>
      <c r="N1112" s="288"/>
      <c r="O1112" s="288"/>
      <c r="P1112" s="288"/>
      <c r="Q1112" s="289"/>
      <c r="R1112" s="274"/>
      <c r="S1112" s="275" t="e">
        <f>IF(OR(C1112="",C1112=T$4),NA(),MATCH($B1112&amp;$C1112,'Smelter Reference List'!$J:$J,0))</f>
        <v>#N/A</v>
      </c>
      <c r="T1112" s="276"/>
      <c r="U1112" s="276"/>
      <c r="V1112" s="276"/>
      <c r="W1112" s="276"/>
    </row>
    <row r="1113" spans="1:23" s="267" customFormat="1" ht="20.25">
      <c r="A1113" s="265"/>
      <c r="B1113" s="273"/>
      <c r="C1113" s="273"/>
      <c r="D1113" s="166" t="str">
        <f ca="1">IF(ISERROR($S1113),"",OFFSET('Smelter Reference List'!$C$4,$S1113-4,0)&amp;"")</f>
        <v/>
      </c>
      <c r="E1113" s="166" t="str">
        <f ca="1">IF(ISERROR($S1113),"",OFFSET('Smelter Reference List'!$D$4,$S1113-4,0)&amp;"")</f>
        <v/>
      </c>
      <c r="F1113" s="166" t="str">
        <f ca="1">IF(ISERROR($S1113),"",OFFSET('Smelter Reference List'!$E$4,$S1113-4,0))</f>
        <v/>
      </c>
      <c r="G1113" s="166" t="str">
        <f ca="1">IF(C1113=$U$4,"Enter smelter details", IF(ISERROR($S1113),"",OFFSET('Smelter Reference List'!$F$4,$S1113-4,0)))</f>
        <v/>
      </c>
      <c r="H1113" s="290" t="str">
        <f ca="1">IF(ISERROR($S1113),"",OFFSET('Smelter Reference List'!$G$4,$S1113-4,0))</f>
        <v/>
      </c>
      <c r="I1113" s="291" t="str">
        <f ca="1">IF(ISERROR($S1113),"",OFFSET('Smelter Reference List'!$H$4,$S1113-4,0))</f>
        <v/>
      </c>
      <c r="J1113" s="291" t="str">
        <f ca="1">IF(ISERROR($S1113),"",OFFSET('Smelter Reference List'!$I$4,$S1113-4,0))</f>
        <v/>
      </c>
      <c r="K1113" s="288"/>
      <c r="L1113" s="288"/>
      <c r="M1113" s="288"/>
      <c r="N1113" s="288"/>
      <c r="O1113" s="288"/>
      <c r="P1113" s="288"/>
      <c r="Q1113" s="289"/>
      <c r="R1113" s="274"/>
      <c r="S1113" s="275" t="e">
        <f>IF(OR(C1113="",C1113=T$4),NA(),MATCH($B1113&amp;$C1113,'Smelter Reference List'!$J:$J,0))</f>
        <v>#N/A</v>
      </c>
      <c r="T1113" s="276"/>
      <c r="U1113" s="276"/>
      <c r="V1113" s="276"/>
      <c r="W1113" s="276"/>
    </row>
    <row r="1114" spans="1:23" s="267" customFormat="1" ht="20.25">
      <c r="A1114" s="265"/>
      <c r="B1114" s="273"/>
      <c r="C1114" s="273"/>
      <c r="D1114" s="166" t="str">
        <f ca="1">IF(ISERROR($S1114),"",OFFSET('Smelter Reference List'!$C$4,$S1114-4,0)&amp;"")</f>
        <v/>
      </c>
      <c r="E1114" s="166" t="str">
        <f ca="1">IF(ISERROR($S1114),"",OFFSET('Smelter Reference List'!$D$4,$S1114-4,0)&amp;"")</f>
        <v/>
      </c>
      <c r="F1114" s="166" t="str">
        <f ca="1">IF(ISERROR($S1114),"",OFFSET('Smelter Reference List'!$E$4,$S1114-4,0))</f>
        <v/>
      </c>
      <c r="G1114" s="166" t="str">
        <f ca="1">IF(C1114=$U$4,"Enter smelter details", IF(ISERROR($S1114),"",OFFSET('Smelter Reference List'!$F$4,$S1114-4,0)))</f>
        <v/>
      </c>
      <c r="H1114" s="290" t="str">
        <f ca="1">IF(ISERROR($S1114),"",OFFSET('Smelter Reference List'!$G$4,$S1114-4,0))</f>
        <v/>
      </c>
      <c r="I1114" s="291" t="str">
        <f ca="1">IF(ISERROR($S1114),"",OFFSET('Smelter Reference List'!$H$4,$S1114-4,0))</f>
        <v/>
      </c>
      <c r="J1114" s="291" t="str">
        <f ca="1">IF(ISERROR($S1114),"",OFFSET('Smelter Reference List'!$I$4,$S1114-4,0))</f>
        <v/>
      </c>
      <c r="K1114" s="288"/>
      <c r="L1114" s="288"/>
      <c r="M1114" s="288"/>
      <c r="N1114" s="288"/>
      <c r="O1114" s="288"/>
      <c r="P1114" s="288"/>
      <c r="Q1114" s="289"/>
      <c r="R1114" s="274"/>
      <c r="S1114" s="275" t="e">
        <f>IF(OR(C1114="",C1114=T$4),NA(),MATCH($B1114&amp;$C1114,'Smelter Reference List'!$J:$J,0))</f>
        <v>#N/A</v>
      </c>
      <c r="T1114" s="276"/>
      <c r="U1114" s="276"/>
      <c r="V1114" s="276"/>
      <c r="W1114" s="276"/>
    </row>
    <row r="1115" spans="1:23" s="267" customFormat="1" ht="20.25">
      <c r="A1115" s="265"/>
      <c r="B1115" s="273"/>
      <c r="C1115" s="273"/>
      <c r="D1115" s="166" t="str">
        <f ca="1">IF(ISERROR($S1115),"",OFFSET('Smelter Reference List'!$C$4,$S1115-4,0)&amp;"")</f>
        <v/>
      </c>
      <c r="E1115" s="166" t="str">
        <f ca="1">IF(ISERROR($S1115),"",OFFSET('Smelter Reference List'!$D$4,$S1115-4,0)&amp;"")</f>
        <v/>
      </c>
      <c r="F1115" s="166" t="str">
        <f ca="1">IF(ISERROR($S1115),"",OFFSET('Smelter Reference List'!$E$4,$S1115-4,0))</f>
        <v/>
      </c>
      <c r="G1115" s="166" t="str">
        <f ca="1">IF(C1115=$U$4,"Enter smelter details", IF(ISERROR($S1115),"",OFFSET('Smelter Reference List'!$F$4,$S1115-4,0)))</f>
        <v/>
      </c>
      <c r="H1115" s="290" t="str">
        <f ca="1">IF(ISERROR($S1115),"",OFFSET('Smelter Reference List'!$G$4,$S1115-4,0))</f>
        <v/>
      </c>
      <c r="I1115" s="291" t="str">
        <f ca="1">IF(ISERROR($S1115),"",OFFSET('Smelter Reference List'!$H$4,$S1115-4,0))</f>
        <v/>
      </c>
      <c r="J1115" s="291" t="str">
        <f ca="1">IF(ISERROR($S1115),"",OFFSET('Smelter Reference List'!$I$4,$S1115-4,0))</f>
        <v/>
      </c>
      <c r="K1115" s="288"/>
      <c r="L1115" s="288"/>
      <c r="M1115" s="288"/>
      <c r="N1115" s="288"/>
      <c r="O1115" s="288"/>
      <c r="P1115" s="288"/>
      <c r="Q1115" s="289"/>
      <c r="R1115" s="274"/>
      <c r="S1115" s="275" t="e">
        <f>IF(OR(C1115="",C1115=T$4),NA(),MATCH($B1115&amp;$C1115,'Smelter Reference List'!$J:$J,0))</f>
        <v>#N/A</v>
      </c>
      <c r="T1115" s="276"/>
      <c r="U1115" s="276"/>
      <c r="V1115" s="276"/>
      <c r="W1115" s="276"/>
    </row>
    <row r="1116" spans="1:23" s="267" customFormat="1" ht="20.25">
      <c r="A1116" s="265"/>
      <c r="B1116" s="273"/>
      <c r="C1116" s="273"/>
      <c r="D1116" s="166" t="str">
        <f ca="1">IF(ISERROR($S1116),"",OFFSET('Smelter Reference List'!$C$4,$S1116-4,0)&amp;"")</f>
        <v/>
      </c>
      <c r="E1116" s="166" t="str">
        <f ca="1">IF(ISERROR($S1116),"",OFFSET('Smelter Reference List'!$D$4,$S1116-4,0)&amp;"")</f>
        <v/>
      </c>
      <c r="F1116" s="166" t="str">
        <f ca="1">IF(ISERROR($S1116),"",OFFSET('Smelter Reference List'!$E$4,$S1116-4,0))</f>
        <v/>
      </c>
      <c r="G1116" s="166" t="str">
        <f ca="1">IF(C1116=$U$4,"Enter smelter details", IF(ISERROR($S1116),"",OFFSET('Smelter Reference List'!$F$4,$S1116-4,0)))</f>
        <v/>
      </c>
      <c r="H1116" s="290" t="str">
        <f ca="1">IF(ISERROR($S1116),"",OFFSET('Smelter Reference List'!$G$4,$S1116-4,0))</f>
        <v/>
      </c>
      <c r="I1116" s="291" t="str">
        <f ca="1">IF(ISERROR($S1116),"",OFFSET('Smelter Reference List'!$H$4,$S1116-4,0))</f>
        <v/>
      </c>
      <c r="J1116" s="291" t="str">
        <f ca="1">IF(ISERROR($S1116),"",OFFSET('Smelter Reference List'!$I$4,$S1116-4,0))</f>
        <v/>
      </c>
      <c r="K1116" s="288"/>
      <c r="L1116" s="288"/>
      <c r="M1116" s="288"/>
      <c r="N1116" s="288"/>
      <c r="O1116" s="288"/>
      <c r="P1116" s="288"/>
      <c r="Q1116" s="289"/>
      <c r="R1116" s="274"/>
      <c r="S1116" s="275" t="e">
        <f>IF(OR(C1116="",C1116=T$4),NA(),MATCH($B1116&amp;$C1116,'Smelter Reference List'!$J:$J,0))</f>
        <v>#N/A</v>
      </c>
      <c r="T1116" s="276"/>
      <c r="U1116" s="276"/>
      <c r="V1116" s="276"/>
      <c r="W1116" s="276"/>
    </row>
    <row r="1117" spans="1:23" s="267" customFormat="1" ht="20.25">
      <c r="A1117" s="265"/>
      <c r="B1117" s="273"/>
      <c r="C1117" s="273"/>
      <c r="D1117" s="166" t="str">
        <f ca="1">IF(ISERROR($S1117),"",OFFSET('Smelter Reference List'!$C$4,$S1117-4,0)&amp;"")</f>
        <v/>
      </c>
      <c r="E1117" s="166" t="str">
        <f ca="1">IF(ISERROR($S1117),"",OFFSET('Smelter Reference List'!$D$4,$S1117-4,0)&amp;"")</f>
        <v/>
      </c>
      <c r="F1117" s="166" t="str">
        <f ca="1">IF(ISERROR($S1117),"",OFFSET('Smelter Reference List'!$E$4,$S1117-4,0))</f>
        <v/>
      </c>
      <c r="G1117" s="166" t="str">
        <f ca="1">IF(C1117=$U$4,"Enter smelter details", IF(ISERROR($S1117),"",OFFSET('Smelter Reference List'!$F$4,$S1117-4,0)))</f>
        <v/>
      </c>
      <c r="H1117" s="290" t="str">
        <f ca="1">IF(ISERROR($S1117),"",OFFSET('Smelter Reference List'!$G$4,$S1117-4,0))</f>
        <v/>
      </c>
      <c r="I1117" s="291" t="str">
        <f ca="1">IF(ISERROR($S1117),"",OFFSET('Smelter Reference List'!$H$4,$S1117-4,0))</f>
        <v/>
      </c>
      <c r="J1117" s="291" t="str">
        <f ca="1">IF(ISERROR($S1117),"",OFFSET('Smelter Reference List'!$I$4,$S1117-4,0))</f>
        <v/>
      </c>
      <c r="K1117" s="288"/>
      <c r="L1117" s="288"/>
      <c r="M1117" s="288"/>
      <c r="N1117" s="288"/>
      <c r="O1117" s="288"/>
      <c r="P1117" s="288"/>
      <c r="Q1117" s="289"/>
      <c r="R1117" s="274"/>
      <c r="S1117" s="275" t="e">
        <f>IF(OR(C1117="",C1117=T$4),NA(),MATCH($B1117&amp;$C1117,'Smelter Reference List'!$J:$J,0))</f>
        <v>#N/A</v>
      </c>
      <c r="T1117" s="276"/>
      <c r="U1117" s="276"/>
      <c r="V1117" s="276"/>
      <c r="W1117" s="276"/>
    </row>
    <row r="1118" spans="1:23" s="267" customFormat="1" ht="20.25">
      <c r="A1118" s="265"/>
      <c r="B1118" s="273"/>
      <c r="C1118" s="273"/>
      <c r="D1118" s="166" t="str">
        <f ca="1">IF(ISERROR($S1118),"",OFFSET('Smelter Reference List'!$C$4,$S1118-4,0)&amp;"")</f>
        <v/>
      </c>
      <c r="E1118" s="166" t="str">
        <f ca="1">IF(ISERROR($S1118),"",OFFSET('Smelter Reference List'!$D$4,$S1118-4,0)&amp;"")</f>
        <v/>
      </c>
      <c r="F1118" s="166" t="str">
        <f ca="1">IF(ISERROR($S1118),"",OFFSET('Smelter Reference List'!$E$4,$S1118-4,0))</f>
        <v/>
      </c>
      <c r="G1118" s="166" t="str">
        <f ca="1">IF(C1118=$U$4,"Enter smelter details", IF(ISERROR($S1118),"",OFFSET('Smelter Reference List'!$F$4,$S1118-4,0)))</f>
        <v/>
      </c>
      <c r="H1118" s="290" t="str">
        <f ca="1">IF(ISERROR($S1118),"",OFFSET('Smelter Reference List'!$G$4,$S1118-4,0))</f>
        <v/>
      </c>
      <c r="I1118" s="291" t="str">
        <f ca="1">IF(ISERROR($S1118),"",OFFSET('Smelter Reference List'!$H$4,$S1118-4,0))</f>
        <v/>
      </c>
      <c r="J1118" s="291" t="str">
        <f ca="1">IF(ISERROR($S1118),"",OFFSET('Smelter Reference List'!$I$4,$S1118-4,0))</f>
        <v/>
      </c>
      <c r="K1118" s="288"/>
      <c r="L1118" s="288"/>
      <c r="M1118" s="288"/>
      <c r="N1118" s="288"/>
      <c r="O1118" s="288"/>
      <c r="P1118" s="288"/>
      <c r="Q1118" s="289"/>
      <c r="R1118" s="274"/>
      <c r="S1118" s="275" t="e">
        <f>IF(OR(C1118="",C1118=T$4),NA(),MATCH($B1118&amp;$C1118,'Smelter Reference List'!$J:$J,0))</f>
        <v>#N/A</v>
      </c>
      <c r="T1118" s="276"/>
      <c r="U1118" s="276"/>
      <c r="V1118" s="276"/>
      <c r="W1118" s="276"/>
    </row>
    <row r="1119" spans="1:23" s="267" customFormat="1" ht="20.25">
      <c r="A1119" s="265"/>
      <c r="B1119" s="273"/>
      <c r="C1119" s="273"/>
      <c r="D1119" s="166" t="str">
        <f ca="1">IF(ISERROR($S1119),"",OFFSET('Smelter Reference List'!$C$4,$S1119-4,0)&amp;"")</f>
        <v/>
      </c>
      <c r="E1119" s="166" t="str">
        <f ca="1">IF(ISERROR($S1119),"",OFFSET('Smelter Reference List'!$D$4,$S1119-4,0)&amp;"")</f>
        <v/>
      </c>
      <c r="F1119" s="166" t="str">
        <f ca="1">IF(ISERROR($S1119),"",OFFSET('Smelter Reference List'!$E$4,$S1119-4,0))</f>
        <v/>
      </c>
      <c r="G1119" s="166" t="str">
        <f ca="1">IF(C1119=$U$4,"Enter smelter details", IF(ISERROR($S1119),"",OFFSET('Smelter Reference List'!$F$4,$S1119-4,0)))</f>
        <v/>
      </c>
      <c r="H1119" s="290" t="str">
        <f ca="1">IF(ISERROR($S1119),"",OFFSET('Smelter Reference List'!$G$4,$S1119-4,0))</f>
        <v/>
      </c>
      <c r="I1119" s="291" t="str">
        <f ca="1">IF(ISERROR($S1119),"",OFFSET('Smelter Reference List'!$H$4,$S1119-4,0))</f>
        <v/>
      </c>
      <c r="J1119" s="291" t="str">
        <f ca="1">IF(ISERROR($S1119),"",OFFSET('Smelter Reference List'!$I$4,$S1119-4,0))</f>
        <v/>
      </c>
      <c r="K1119" s="288"/>
      <c r="L1119" s="288"/>
      <c r="M1119" s="288"/>
      <c r="N1119" s="288"/>
      <c r="O1119" s="288"/>
      <c r="P1119" s="288"/>
      <c r="Q1119" s="289"/>
      <c r="R1119" s="274"/>
      <c r="S1119" s="275" t="e">
        <f>IF(OR(C1119="",C1119=T$4),NA(),MATCH($B1119&amp;$C1119,'Smelter Reference List'!$J:$J,0))</f>
        <v>#N/A</v>
      </c>
      <c r="T1119" s="276"/>
      <c r="U1119" s="276"/>
      <c r="V1119" s="276"/>
      <c r="W1119" s="276"/>
    </row>
    <row r="1120" spans="1:23" s="267" customFormat="1" ht="20.25">
      <c r="A1120" s="265"/>
      <c r="B1120" s="273"/>
      <c r="C1120" s="273"/>
      <c r="D1120" s="166" t="str">
        <f ca="1">IF(ISERROR($S1120),"",OFFSET('Smelter Reference List'!$C$4,$S1120-4,0)&amp;"")</f>
        <v/>
      </c>
      <c r="E1120" s="166" t="str">
        <f ca="1">IF(ISERROR($S1120),"",OFFSET('Smelter Reference List'!$D$4,$S1120-4,0)&amp;"")</f>
        <v/>
      </c>
      <c r="F1120" s="166" t="str">
        <f ca="1">IF(ISERROR($S1120),"",OFFSET('Smelter Reference List'!$E$4,$S1120-4,0))</f>
        <v/>
      </c>
      <c r="G1120" s="166" t="str">
        <f ca="1">IF(C1120=$U$4,"Enter smelter details", IF(ISERROR($S1120),"",OFFSET('Smelter Reference List'!$F$4,$S1120-4,0)))</f>
        <v/>
      </c>
      <c r="H1120" s="290" t="str">
        <f ca="1">IF(ISERROR($S1120),"",OFFSET('Smelter Reference List'!$G$4,$S1120-4,0))</f>
        <v/>
      </c>
      <c r="I1120" s="291" t="str">
        <f ca="1">IF(ISERROR($S1120),"",OFFSET('Smelter Reference List'!$H$4,$S1120-4,0))</f>
        <v/>
      </c>
      <c r="J1120" s="291" t="str">
        <f ca="1">IF(ISERROR($S1120),"",OFFSET('Smelter Reference List'!$I$4,$S1120-4,0))</f>
        <v/>
      </c>
      <c r="K1120" s="288"/>
      <c r="L1120" s="288"/>
      <c r="M1120" s="288"/>
      <c r="N1120" s="288"/>
      <c r="O1120" s="288"/>
      <c r="P1120" s="288"/>
      <c r="Q1120" s="289"/>
      <c r="R1120" s="274"/>
      <c r="S1120" s="275" t="e">
        <f>IF(OR(C1120="",C1120=T$4),NA(),MATCH($B1120&amp;$C1120,'Smelter Reference List'!$J:$J,0))</f>
        <v>#N/A</v>
      </c>
      <c r="T1120" s="276"/>
      <c r="U1120" s="276"/>
      <c r="V1120" s="276"/>
      <c r="W1120" s="276"/>
    </row>
    <row r="1121" spans="1:23" s="267" customFormat="1" ht="20.25">
      <c r="A1121" s="265"/>
      <c r="B1121" s="273"/>
      <c r="C1121" s="273"/>
      <c r="D1121" s="166" t="str">
        <f ca="1">IF(ISERROR($S1121),"",OFFSET('Smelter Reference List'!$C$4,$S1121-4,0)&amp;"")</f>
        <v/>
      </c>
      <c r="E1121" s="166" t="str">
        <f ca="1">IF(ISERROR($S1121),"",OFFSET('Smelter Reference List'!$D$4,$S1121-4,0)&amp;"")</f>
        <v/>
      </c>
      <c r="F1121" s="166" t="str">
        <f ca="1">IF(ISERROR($S1121),"",OFFSET('Smelter Reference List'!$E$4,$S1121-4,0))</f>
        <v/>
      </c>
      <c r="G1121" s="166" t="str">
        <f ca="1">IF(C1121=$U$4,"Enter smelter details", IF(ISERROR($S1121),"",OFFSET('Smelter Reference List'!$F$4,$S1121-4,0)))</f>
        <v/>
      </c>
      <c r="H1121" s="290" t="str">
        <f ca="1">IF(ISERROR($S1121),"",OFFSET('Smelter Reference List'!$G$4,$S1121-4,0))</f>
        <v/>
      </c>
      <c r="I1121" s="291" t="str">
        <f ca="1">IF(ISERROR($S1121),"",OFFSET('Smelter Reference List'!$H$4,$S1121-4,0))</f>
        <v/>
      </c>
      <c r="J1121" s="291" t="str">
        <f ca="1">IF(ISERROR($S1121),"",OFFSET('Smelter Reference List'!$I$4,$S1121-4,0))</f>
        <v/>
      </c>
      <c r="K1121" s="288"/>
      <c r="L1121" s="288"/>
      <c r="M1121" s="288"/>
      <c r="N1121" s="288"/>
      <c r="O1121" s="288"/>
      <c r="P1121" s="288"/>
      <c r="Q1121" s="289"/>
      <c r="R1121" s="274"/>
      <c r="S1121" s="275" t="e">
        <f>IF(OR(C1121="",C1121=T$4),NA(),MATCH($B1121&amp;$C1121,'Smelter Reference List'!$J:$J,0))</f>
        <v>#N/A</v>
      </c>
      <c r="T1121" s="276"/>
      <c r="U1121" s="276"/>
      <c r="V1121" s="276"/>
      <c r="W1121" s="276"/>
    </row>
    <row r="1122" spans="1:23" s="267" customFormat="1" ht="20.25">
      <c r="A1122" s="265"/>
      <c r="B1122" s="273"/>
      <c r="C1122" s="273"/>
      <c r="D1122" s="166" t="str">
        <f ca="1">IF(ISERROR($S1122),"",OFFSET('Smelter Reference List'!$C$4,$S1122-4,0)&amp;"")</f>
        <v/>
      </c>
      <c r="E1122" s="166" t="str">
        <f ca="1">IF(ISERROR($S1122),"",OFFSET('Smelter Reference List'!$D$4,$S1122-4,0)&amp;"")</f>
        <v/>
      </c>
      <c r="F1122" s="166" t="str">
        <f ca="1">IF(ISERROR($S1122),"",OFFSET('Smelter Reference List'!$E$4,$S1122-4,0))</f>
        <v/>
      </c>
      <c r="G1122" s="166" t="str">
        <f ca="1">IF(C1122=$U$4,"Enter smelter details", IF(ISERROR($S1122),"",OFFSET('Smelter Reference List'!$F$4,$S1122-4,0)))</f>
        <v/>
      </c>
      <c r="H1122" s="290" t="str">
        <f ca="1">IF(ISERROR($S1122),"",OFFSET('Smelter Reference List'!$G$4,$S1122-4,0))</f>
        <v/>
      </c>
      <c r="I1122" s="291" t="str">
        <f ca="1">IF(ISERROR($S1122),"",OFFSET('Smelter Reference List'!$H$4,$S1122-4,0))</f>
        <v/>
      </c>
      <c r="J1122" s="291" t="str">
        <f ca="1">IF(ISERROR($S1122),"",OFFSET('Smelter Reference List'!$I$4,$S1122-4,0))</f>
        <v/>
      </c>
      <c r="K1122" s="288"/>
      <c r="L1122" s="288"/>
      <c r="M1122" s="288"/>
      <c r="N1122" s="288"/>
      <c r="O1122" s="288"/>
      <c r="P1122" s="288"/>
      <c r="Q1122" s="289"/>
      <c r="R1122" s="274"/>
      <c r="S1122" s="275" t="e">
        <f>IF(OR(C1122="",C1122=T$4),NA(),MATCH($B1122&amp;$C1122,'Smelter Reference List'!$J:$J,0))</f>
        <v>#N/A</v>
      </c>
      <c r="T1122" s="276"/>
      <c r="U1122" s="276"/>
      <c r="V1122" s="276"/>
      <c r="W1122" s="276"/>
    </row>
    <row r="1123" spans="1:23" s="267" customFormat="1" ht="20.25">
      <c r="A1123" s="265"/>
      <c r="B1123" s="273"/>
      <c r="C1123" s="273"/>
      <c r="D1123" s="166" t="str">
        <f ca="1">IF(ISERROR($S1123),"",OFFSET('Smelter Reference List'!$C$4,$S1123-4,0)&amp;"")</f>
        <v/>
      </c>
      <c r="E1123" s="166" t="str">
        <f ca="1">IF(ISERROR($S1123),"",OFFSET('Smelter Reference List'!$D$4,$S1123-4,0)&amp;"")</f>
        <v/>
      </c>
      <c r="F1123" s="166" t="str">
        <f ca="1">IF(ISERROR($S1123),"",OFFSET('Smelter Reference List'!$E$4,$S1123-4,0))</f>
        <v/>
      </c>
      <c r="G1123" s="166" t="str">
        <f ca="1">IF(C1123=$U$4,"Enter smelter details", IF(ISERROR($S1123),"",OFFSET('Smelter Reference List'!$F$4,$S1123-4,0)))</f>
        <v/>
      </c>
      <c r="H1123" s="290" t="str">
        <f ca="1">IF(ISERROR($S1123),"",OFFSET('Smelter Reference List'!$G$4,$S1123-4,0))</f>
        <v/>
      </c>
      <c r="I1123" s="291" t="str">
        <f ca="1">IF(ISERROR($S1123),"",OFFSET('Smelter Reference List'!$H$4,$S1123-4,0))</f>
        <v/>
      </c>
      <c r="J1123" s="291" t="str">
        <f ca="1">IF(ISERROR($S1123),"",OFFSET('Smelter Reference List'!$I$4,$S1123-4,0))</f>
        <v/>
      </c>
      <c r="K1123" s="288"/>
      <c r="L1123" s="288"/>
      <c r="M1123" s="288"/>
      <c r="N1123" s="288"/>
      <c r="O1123" s="288"/>
      <c r="P1123" s="288"/>
      <c r="Q1123" s="289"/>
      <c r="R1123" s="274"/>
      <c r="S1123" s="275" t="e">
        <f>IF(OR(C1123="",C1123=T$4),NA(),MATCH($B1123&amp;$C1123,'Smelter Reference List'!$J:$J,0))</f>
        <v>#N/A</v>
      </c>
      <c r="T1123" s="276"/>
      <c r="U1123" s="276"/>
      <c r="V1123" s="276"/>
      <c r="W1123" s="276"/>
    </row>
    <row r="1124" spans="1:23" s="267" customFormat="1" ht="20.25">
      <c r="A1124" s="265"/>
      <c r="B1124" s="273"/>
      <c r="C1124" s="273"/>
      <c r="D1124" s="166" t="str">
        <f ca="1">IF(ISERROR($S1124),"",OFFSET('Smelter Reference List'!$C$4,$S1124-4,0)&amp;"")</f>
        <v/>
      </c>
      <c r="E1124" s="166" t="str">
        <f ca="1">IF(ISERROR($S1124),"",OFFSET('Smelter Reference List'!$D$4,$S1124-4,0)&amp;"")</f>
        <v/>
      </c>
      <c r="F1124" s="166" t="str">
        <f ca="1">IF(ISERROR($S1124),"",OFFSET('Smelter Reference List'!$E$4,$S1124-4,0))</f>
        <v/>
      </c>
      <c r="G1124" s="166" t="str">
        <f ca="1">IF(C1124=$U$4,"Enter smelter details", IF(ISERROR($S1124),"",OFFSET('Smelter Reference List'!$F$4,$S1124-4,0)))</f>
        <v/>
      </c>
      <c r="H1124" s="290" t="str">
        <f ca="1">IF(ISERROR($S1124),"",OFFSET('Smelter Reference List'!$G$4,$S1124-4,0))</f>
        <v/>
      </c>
      <c r="I1124" s="291" t="str">
        <f ca="1">IF(ISERROR($S1124),"",OFFSET('Smelter Reference List'!$H$4,$S1124-4,0))</f>
        <v/>
      </c>
      <c r="J1124" s="291" t="str">
        <f ca="1">IF(ISERROR($S1124),"",OFFSET('Smelter Reference List'!$I$4,$S1124-4,0))</f>
        <v/>
      </c>
      <c r="K1124" s="288"/>
      <c r="L1124" s="288"/>
      <c r="M1124" s="288"/>
      <c r="N1124" s="288"/>
      <c r="O1124" s="288"/>
      <c r="P1124" s="288"/>
      <c r="Q1124" s="289"/>
      <c r="R1124" s="274"/>
      <c r="S1124" s="275" t="e">
        <f>IF(OR(C1124="",C1124=T$4),NA(),MATCH($B1124&amp;$C1124,'Smelter Reference List'!$J:$J,0))</f>
        <v>#N/A</v>
      </c>
      <c r="T1124" s="276"/>
      <c r="U1124" s="276"/>
      <c r="V1124" s="276"/>
      <c r="W1124" s="276"/>
    </row>
    <row r="1125" spans="1:23" s="267" customFormat="1" ht="20.25">
      <c r="A1125" s="265"/>
      <c r="B1125" s="273"/>
      <c r="C1125" s="273"/>
      <c r="D1125" s="166" t="str">
        <f ca="1">IF(ISERROR($S1125),"",OFFSET('Smelter Reference List'!$C$4,$S1125-4,0)&amp;"")</f>
        <v/>
      </c>
      <c r="E1125" s="166" t="str">
        <f ca="1">IF(ISERROR($S1125),"",OFFSET('Smelter Reference List'!$D$4,$S1125-4,0)&amp;"")</f>
        <v/>
      </c>
      <c r="F1125" s="166" t="str">
        <f ca="1">IF(ISERROR($S1125),"",OFFSET('Smelter Reference List'!$E$4,$S1125-4,0))</f>
        <v/>
      </c>
      <c r="G1125" s="166" t="str">
        <f ca="1">IF(C1125=$U$4,"Enter smelter details", IF(ISERROR($S1125),"",OFFSET('Smelter Reference List'!$F$4,$S1125-4,0)))</f>
        <v/>
      </c>
      <c r="H1125" s="290" t="str">
        <f ca="1">IF(ISERROR($S1125),"",OFFSET('Smelter Reference List'!$G$4,$S1125-4,0))</f>
        <v/>
      </c>
      <c r="I1125" s="291" t="str">
        <f ca="1">IF(ISERROR($S1125),"",OFFSET('Smelter Reference List'!$H$4,$S1125-4,0))</f>
        <v/>
      </c>
      <c r="J1125" s="291" t="str">
        <f ca="1">IF(ISERROR($S1125),"",OFFSET('Smelter Reference List'!$I$4,$S1125-4,0))</f>
        <v/>
      </c>
      <c r="K1125" s="288"/>
      <c r="L1125" s="288"/>
      <c r="M1125" s="288"/>
      <c r="N1125" s="288"/>
      <c r="O1125" s="288"/>
      <c r="P1125" s="288"/>
      <c r="Q1125" s="289"/>
      <c r="R1125" s="274"/>
      <c r="S1125" s="275" t="e">
        <f>IF(OR(C1125="",C1125=T$4),NA(),MATCH($B1125&amp;$C1125,'Smelter Reference List'!$J:$J,0))</f>
        <v>#N/A</v>
      </c>
      <c r="T1125" s="276"/>
      <c r="U1125" s="276"/>
      <c r="V1125" s="276"/>
      <c r="W1125" s="276"/>
    </row>
    <row r="1126" spans="1:23" s="267" customFormat="1" ht="20.25">
      <c r="A1126" s="265"/>
      <c r="B1126" s="273"/>
      <c r="C1126" s="273"/>
      <c r="D1126" s="166" t="str">
        <f ca="1">IF(ISERROR($S1126),"",OFFSET('Smelter Reference List'!$C$4,$S1126-4,0)&amp;"")</f>
        <v/>
      </c>
      <c r="E1126" s="166" t="str">
        <f ca="1">IF(ISERROR($S1126),"",OFFSET('Smelter Reference List'!$D$4,$S1126-4,0)&amp;"")</f>
        <v/>
      </c>
      <c r="F1126" s="166" t="str">
        <f ca="1">IF(ISERROR($S1126),"",OFFSET('Smelter Reference List'!$E$4,$S1126-4,0))</f>
        <v/>
      </c>
      <c r="G1126" s="166" t="str">
        <f ca="1">IF(C1126=$U$4,"Enter smelter details", IF(ISERROR($S1126),"",OFFSET('Smelter Reference List'!$F$4,$S1126-4,0)))</f>
        <v/>
      </c>
      <c r="H1126" s="290" t="str">
        <f ca="1">IF(ISERROR($S1126),"",OFFSET('Smelter Reference List'!$G$4,$S1126-4,0))</f>
        <v/>
      </c>
      <c r="I1126" s="291" t="str">
        <f ca="1">IF(ISERROR($S1126),"",OFFSET('Smelter Reference List'!$H$4,$S1126-4,0))</f>
        <v/>
      </c>
      <c r="J1126" s="291" t="str">
        <f ca="1">IF(ISERROR($S1126),"",OFFSET('Smelter Reference List'!$I$4,$S1126-4,0))</f>
        <v/>
      </c>
      <c r="K1126" s="288"/>
      <c r="L1126" s="288"/>
      <c r="M1126" s="288"/>
      <c r="N1126" s="288"/>
      <c r="O1126" s="288"/>
      <c r="P1126" s="288"/>
      <c r="Q1126" s="289"/>
      <c r="R1126" s="274"/>
      <c r="S1126" s="275" t="e">
        <f>IF(OR(C1126="",C1126=T$4),NA(),MATCH($B1126&amp;$C1126,'Smelter Reference List'!$J:$J,0))</f>
        <v>#N/A</v>
      </c>
      <c r="T1126" s="276"/>
      <c r="U1126" s="276"/>
      <c r="V1126" s="276"/>
      <c r="W1126" s="276"/>
    </row>
    <row r="1127" spans="1:23" s="267" customFormat="1" ht="20.25">
      <c r="A1127" s="265"/>
      <c r="B1127" s="273"/>
      <c r="C1127" s="273"/>
      <c r="D1127" s="166" t="str">
        <f ca="1">IF(ISERROR($S1127),"",OFFSET('Smelter Reference List'!$C$4,$S1127-4,0)&amp;"")</f>
        <v/>
      </c>
      <c r="E1127" s="166" t="str">
        <f ca="1">IF(ISERROR($S1127),"",OFFSET('Smelter Reference List'!$D$4,$S1127-4,0)&amp;"")</f>
        <v/>
      </c>
      <c r="F1127" s="166" t="str">
        <f ca="1">IF(ISERROR($S1127),"",OFFSET('Smelter Reference List'!$E$4,$S1127-4,0))</f>
        <v/>
      </c>
      <c r="G1127" s="166" t="str">
        <f ca="1">IF(C1127=$U$4,"Enter smelter details", IF(ISERROR($S1127),"",OFFSET('Smelter Reference List'!$F$4,$S1127-4,0)))</f>
        <v/>
      </c>
      <c r="H1127" s="290" t="str">
        <f ca="1">IF(ISERROR($S1127),"",OFFSET('Smelter Reference List'!$G$4,$S1127-4,0))</f>
        <v/>
      </c>
      <c r="I1127" s="291" t="str">
        <f ca="1">IF(ISERROR($S1127),"",OFFSET('Smelter Reference List'!$H$4,$S1127-4,0))</f>
        <v/>
      </c>
      <c r="J1127" s="291" t="str">
        <f ca="1">IF(ISERROR($S1127),"",OFFSET('Smelter Reference List'!$I$4,$S1127-4,0))</f>
        <v/>
      </c>
      <c r="K1127" s="288"/>
      <c r="L1127" s="288"/>
      <c r="M1127" s="288"/>
      <c r="N1127" s="288"/>
      <c r="O1127" s="288"/>
      <c r="P1127" s="288"/>
      <c r="Q1127" s="289"/>
      <c r="R1127" s="274"/>
      <c r="S1127" s="275" t="e">
        <f>IF(OR(C1127="",C1127=T$4),NA(),MATCH($B1127&amp;$C1127,'Smelter Reference List'!$J:$J,0))</f>
        <v>#N/A</v>
      </c>
      <c r="T1127" s="276"/>
      <c r="U1127" s="276"/>
      <c r="V1127" s="276"/>
      <c r="W1127" s="276"/>
    </row>
    <row r="1128" spans="1:23" s="267" customFormat="1" ht="20.25">
      <c r="A1128" s="265"/>
      <c r="B1128" s="273"/>
      <c r="C1128" s="273"/>
      <c r="D1128" s="166" t="str">
        <f ca="1">IF(ISERROR($S1128),"",OFFSET('Smelter Reference List'!$C$4,$S1128-4,0)&amp;"")</f>
        <v/>
      </c>
      <c r="E1128" s="166" t="str">
        <f ca="1">IF(ISERROR($S1128),"",OFFSET('Smelter Reference List'!$D$4,$S1128-4,0)&amp;"")</f>
        <v/>
      </c>
      <c r="F1128" s="166" t="str">
        <f ca="1">IF(ISERROR($S1128),"",OFFSET('Smelter Reference List'!$E$4,$S1128-4,0))</f>
        <v/>
      </c>
      <c r="G1128" s="166" t="str">
        <f ca="1">IF(C1128=$U$4,"Enter smelter details", IF(ISERROR($S1128),"",OFFSET('Smelter Reference List'!$F$4,$S1128-4,0)))</f>
        <v/>
      </c>
      <c r="H1128" s="290" t="str">
        <f ca="1">IF(ISERROR($S1128),"",OFFSET('Smelter Reference List'!$G$4,$S1128-4,0))</f>
        <v/>
      </c>
      <c r="I1128" s="291" t="str">
        <f ca="1">IF(ISERROR($S1128),"",OFFSET('Smelter Reference List'!$H$4,$S1128-4,0))</f>
        <v/>
      </c>
      <c r="J1128" s="291" t="str">
        <f ca="1">IF(ISERROR($S1128),"",OFFSET('Smelter Reference List'!$I$4,$S1128-4,0))</f>
        <v/>
      </c>
      <c r="K1128" s="288"/>
      <c r="L1128" s="288"/>
      <c r="M1128" s="288"/>
      <c r="N1128" s="288"/>
      <c r="O1128" s="288"/>
      <c r="P1128" s="288"/>
      <c r="Q1128" s="289"/>
      <c r="R1128" s="274"/>
      <c r="S1128" s="275" t="e">
        <f>IF(OR(C1128="",C1128=T$4),NA(),MATCH($B1128&amp;$C1128,'Smelter Reference List'!$J:$J,0))</f>
        <v>#N/A</v>
      </c>
      <c r="T1128" s="276"/>
      <c r="U1128" s="276"/>
      <c r="V1128" s="276"/>
      <c r="W1128" s="276"/>
    </row>
    <row r="1129" spans="1:23" s="267" customFormat="1" ht="20.25">
      <c r="A1129" s="265"/>
      <c r="B1129" s="273"/>
      <c r="C1129" s="273"/>
      <c r="D1129" s="166" t="str">
        <f ca="1">IF(ISERROR($S1129),"",OFFSET('Smelter Reference List'!$C$4,$S1129-4,0)&amp;"")</f>
        <v/>
      </c>
      <c r="E1129" s="166" t="str">
        <f ca="1">IF(ISERROR($S1129),"",OFFSET('Smelter Reference List'!$D$4,$S1129-4,0)&amp;"")</f>
        <v/>
      </c>
      <c r="F1129" s="166" t="str">
        <f ca="1">IF(ISERROR($S1129),"",OFFSET('Smelter Reference List'!$E$4,$S1129-4,0))</f>
        <v/>
      </c>
      <c r="G1129" s="166" t="str">
        <f ca="1">IF(C1129=$U$4,"Enter smelter details", IF(ISERROR($S1129),"",OFFSET('Smelter Reference List'!$F$4,$S1129-4,0)))</f>
        <v/>
      </c>
      <c r="H1129" s="290" t="str">
        <f ca="1">IF(ISERROR($S1129),"",OFFSET('Smelter Reference List'!$G$4,$S1129-4,0))</f>
        <v/>
      </c>
      <c r="I1129" s="291" t="str">
        <f ca="1">IF(ISERROR($S1129),"",OFFSET('Smelter Reference List'!$H$4,$S1129-4,0))</f>
        <v/>
      </c>
      <c r="J1129" s="291" t="str">
        <f ca="1">IF(ISERROR($S1129),"",OFFSET('Smelter Reference List'!$I$4,$S1129-4,0))</f>
        <v/>
      </c>
      <c r="K1129" s="288"/>
      <c r="L1129" s="288"/>
      <c r="M1129" s="288"/>
      <c r="N1129" s="288"/>
      <c r="O1129" s="288"/>
      <c r="P1129" s="288"/>
      <c r="Q1129" s="289"/>
      <c r="R1129" s="274"/>
      <c r="S1129" s="275" t="e">
        <f>IF(OR(C1129="",C1129=T$4),NA(),MATCH($B1129&amp;$C1129,'Smelter Reference List'!$J:$J,0))</f>
        <v>#N/A</v>
      </c>
      <c r="T1129" s="276"/>
      <c r="U1129" s="276"/>
      <c r="V1129" s="276"/>
      <c r="W1129" s="276"/>
    </row>
    <row r="1130" spans="1:23" s="267" customFormat="1" ht="20.25">
      <c r="A1130" s="265"/>
      <c r="B1130" s="273"/>
      <c r="C1130" s="273"/>
      <c r="D1130" s="166" t="str">
        <f ca="1">IF(ISERROR($S1130),"",OFFSET('Smelter Reference List'!$C$4,$S1130-4,0)&amp;"")</f>
        <v/>
      </c>
      <c r="E1130" s="166" t="str">
        <f ca="1">IF(ISERROR($S1130),"",OFFSET('Smelter Reference List'!$D$4,$S1130-4,0)&amp;"")</f>
        <v/>
      </c>
      <c r="F1130" s="166" t="str">
        <f ca="1">IF(ISERROR($S1130),"",OFFSET('Smelter Reference List'!$E$4,$S1130-4,0))</f>
        <v/>
      </c>
      <c r="G1130" s="166" t="str">
        <f ca="1">IF(C1130=$U$4,"Enter smelter details", IF(ISERROR($S1130),"",OFFSET('Smelter Reference List'!$F$4,$S1130-4,0)))</f>
        <v/>
      </c>
      <c r="H1130" s="290" t="str">
        <f ca="1">IF(ISERROR($S1130),"",OFFSET('Smelter Reference List'!$G$4,$S1130-4,0))</f>
        <v/>
      </c>
      <c r="I1130" s="291" t="str">
        <f ca="1">IF(ISERROR($S1130),"",OFFSET('Smelter Reference List'!$H$4,$S1130-4,0))</f>
        <v/>
      </c>
      <c r="J1130" s="291" t="str">
        <f ca="1">IF(ISERROR($S1130),"",OFFSET('Smelter Reference List'!$I$4,$S1130-4,0))</f>
        <v/>
      </c>
      <c r="K1130" s="288"/>
      <c r="L1130" s="288"/>
      <c r="M1130" s="288"/>
      <c r="N1130" s="288"/>
      <c r="O1130" s="288"/>
      <c r="P1130" s="288"/>
      <c r="Q1130" s="289"/>
      <c r="R1130" s="274"/>
      <c r="S1130" s="275" t="e">
        <f>IF(OR(C1130="",C1130=T$4),NA(),MATCH($B1130&amp;$C1130,'Smelter Reference List'!$J:$J,0))</f>
        <v>#N/A</v>
      </c>
      <c r="T1130" s="276"/>
      <c r="U1130" s="276"/>
      <c r="V1130" s="276"/>
      <c r="W1130" s="276"/>
    </row>
    <row r="1131" spans="1:23" s="267" customFormat="1" ht="20.25">
      <c r="A1131" s="265"/>
      <c r="B1131" s="273"/>
      <c r="C1131" s="273"/>
      <c r="D1131" s="166" t="str">
        <f ca="1">IF(ISERROR($S1131),"",OFFSET('Smelter Reference List'!$C$4,$S1131-4,0)&amp;"")</f>
        <v/>
      </c>
      <c r="E1131" s="166" t="str">
        <f ca="1">IF(ISERROR($S1131),"",OFFSET('Smelter Reference List'!$D$4,$S1131-4,0)&amp;"")</f>
        <v/>
      </c>
      <c r="F1131" s="166" t="str">
        <f ca="1">IF(ISERROR($S1131),"",OFFSET('Smelter Reference List'!$E$4,$S1131-4,0))</f>
        <v/>
      </c>
      <c r="G1131" s="166" t="str">
        <f ca="1">IF(C1131=$U$4,"Enter smelter details", IF(ISERROR($S1131),"",OFFSET('Smelter Reference List'!$F$4,$S1131-4,0)))</f>
        <v/>
      </c>
      <c r="H1131" s="290" t="str">
        <f ca="1">IF(ISERROR($S1131),"",OFFSET('Smelter Reference List'!$G$4,$S1131-4,0))</f>
        <v/>
      </c>
      <c r="I1131" s="291" t="str">
        <f ca="1">IF(ISERROR($S1131),"",OFFSET('Smelter Reference List'!$H$4,$S1131-4,0))</f>
        <v/>
      </c>
      <c r="J1131" s="291" t="str">
        <f ca="1">IF(ISERROR($S1131),"",OFFSET('Smelter Reference List'!$I$4,$S1131-4,0))</f>
        <v/>
      </c>
      <c r="K1131" s="288"/>
      <c r="L1131" s="288"/>
      <c r="M1131" s="288"/>
      <c r="N1131" s="288"/>
      <c r="O1131" s="288"/>
      <c r="P1131" s="288"/>
      <c r="Q1131" s="289"/>
      <c r="R1131" s="274"/>
      <c r="S1131" s="275" t="e">
        <f>IF(OR(C1131="",C1131=T$4),NA(),MATCH($B1131&amp;$C1131,'Smelter Reference List'!$J:$J,0))</f>
        <v>#N/A</v>
      </c>
      <c r="T1131" s="276"/>
      <c r="U1131" s="276"/>
      <c r="V1131" s="276"/>
      <c r="W1131" s="276"/>
    </row>
    <row r="1132" spans="1:23" s="267" customFormat="1" ht="20.25">
      <c r="A1132" s="265"/>
      <c r="B1132" s="273"/>
      <c r="C1132" s="273"/>
      <c r="D1132" s="166" t="str">
        <f ca="1">IF(ISERROR($S1132),"",OFFSET('Smelter Reference List'!$C$4,$S1132-4,0)&amp;"")</f>
        <v/>
      </c>
      <c r="E1132" s="166" t="str">
        <f ca="1">IF(ISERROR($S1132),"",OFFSET('Smelter Reference List'!$D$4,$S1132-4,0)&amp;"")</f>
        <v/>
      </c>
      <c r="F1132" s="166" t="str">
        <f ca="1">IF(ISERROR($S1132),"",OFFSET('Smelter Reference List'!$E$4,$S1132-4,0))</f>
        <v/>
      </c>
      <c r="G1132" s="166" t="str">
        <f ca="1">IF(C1132=$U$4,"Enter smelter details", IF(ISERROR($S1132),"",OFFSET('Smelter Reference List'!$F$4,$S1132-4,0)))</f>
        <v/>
      </c>
      <c r="H1132" s="290" t="str">
        <f ca="1">IF(ISERROR($S1132),"",OFFSET('Smelter Reference List'!$G$4,$S1132-4,0))</f>
        <v/>
      </c>
      <c r="I1132" s="291" t="str">
        <f ca="1">IF(ISERROR($S1132),"",OFFSET('Smelter Reference List'!$H$4,$S1132-4,0))</f>
        <v/>
      </c>
      <c r="J1132" s="291" t="str">
        <f ca="1">IF(ISERROR($S1132),"",OFFSET('Smelter Reference List'!$I$4,$S1132-4,0))</f>
        <v/>
      </c>
      <c r="K1132" s="288"/>
      <c r="L1132" s="288"/>
      <c r="M1132" s="288"/>
      <c r="N1132" s="288"/>
      <c r="O1132" s="288"/>
      <c r="P1132" s="288"/>
      <c r="Q1132" s="289"/>
      <c r="R1132" s="274"/>
      <c r="S1132" s="275" t="e">
        <f>IF(OR(C1132="",C1132=T$4),NA(),MATCH($B1132&amp;$C1132,'Smelter Reference List'!$J:$J,0))</f>
        <v>#N/A</v>
      </c>
      <c r="T1132" s="276"/>
      <c r="U1132" s="276"/>
      <c r="V1132" s="276"/>
      <c r="W1132" s="276"/>
    </row>
    <row r="1133" spans="1:23" s="267" customFormat="1" ht="20.25">
      <c r="A1133" s="265"/>
      <c r="B1133" s="273"/>
      <c r="C1133" s="273"/>
      <c r="D1133" s="166" t="str">
        <f ca="1">IF(ISERROR($S1133),"",OFFSET('Smelter Reference List'!$C$4,$S1133-4,0)&amp;"")</f>
        <v/>
      </c>
      <c r="E1133" s="166" t="str">
        <f ca="1">IF(ISERROR($S1133),"",OFFSET('Smelter Reference List'!$D$4,$S1133-4,0)&amp;"")</f>
        <v/>
      </c>
      <c r="F1133" s="166" t="str">
        <f ca="1">IF(ISERROR($S1133),"",OFFSET('Smelter Reference List'!$E$4,$S1133-4,0))</f>
        <v/>
      </c>
      <c r="G1133" s="166" t="str">
        <f ca="1">IF(C1133=$U$4,"Enter smelter details", IF(ISERROR($S1133),"",OFFSET('Smelter Reference List'!$F$4,$S1133-4,0)))</f>
        <v/>
      </c>
      <c r="H1133" s="290" t="str">
        <f ca="1">IF(ISERROR($S1133),"",OFFSET('Smelter Reference List'!$G$4,$S1133-4,0))</f>
        <v/>
      </c>
      <c r="I1133" s="291" t="str">
        <f ca="1">IF(ISERROR($S1133),"",OFFSET('Smelter Reference List'!$H$4,$S1133-4,0))</f>
        <v/>
      </c>
      <c r="J1133" s="291" t="str">
        <f ca="1">IF(ISERROR($S1133),"",OFFSET('Smelter Reference List'!$I$4,$S1133-4,0))</f>
        <v/>
      </c>
      <c r="K1133" s="288"/>
      <c r="L1133" s="288"/>
      <c r="M1133" s="288"/>
      <c r="N1133" s="288"/>
      <c r="O1133" s="288"/>
      <c r="P1133" s="288"/>
      <c r="Q1133" s="289"/>
      <c r="R1133" s="274"/>
      <c r="S1133" s="275" t="e">
        <f>IF(OR(C1133="",C1133=T$4),NA(),MATCH($B1133&amp;$C1133,'Smelter Reference List'!$J:$J,0))</f>
        <v>#N/A</v>
      </c>
      <c r="T1133" s="276"/>
      <c r="U1133" s="276"/>
      <c r="V1133" s="276"/>
      <c r="W1133" s="276"/>
    </row>
    <row r="1134" spans="1:23" s="267" customFormat="1" ht="20.25">
      <c r="A1134" s="265"/>
      <c r="B1134" s="273"/>
      <c r="C1134" s="273"/>
      <c r="D1134" s="166" t="str">
        <f ca="1">IF(ISERROR($S1134),"",OFFSET('Smelter Reference List'!$C$4,$S1134-4,0)&amp;"")</f>
        <v/>
      </c>
      <c r="E1134" s="166" t="str">
        <f ca="1">IF(ISERROR($S1134),"",OFFSET('Smelter Reference List'!$D$4,$S1134-4,0)&amp;"")</f>
        <v/>
      </c>
      <c r="F1134" s="166" t="str">
        <f ca="1">IF(ISERROR($S1134),"",OFFSET('Smelter Reference List'!$E$4,$S1134-4,0))</f>
        <v/>
      </c>
      <c r="G1134" s="166" t="str">
        <f ca="1">IF(C1134=$U$4,"Enter smelter details", IF(ISERROR($S1134),"",OFFSET('Smelter Reference List'!$F$4,$S1134-4,0)))</f>
        <v/>
      </c>
      <c r="H1134" s="290" t="str">
        <f ca="1">IF(ISERROR($S1134),"",OFFSET('Smelter Reference List'!$G$4,$S1134-4,0))</f>
        <v/>
      </c>
      <c r="I1134" s="291" t="str">
        <f ca="1">IF(ISERROR($S1134),"",OFFSET('Smelter Reference List'!$H$4,$S1134-4,0))</f>
        <v/>
      </c>
      <c r="J1134" s="291" t="str">
        <f ca="1">IF(ISERROR($S1134),"",OFFSET('Smelter Reference List'!$I$4,$S1134-4,0))</f>
        <v/>
      </c>
      <c r="K1134" s="288"/>
      <c r="L1134" s="288"/>
      <c r="M1134" s="288"/>
      <c r="N1134" s="288"/>
      <c r="O1134" s="288"/>
      <c r="P1134" s="288"/>
      <c r="Q1134" s="289"/>
      <c r="R1134" s="274"/>
      <c r="S1134" s="275" t="e">
        <f>IF(OR(C1134="",C1134=T$4),NA(),MATCH($B1134&amp;$C1134,'Smelter Reference List'!$J:$J,0))</f>
        <v>#N/A</v>
      </c>
      <c r="T1134" s="276"/>
      <c r="U1134" s="276"/>
      <c r="V1134" s="276"/>
      <c r="W1134" s="276"/>
    </row>
    <row r="1135" spans="1:23" s="267" customFormat="1" ht="20.25">
      <c r="A1135" s="265"/>
      <c r="B1135" s="273"/>
      <c r="C1135" s="273"/>
      <c r="D1135" s="166" t="str">
        <f ca="1">IF(ISERROR($S1135),"",OFFSET('Smelter Reference List'!$C$4,$S1135-4,0)&amp;"")</f>
        <v/>
      </c>
      <c r="E1135" s="166" t="str">
        <f ca="1">IF(ISERROR($S1135),"",OFFSET('Smelter Reference List'!$D$4,$S1135-4,0)&amp;"")</f>
        <v/>
      </c>
      <c r="F1135" s="166" t="str">
        <f ca="1">IF(ISERROR($S1135),"",OFFSET('Smelter Reference List'!$E$4,$S1135-4,0))</f>
        <v/>
      </c>
      <c r="G1135" s="166" t="str">
        <f ca="1">IF(C1135=$U$4,"Enter smelter details", IF(ISERROR($S1135),"",OFFSET('Smelter Reference List'!$F$4,$S1135-4,0)))</f>
        <v/>
      </c>
      <c r="H1135" s="290" t="str">
        <f ca="1">IF(ISERROR($S1135),"",OFFSET('Smelter Reference List'!$G$4,$S1135-4,0))</f>
        <v/>
      </c>
      <c r="I1135" s="291" t="str">
        <f ca="1">IF(ISERROR($S1135),"",OFFSET('Smelter Reference List'!$H$4,$S1135-4,0))</f>
        <v/>
      </c>
      <c r="J1135" s="291" t="str">
        <f ca="1">IF(ISERROR($S1135),"",OFFSET('Smelter Reference List'!$I$4,$S1135-4,0))</f>
        <v/>
      </c>
      <c r="K1135" s="288"/>
      <c r="L1135" s="288"/>
      <c r="M1135" s="288"/>
      <c r="N1135" s="288"/>
      <c r="O1135" s="288"/>
      <c r="P1135" s="288"/>
      <c r="Q1135" s="289"/>
      <c r="R1135" s="274"/>
      <c r="S1135" s="275" t="e">
        <f>IF(OR(C1135="",C1135=T$4),NA(),MATCH($B1135&amp;$C1135,'Smelter Reference List'!$J:$J,0))</f>
        <v>#N/A</v>
      </c>
      <c r="T1135" s="276"/>
      <c r="U1135" s="276"/>
      <c r="V1135" s="276"/>
      <c r="W1135" s="276"/>
    </row>
    <row r="1136" spans="1:23" s="267" customFormat="1" ht="20.25">
      <c r="A1136" s="265"/>
      <c r="B1136" s="273"/>
      <c r="C1136" s="273"/>
      <c r="D1136" s="166" t="str">
        <f ca="1">IF(ISERROR($S1136),"",OFFSET('Smelter Reference List'!$C$4,$S1136-4,0)&amp;"")</f>
        <v/>
      </c>
      <c r="E1136" s="166" t="str">
        <f ca="1">IF(ISERROR($S1136),"",OFFSET('Smelter Reference List'!$D$4,$S1136-4,0)&amp;"")</f>
        <v/>
      </c>
      <c r="F1136" s="166" t="str">
        <f ca="1">IF(ISERROR($S1136),"",OFFSET('Smelter Reference List'!$E$4,$S1136-4,0))</f>
        <v/>
      </c>
      <c r="G1136" s="166" t="str">
        <f ca="1">IF(C1136=$U$4,"Enter smelter details", IF(ISERROR($S1136),"",OFFSET('Smelter Reference List'!$F$4,$S1136-4,0)))</f>
        <v/>
      </c>
      <c r="H1136" s="290" t="str">
        <f ca="1">IF(ISERROR($S1136),"",OFFSET('Smelter Reference List'!$G$4,$S1136-4,0))</f>
        <v/>
      </c>
      <c r="I1136" s="291" t="str">
        <f ca="1">IF(ISERROR($S1136),"",OFFSET('Smelter Reference List'!$H$4,$S1136-4,0))</f>
        <v/>
      </c>
      <c r="J1136" s="291" t="str">
        <f ca="1">IF(ISERROR($S1136),"",OFFSET('Smelter Reference List'!$I$4,$S1136-4,0))</f>
        <v/>
      </c>
      <c r="K1136" s="288"/>
      <c r="L1136" s="288"/>
      <c r="M1136" s="288"/>
      <c r="N1136" s="288"/>
      <c r="O1136" s="288"/>
      <c r="P1136" s="288"/>
      <c r="Q1136" s="289"/>
      <c r="R1136" s="274"/>
      <c r="S1136" s="275" t="e">
        <f>IF(OR(C1136="",C1136=T$4),NA(),MATCH($B1136&amp;$C1136,'Smelter Reference List'!$J:$J,0))</f>
        <v>#N/A</v>
      </c>
      <c r="T1136" s="276"/>
      <c r="U1136" s="276"/>
      <c r="V1136" s="276"/>
      <c r="W1136" s="276"/>
    </row>
    <row r="1137" spans="1:23" s="267" customFormat="1" ht="20.25">
      <c r="A1137" s="265"/>
      <c r="B1137" s="273"/>
      <c r="C1137" s="273"/>
      <c r="D1137" s="166" t="str">
        <f ca="1">IF(ISERROR($S1137),"",OFFSET('Smelter Reference List'!$C$4,$S1137-4,0)&amp;"")</f>
        <v/>
      </c>
      <c r="E1137" s="166" t="str">
        <f ca="1">IF(ISERROR($S1137),"",OFFSET('Smelter Reference List'!$D$4,$S1137-4,0)&amp;"")</f>
        <v/>
      </c>
      <c r="F1137" s="166" t="str">
        <f ca="1">IF(ISERROR($S1137),"",OFFSET('Smelter Reference List'!$E$4,$S1137-4,0))</f>
        <v/>
      </c>
      <c r="G1137" s="166" t="str">
        <f ca="1">IF(C1137=$U$4,"Enter smelter details", IF(ISERROR($S1137),"",OFFSET('Smelter Reference List'!$F$4,$S1137-4,0)))</f>
        <v/>
      </c>
      <c r="H1137" s="290" t="str">
        <f ca="1">IF(ISERROR($S1137),"",OFFSET('Smelter Reference List'!$G$4,$S1137-4,0))</f>
        <v/>
      </c>
      <c r="I1137" s="291" t="str">
        <f ca="1">IF(ISERROR($S1137),"",OFFSET('Smelter Reference List'!$H$4,$S1137-4,0))</f>
        <v/>
      </c>
      <c r="J1137" s="291" t="str">
        <f ca="1">IF(ISERROR($S1137),"",OFFSET('Smelter Reference List'!$I$4,$S1137-4,0))</f>
        <v/>
      </c>
      <c r="K1137" s="288"/>
      <c r="L1137" s="288"/>
      <c r="M1137" s="288"/>
      <c r="N1137" s="288"/>
      <c r="O1137" s="288"/>
      <c r="P1137" s="288"/>
      <c r="Q1137" s="289"/>
      <c r="R1137" s="274"/>
      <c r="S1137" s="275" t="e">
        <f>IF(OR(C1137="",C1137=T$4),NA(),MATCH($B1137&amp;$C1137,'Smelter Reference List'!$J:$J,0))</f>
        <v>#N/A</v>
      </c>
      <c r="T1137" s="276"/>
      <c r="U1137" s="276"/>
      <c r="V1137" s="276"/>
      <c r="W1137" s="276"/>
    </row>
    <row r="1138" spans="1:23" s="267" customFormat="1" ht="20.25">
      <c r="A1138" s="265"/>
      <c r="B1138" s="273"/>
      <c r="C1138" s="273"/>
      <c r="D1138" s="166" t="str">
        <f ca="1">IF(ISERROR($S1138),"",OFFSET('Smelter Reference List'!$C$4,$S1138-4,0)&amp;"")</f>
        <v/>
      </c>
      <c r="E1138" s="166" t="str">
        <f ca="1">IF(ISERROR($S1138),"",OFFSET('Smelter Reference List'!$D$4,$S1138-4,0)&amp;"")</f>
        <v/>
      </c>
      <c r="F1138" s="166" t="str">
        <f ca="1">IF(ISERROR($S1138),"",OFFSET('Smelter Reference List'!$E$4,$S1138-4,0))</f>
        <v/>
      </c>
      <c r="G1138" s="166" t="str">
        <f ca="1">IF(C1138=$U$4,"Enter smelter details", IF(ISERROR($S1138),"",OFFSET('Smelter Reference List'!$F$4,$S1138-4,0)))</f>
        <v/>
      </c>
      <c r="H1138" s="290" t="str">
        <f ca="1">IF(ISERROR($S1138),"",OFFSET('Smelter Reference List'!$G$4,$S1138-4,0))</f>
        <v/>
      </c>
      <c r="I1138" s="291" t="str">
        <f ca="1">IF(ISERROR($S1138),"",OFFSET('Smelter Reference List'!$H$4,$S1138-4,0))</f>
        <v/>
      </c>
      <c r="J1138" s="291" t="str">
        <f ca="1">IF(ISERROR($S1138),"",OFFSET('Smelter Reference List'!$I$4,$S1138-4,0))</f>
        <v/>
      </c>
      <c r="K1138" s="288"/>
      <c r="L1138" s="288"/>
      <c r="M1138" s="288"/>
      <c r="N1138" s="288"/>
      <c r="O1138" s="288"/>
      <c r="P1138" s="288"/>
      <c r="Q1138" s="289"/>
      <c r="R1138" s="274"/>
      <c r="S1138" s="275" t="e">
        <f>IF(OR(C1138="",C1138=T$4),NA(),MATCH($B1138&amp;$C1138,'Smelter Reference List'!$J:$J,0))</f>
        <v>#N/A</v>
      </c>
      <c r="T1138" s="276"/>
      <c r="U1138" s="276"/>
      <c r="V1138" s="276"/>
      <c r="W1138" s="276"/>
    </row>
    <row r="1139" spans="1:23" s="267" customFormat="1" ht="20.25">
      <c r="A1139" s="265"/>
      <c r="B1139" s="273"/>
      <c r="C1139" s="273"/>
      <c r="D1139" s="166" t="str">
        <f ca="1">IF(ISERROR($S1139),"",OFFSET('Smelter Reference List'!$C$4,$S1139-4,0)&amp;"")</f>
        <v/>
      </c>
      <c r="E1139" s="166" t="str">
        <f ca="1">IF(ISERROR($S1139),"",OFFSET('Smelter Reference List'!$D$4,$S1139-4,0)&amp;"")</f>
        <v/>
      </c>
      <c r="F1139" s="166" t="str">
        <f ca="1">IF(ISERROR($S1139),"",OFFSET('Smelter Reference List'!$E$4,$S1139-4,0))</f>
        <v/>
      </c>
      <c r="G1139" s="166" t="str">
        <f ca="1">IF(C1139=$U$4,"Enter smelter details", IF(ISERROR($S1139),"",OFFSET('Smelter Reference List'!$F$4,$S1139-4,0)))</f>
        <v/>
      </c>
      <c r="H1139" s="290" t="str">
        <f ca="1">IF(ISERROR($S1139),"",OFFSET('Smelter Reference List'!$G$4,$S1139-4,0))</f>
        <v/>
      </c>
      <c r="I1139" s="291" t="str">
        <f ca="1">IF(ISERROR($S1139),"",OFFSET('Smelter Reference List'!$H$4,$S1139-4,0))</f>
        <v/>
      </c>
      <c r="J1139" s="291" t="str">
        <f ca="1">IF(ISERROR($S1139),"",OFFSET('Smelter Reference List'!$I$4,$S1139-4,0))</f>
        <v/>
      </c>
      <c r="K1139" s="288"/>
      <c r="L1139" s="288"/>
      <c r="M1139" s="288"/>
      <c r="N1139" s="288"/>
      <c r="O1139" s="288"/>
      <c r="P1139" s="288"/>
      <c r="Q1139" s="289"/>
      <c r="R1139" s="274"/>
      <c r="S1139" s="275" t="e">
        <f>IF(OR(C1139="",C1139=T$4),NA(),MATCH($B1139&amp;$C1139,'Smelter Reference List'!$J:$J,0))</f>
        <v>#N/A</v>
      </c>
      <c r="T1139" s="276"/>
      <c r="U1139" s="276"/>
      <c r="V1139" s="276"/>
      <c r="W1139" s="276"/>
    </row>
    <row r="1140" spans="1:23" s="267" customFormat="1" ht="20.25">
      <c r="A1140" s="265"/>
      <c r="B1140" s="273"/>
      <c r="C1140" s="273"/>
      <c r="D1140" s="166" t="str">
        <f ca="1">IF(ISERROR($S1140),"",OFFSET('Smelter Reference List'!$C$4,$S1140-4,0)&amp;"")</f>
        <v/>
      </c>
      <c r="E1140" s="166" t="str">
        <f ca="1">IF(ISERROR($S1140),"",OFFSET('Smelter Reference List'!$D$4,$S1140-4,0)&amp;"")</f>
        <v/>
      </c>
      <c r="F1140" s="166" t="str">
        <f ca="1">IF(ISERROR($S1140),"",OFFSET('Smelter Reference List'!$E$4,$S1140-4,0))</f>
        <v/>
      </c>
      <c r="G1140" s="166" t="str">
        <f ca="1">IF(C1140=$U$4,"Enter smelter details", IF(ISERROR($S1140),"",OFFSET('Smelter Reference List'!$F$4,$S1140-4,0)))</f>
        <v/>
      </c>
      <c r="H1140" s="290" t="str">
        <f ca="1">IF(ISERROR($S1140),"",OFFSET('Smelter Reference List'!$G$4,$S1140-4,0))</f>
        <v/>
      </c>
      <c r="I1140" s="291" t="str">
        <f ca="1">IF(ISERROR($S1140),"",OFFSET('Smelter Reference List'!$H$4,$S1140-4,0))</f>
        <v/>
      </c>
      <c r="J1140" s="291" t="str">
        <f ca="1">IF(ISERROR($S1140),"",OFFSET('Smelter Reference List'!$I$4,$S1140-4,0))</f>
        <v/>
      </c>
      <c r="K1140" s="288"/>
      <c r="L1140" s="288"/>
      <c r="M1140" s="288"/>
      <c r="N1140" s="288"/>
      <c r="O1140" s="288"/>
      <c r="P1140" s="288"/>
      <c r="Q1140" s="289"/>
      <c r="R1140" s="274"/>
      <c r="S1140" s="275" t="e">
        <f>IF(OR(C1140="",C1140=T$4),NA(),MATCH($B1140&amp;$C1140,'Smelter Reference List'!$J:$J,0))</f>
        <v>#N/A</v>
      </c>
      <c r="T1140" s="276"/>
      <c r="U1140" s="276"/>
      <c r="V1140" s="276"/>
      <c r="W1140" s="276"/>
    </row>
    <row r="1141" spans="1:23" s="267" customFormat="1" ht="20.25">
      <c r="A1141" s="265"/>
      <c r="B1141" s="273"/>
      <c r="C1141" s="273"/>
      <c r="D1141" s="166" t="str">
        <f ca="1">IF(ISERROR($S1141),"",OFFSET('Smelter Reference List'!$C$4,$S1141-4,0)&amp;"")</f>
        <v/>
      </c>
      <c r="E1141" s="166" t="str">
        <f ca="1">IF(ISERROR($S1141),"",OFFSET('Smelter Reference List'!$D$4,$S1141-4,0)&amp;"")</f>
        <v/>
      </c>
      <c r="F1141" s="166" t="str">
        <f ca="1">IF(ISERROR($S1141),"",OFFSET('Smelter Reference List'!$E$4,$S1141-4,0))</f>
        <v/>
      </c>
      <c r="G1141" s="166" t="str">
        <f ca="1">IF(C1141=$U$4,"Enter smelter details", IF(ISERROR($S1141),"",OFFSET('Smelter Reference List'!$F$4,$S1141-4,0)))</f>
        <v/>
      </c>
      <c r="H1141" s="290" t="str">
        <f ca="1">IF(ISERROR($S1141),"",OFFSET('Smelter Reference List'!$G$4,$S1141-4,0))</f>
        <v/>
      </c>
      <c r="I1141" s="291" t="str">
        <f ca="1">IF(ISERROR($S1141),"",OFFSET('Smelter Reference List'!$H$4,$S1141-4,0))</f>
        <v/>
      </c>
      <c r="J1141" s="291" t="str">
        <f ca="1">IF(ISERROR($S1141),"",OFFSET('Smelter Reference List'!$I$4,$S1141-4,0))</f>
        <v/>
      </c>
      <c r="K1141" s="288"/>
      <c r="L1141" s="288"/>
      <c r="M1141" s="288"/>
      <c r="N1141" s="288"/>
      <c r="O1141" s="288"/>
      <c r="P1141" s="288"/>
      <c r="Q1141" s="289"/>
      <c r="R1141" s="274"/>
      <c r="S1141" s="275" t="e">
        <f>IF(OR(C1141="",C1141=T$4),NA(),MATCH($B1141&amp;$C1141,'Smelter Reference List'!$J:$J,0))</f>
        <v>#N/A</v>
      </c>
      <c r="T1141" s="276"/>
      <c r="U1141" s="276"/>
      <c r="V1141" s="276"/>
      <c r="W1141" s="276"/>
    </row>
    <row r="1142" spans="1:23" s="267" customFormat="1" ht="20.25">
      <c r="A1142" s="265"/>
      <c r="B1142" s="273"/>
      <c r="C1142" s="273"/>
      <c r="D1142" s="166" t="str">
        <f ca="1">IF(ISERROR($S1142),"",OFFSET('Smelter Reference List'!$C$4,$S1142-4,0)&amp;"")</f>
        <v/>
      </c>
      <c r="E1142" s="166" t="str">
        <f ca="1">IF(ISERROR($S1142),"",OFFSET('Smelter Reference List'!$D$4,$S1142-4,0)&amp;"")</f>
        <v/>
      </c>
      <c r="F1142" s="166" t="str">
        <f ca="1">IF(ISERROR($S1142),"",OFFSET('Smelter Reference List'!$E$4,$S1142-4,0))</f>
        <v/>
      </c>
      <c r="G1142" s="166" t="str">
        <f ca="1">IF(C1142=$U$4,"Enter smelter details", IF(ISERROR($S1142),"",OFFSET('Smelter Reference List'!$F$4,$S1142-4,0)))</f>
        <v/>
      </c>
      <c r="H1142" s="290" t="str">
        <f ca="1">IF(ISERROR($S1142),"",OFFSET('Smelter Reference List'!$G$4,$S1142-4,0))</f>
        <v/>
      </c>
      <c r="I1142" s="291" t="str">
        <f ca="1">IF(ISERROR($S1142),"",OFFSET('Smelter Reference List'!$H$4,$S1142-4,0))</f>
        <v/>
      </c>
      <c r="J1142" s="291" t="str">
        <f ca="1">IF(ISERROR($S1142),"",OFFSET('Smelter Reference List'!$I$4,$S1142-4,0))</f>
        <v/>
      </c>
      <c r="K1142" s="288"/>
      <c r="L1142" s="288"/>
      <c r="M1142" s="288"/>
      <c r="N1142" s="288"/>
      <c r="O1142" s="288"/>
      <c r="P1142" s="288"/>
      <c r="Q1142" s="289"/>
      <c r="R1142" s="274"/>
      <c r="S1142" s="275" t="e">
        <f>IF(OR(C1142="",C1142=T$4),NA(),MATCH($B1142&amp;$C1142,'Smelter Reference List'!$J:$J,0))</f>
        <v>#N/A</v>
      </c>
      <c r="T1142" s="276"/>
      <c r="U1142" s="276"/>
      <c r="V1142" s="276"/>
      <c r="W1142" s="276"/>
    </row>
    <row r="1143" spans="1:23" s="267" customFormat="1" ht="20.25">
      <c r="A1143" s="265"/>
      <c r="B1143" s="273"/>
      <c r="C1143" s="273"/>
      <c r="D1143" s="166" t="str">
        <f ca="1">IF(ISERROR($S1143),"",OFFSET('Smelter Reference List'!$C$4,$S1143-4,0)&amp;"")</f>
        <v/>
      </c>
      <c r="E1143" s="166" t="str">
        <f ca="1">IF(ISERROR($S1143),"",OFFSET('Smelter Reference List'!$D$4,$S1143-4,0)&amp;"")</f>
        <v/>
      </c>
      <c r="F1143" s="166" t="str">
        <f ca="1">IF(ISERROR($S1143),"",OFFSET('Smelter Reference List'!$E$4,$S1143-4,0))</f>
        <v/>
      </c>
      <c r="G1143" s="166" t="str">
        <f ca="1">IF(C1143=$U$4,"Enter smelter details", IF(ISERROR($S1143),"",OFFSET('Smelter Reference List'!$F$4,$S1143-4,0)))</f>
        <v/>
      </c>
      <c r="H1143" s="290" t="str">
        <f ca="1">IF(ISERROR($S1143),"",OFFSET('Smelter Reference List'!$G$4,$S1143-4,0))</f>
        <v/>
      </c>
      <c r="I1143" s="291" t="str">
        <f ca="1">IF(ISERROR($S1143),"",OFFSET('Smelter Reference List'!$H$4,$S1143-4,0))</f>
        <v/>
      </c>
      <c r="J1143" s="291" t="str">
        <f ca="1">IF(ISERROR($S1143),"",OFFSET('Smelter Reference List'!$I$4,$S1143-4,0))</f>
        <v/>
      </c>
      <c r="K1143" s="288"/>
      <c r="L1143" s="288"/>
      <c r="M1143" s="288"/>
      <c r="N1143" s="288"/>
      <c r="O1143" s="288"/>
      <c r="P1143" s="288"/>
      <c r="Q1143" s="289"/>
      <c r="R1143" s="274"/>
      <c r="S1143" s="275" t="e">
        <f>IF(OR(C1143="",C1143=T$4),NA(),MATCH($B1143&amp;$C1143,'Smelter Reference List'!$J:$J,0))</f>
        <v>#N/A</v>
      </c>
      <c r="T1143" s="276"/>
      <c r="U1143" s="276"/>
      <c r="V1143" s="276"/>
      <c r="W1143" s="276"/>
    </row>
    <row r="1144" spans="1:23" s="267" customFormat="1" ht="20.25">
      <c r="A1144" s="265"/>
      <c r="B1144" s="273"/>
      <c r="C1144" s="273"/>
      <c r="D1144" s="166" t="str">
        <f ca="1">IF(ISERROR($S1144),"",OFFSET('Smelter Reference List'!$C$4,$S1144-4,0)&amp;"")</f>
        <v/>
      </c>
      <c r="E1144" s="166" t="str">
        <f ca="1">IF(ISERROR($S1144),"",OFFSET('Smelter Reference List'!$D$4,$S1144-4,0)&amp;"")</f>
        <v/>
      </c>
      <c r="F1144" s="166" t="str">
        <f ca="1">IF(ISERROR($S1144),"",OFFSET('Smelter Reference List'!$E$4,$S1144-4,0))</f>
        <v/>
      </c>
      <c r="G1144" s="166" t="str">
        <f ca="1">IF(C1144=$U$4,"Enter smelter details", IF(ISERROR($S1144),"",OFFSET('Smelter Reference List'!$F$4,$S1144-4,0)))</f>
        <v/>
      </c>
      <c r="H1144" s="290" t="str">
        <f ca="1">IF(ISERROR($S1144),"",OFFSET('Smelter Reference List'!$G$4,$S1144-4,0))</f>
        <v/>
      </c>
      <c r="I1144" s="291" t="str">
        <f ca="1">IF(ISERROR($S1144),"",OFFSET('Smelter Reference List'!$H$4,$S1144-4,0))</f>
        <v/>
      </c>
      <c r="J1144" s="291" t="str">
        <f ca="1">IF(ISERROR($S1144),"",OFFSET('Smelter Reference List'!$I$4,$S1144-4,0))</f>
        <v/>
      </c>
      <c r="K1144" s="288"/>
      <c r="L1144" s="288"/>
      <c r="M1144" s="288"/>
      <c r="N1144" s="288"/>
      <c r="O1144" s="288"/>
      <c r="P1144" s="288"/>
      <c r="Q1144" s="289"/>
      <c r="R1144" s="274"/>
      <c r="S1144" s="275" t="e">
        <f>IF(OR(C1144="",C1144=T$4),NA(),MATCH($B1144&amp;$C1144,'Smelter Reference List'!$J:$J,0))</f>
        <v>#N/A</v>
      </c>
      <c r="T1144" s="276"/>
      <c r="U1144" s="276"/>
      <c r="V1144" s="276"/>
      <c r="W1144" s="276"/>
    </row>
    <row r="1145" spans="1:23" s="267" customFormat="1" ht="20.25">
      <c r="A1145" s="265"/>
      <c r="B1145" s="273"/>
      <c r="C1145" s="273"/>
      <c r="D1145" s="166" t="str">
        <f ca="1">IF(ISERROR($S1145),"",OFFSET('Smelter Reference List'!$C$4,$S1145-4,0)&amp;"")</f>
        <v/>
      </c>
      <c r="E1145" s="166" t="str">
        <f ca="1">IF(ISERROR($S1145),"",OFFSET('Smelter Reference List'!$D$4,$S1145-4,0)&amp;"")</f>
        <v/>
      </c>
      <c r="F1145" s="166" t="str">
        <f ca="1">IF(ISERROR($S1145),"",OFFSET('Smelter Reference List'!$E$4,$S1145-4,0))</f>
        <v/>
      </c>
      <c r="G1145" s="166" t="str">
        <f ca="1">IF(C1145=$U$4,"Enter smelter details", IF(ISERROR($S1145),"",OFFSET('Smelter Reference List'!$F$4,$S1145-4,0)))</f>
        <v/>
      </c>
      <c r="H1145" s="290" t="str">
        <f ca="1">IF(ISERROR($S1145),"",OFFSET('Smelter Reference List'!$G$4,$S1145-4,0))</f>
        <v/>
      </c>
      <c r="I1145" s="291" t="str">
        <f ca="1">IF(ISERROR($S1145),"",OFFSET('Smelter Reference List'!$H$4,$S1145-4,0))</f>
        <v/>
      </c>
      <c r="J1145" s="291" t="str">
        <f ca="1">IF(ISERROR($S1145),"",OFFSET('Smelter Reference List'!$I$4,$S1145-4,0))</f>
        <v/>
      </c>
      <c r="K1145" s="288"/>
      <c r="L1145" s="288"/>
      <c r="M1145" s="288"/>
      <c r="N1145" s="288"/>
      <c r="O1145" s="288"/>
      <c r="P1145" s="288"/>
      <c r="Q1145" s="289"/>
      <c r="R1145" s="274"/>
      <c r="S1145" s="275" t="e">
        <f>IF(OR(C1145="",C1145=T$4),NA(),MATCH($B1145&amp;$C1145,'Smelter Reference List'!$J:$J,0))</f>
        <v>#N/A</v>
      </c>
      <c r="T1145" s="276"/>
      <c r="U1145" s="276"/>
      <c r="V1145" s="276"/>
      <c r="W1145" s="276"/>
    </row>
    <row r="1146" spans="1:23" s="267" customFormat="1" ht="20.25">
      <c r="A1146" s="265"/>
      <c r="B1146" s="273"/>
      <c r="C1146" s="273"/>
      <c r="D1146" s="166" t="str">
        <f ca="1">IF(ISERROR($S1146),"",OFFSET('Smelter Reference List'!$C$4,$S1146-4,0)&amp;"")</f>
        <v/>
      </c>
      <c r="E1146" s="166" t="str">
        <f ca="1">IF(ISERROR($S1146),"",OFFSET('Smelter Reference List'!$D$4,$S1146-4,0)&amp;"")</f>
        <v/>
      </c>
      <c r="F1146" s="166" t="str">
        <f ca="1">IF(ISERROR($S1146),"",OFFSET('Smelter Reference List'!$E$4,$S1146-4,0))</f>
        <v/>
      </c>
      <c r="G1146" s="166" t="str">
        <f ca="1">IF(C1146=$U$4,"Enter smelter details", IF(ISERROR($S1146),"",OFFSET('Smelter Reference List'!$F$4,$S1146-4,0)))</f>
        <v/>
      </c>
      <c r="H1146" s="290" t="str">
        <f ca="1">IF(ISERROR($S1146),"",OFFSET('Smelter Reference List'!$G$4,$S1146-4,0))</f>
        <v/>
      </c>
      <c r="I1146" s="291" t="str">
        <f ca="1">IF(ISERROR($S1146),"",OFFSET('Smelter Reference List'!$H$4,$S1146-4,0))</f>
        <v/>
      </c>
      <c r="J1146" s="291" t="str">
        <f ca="1">IF(ISERROR($S1146),"",OFFSET('Smelter Reference List'!$I$4,$S1146-4,0))</f>
        <v/>
      </c>
      <c r="K1146" s="288"/>
      <c r="L1146" s="288"/>
      <c r="M1146" s="288"/>
      <c r="N1146" s="288"/>
      <c r="O1146" s="288"/>
      <c r="P1146" s="288"/>
      <c r="Q1146" s="289"/>
      <c r="R1146" s="274"/>
      <c r="S1146" s="275" t="e">
        <f>IF(OR(C1146="",C1146=T$4),NA(),MATCH($B1146&amp;$C1146,'Smelter Reference List'!$J:$J,0))</f>
        <v>#N/A</v>
      </c>
      <c r="T1146" s="276"/>
      <c r="U1146" s="276"/>
      <c r="V1146" s="276"/>
      <c r="W1146" s="276"/>
    </row>
    <row r="1147" spans="1:23" s="267" customFormat="1" ht="20.25">
      <c r="A1147" s="265"/>
      <c r="B1147" s="273"/>
      <c r="C1147" s="273"/>
      <c r="D1147" s="166" t="str">
        <f ca="1">IF(ISERROR($S1147),"",OFFSET('Smelter Reference List'!$C$4,$S1147-4,0)&amp;"")</f>
        <v/>
      </c>
      <c r="E1147" s="166" t="str">
        <f ca="1">IF(ISERROR($S1147),"",OFFSET('Smelter Reference List'!$D$4,$S1147-4,0)&amp;"")</f>
        <v/>
      </c>
      <c r="F1147" s="166" t="str">
        <f ca="1">IF(ISERROR($S1147),"",OFFSET('Smelter Reference List'!$E$4,$S1147-4,0))</f>
        <v/>
      </c>
      <c r="G1147" s="166" t="str">
        <f ca="1">IF(C1147=$U$4,"Enter smelter details", IF(ISERROR($S1147),"",OFFSET('Smelter Reference List'!$F$4,$S1147-4,0)))</f>
        <v/>
      </c>
      <c r="H1147" s="290" t="str">
        <f ca="1">IF(ISERROR($S1147),"",OFFSET('Smelter Reference List'!$G$4,$S1147-4,0))</f>
        <v/>
      </c>
      <c r="I1147" s="291" t="str">
        <f ca="1">IF(ISERROR($S1147),"",OFFSET('Smelter Reference List'!$H$4,$S1147-4,0))</f>
        <v/>
      </c>
      <c r="J1147" s="291" t="str">
        <f ca="1">IF(ISERROR($S1147),"",OFFSET('Smelter Reference List'!$I$4,$S1147-4,0))</f>
        <v/>
      </c>
      <c r="K1147" s="288"/>
      <c r="L1147" s="288"/>
      <c r="M1147" s="288"/>
      <c r="N1147" s="288"/>
      <c r="O1147" s="288"/>
      <c r="P1147" s="288"/>
      <c r="Q1147" s="289"/>
      <c r="R1147" s="274"/>
      <c r="S1147" s="275" t="e">
        <f>IF(OR(C1147="",C1147=T$4),NA(),MATCH($B1147&amp;$C1147,'Smelter Reference List'!$J:$J,0))</f>
        <v>#N/A</v>
      </c>
      <c r="T1147" s="276"/>
      <c r="U1147" s="276"/>
      <c r="V1147" s="276"/>
      <c r="W1147" s="276"/>
    </row>
    <row r="1148" spans="1:23" s="267" customFormat="1" ht="20.25">
      <c r="A1148" s="265"/>
      <c r="B1148" s="273"/>
      <c r="C1148" s="273"/>
      <c r="D1148" s="166" t="str">
        <f ca="1">IF(ISERROR($S1148),"",OFFSET('Smelter Reference List'!$C$4,$S1148-4,0)&amp;"")</f>
        <v/>
      </c>
      <c r="E1148" s="166" t="str">
        <f ca="1">IF(ISERROR($S1148),"",OFFSET('Smelter Reference List'!$D$4,$S1148-4,0)&amp;"")</f>
        <v/>
      </c>
      <c r="F1148" s="166" t="str">
        <f ca="1">IF(ISERROR($S1148),"",OFFSET('Smelter Reference List'!$E$4,$S1148-4,0))</f>
        <v/>
      </c>
      <c r="G1148" s="166" t="str">
        <f ca="1">IF(C1148=$U$4,"Enter smelter details", IF(ISERROR($S1148),"",OFFSET('Smelter Reference List'!$F$4,$S1148-4,0)))</f>
        <v/>
      </c>
      <c r="H1148" s="290" t="str">
        <f ca="1">IF(ISERROR($S1148),"",OFFSET('Smelter Reference List'!$G$4,$S1148-4,0))</f>
        <v/>
      </c>
      <c r="I1148" s="291" t="str">
        <f ca="1">IF(ISERROR($S1148),"",OFFSET('Smelter Reference List'!$H$4,$S1148-4,0))</f>
        <v/>
      </c>
      <c r="J1148" s="291" t="str">
        <f ca="1">IF(ISERROR($S1148),"",OFFSET('Smelter Reference List'!$I$4,$S1148-4,0))</f>
        <v/>
      </c>
      <c r="K1148" s="288"/>
      <c r="L1148" s="288"/>
      <c r="M1148" s="288"/>
      <c r="N1148" s="288"/>
      <c r="O1148" s="288"/>
      <c r="P1148" s="288"/>
      <c r="Q1148" s="289"/>
      <c r="R1148" s="274"/>
      <c r="S1148" s="275" t="e">
        <f>IF(OR(C1148="",C1148=T$4),NA(),MATCH($B1148&amp;$C1148,'Smelter Reference List'!$J:$J,0))</f>
        <v>#N/A</v>
      </c>
      <c r="T1148" s="276"/>
      <c r="U1148" s="276"/>
      <c r="V1148" s="276"/>
      <c r="W1148" s="276"/>
    </row>
    <row r="1149" spans="1:23" s="267" customFormat="1" ht="20.25">
      <c r="A1149" s="265"/>
      <c r="B1149" s="273"/>
      <c r="C1149" s="273"/>
      <c r="D1149" s="166" t="str">
        <f ca="1">IF(ISERROR($S1149),"",OFFSET('Smelter Reference List'!$C$4,$S1149-4,0)&amp;"")</f>
        <v/>
      </c>
      <c r="E1149" s="166" t="str">
        <f ca="1">IF(ISERROR($S1149),"",OFFSET('Smelter Reference List'!$D$4,$S1149-4,0)&amp;"")</f>
        <v/>
      </c>
      <c r="F1149" s="166" t="str">
        <f ca="1">IF(ISERROR($S1149),"",OFFSET('Smelter Reference List'!$E$4,$S1149-4,0))</f>
        <v/>
      </c>
      <c r="G1149" s="166" t="str">
        <f ca="1">IF(C1149=$U$4,"Enter smelter details", IF(ISERROR($S1149),"",OFFSET('Smelter Reference List'!$F$4,$S1149-4,0)))</f>
        <v/>
      </c>
      <c r="H1149" s="290" t="str">
        <f ca="1">IF(ISERROR($S1149),"",OFFSET('Smelter Reference List'!$G$4,$S1149-4,0))</f>
        <v/>
      </c>
      <c r="I1149" s="291" t="str">
        <f ca="1">IF(ISERROR($S1149),"",OFFSET('Smelter Reference List'!$H$4,$S1149-4,0))</f>
        <v/>
      </c>
      <c r="J1149" s="291" t="str">
        <f ca="1">IF(ISERROR($S1149),"",OFFSET('Smelter Reference List'!$I$4,$S1149-4,0))</f>
        <v/>
      </c>
      <c r="K1149" s="288"/>
      <c r="L1149" s="288"/>
      <c r="M1149" s="288"/>
      <c r="N1149" s="288"/>
      <c r="O1149" s="288"/>
      <c r="P1149" s="288"/>
      <c r="Q1149" s="289"/>
      <c r="R1149" s="274"/>
      <c r="S1149" s="275" t="e">
        <f>IF(OR(C1149="",C1149=T$4),NA(),MATCH($B1149&amp;$C1149,'Smelter Reference List'!$J:$J,0))</f>
        <v>#N/A</v>
      </c>
      <c r="T1149" s="276"/>
      <c r="U1149" s="276"/>
      <c r="V1149" s="276"/>
      <c r="W1149" s="276"/>
    </row>
    <row r="1150" spans="1:23" s="267" customFormat="1" ht="20.25">
      <c r="A1150" s="265"/>
      <c r="B1150" s="273"/>
      <c r="C1150" s="273"/>
      <c r="D1150" s="166" t="str">
        <f ca="1">IF(ISERROR($S1150),"",OFFSET('Smelter Reference List'!$C$4,$S1150-4,0)&amp;"")</f>
        <v/>
      </c>
      <c r="E1150" s="166" t="str">
        <f ca="1">IF(ISERROR($S1150),"",OFFSET('Smelter Reference List'!$D$4,$S1150-4,0)&amp;"")</f>
        <v/>
      </c>
      <c r="F1150" s="166" t="str">
        <f ca="1">IF(ISERROR($S1150),"",OFFSET('Smelter Reference List'!$E$4,$S1150-4,0))</f>
        <v/>
      </c>
      <c r="G1150" s="166" t="str">
        <f ca="1">IF(C1150=$U$4,"Enter smelter details", IF(ISERROR($S1150),"",OFFSET('Smelter Reference List'!$F$4,$S1150-4,0)))</f>
        <v/>
      </c>
      <c r="H1150" s="290" t="str">
        <f ca="1">IF(ISERROR($S1150),"",OFFSET('Smelter Reference List'!$G$4,$S1150-4,0))</f>
        <v/>
      </c>
      <c r="I1150" s="291" t="str">
        <f ca="1">IF(ISERROR($S1150),"",OFFSET('Smelter Reference List'!$H$4,$S1150-4,0))</f>
        <v/>
      </c>
      <c r="J1150" s="291" t="str">
        <f ca="1">IF(ISERROR($S1150),"",OFFSET('Smelter Reference List'!$I$4,$S1150-4,0))</f>
        <v/>
      </c>
      <c r="K1150" s="288"/>
      <c r="L1150" s="288"/>
      <c r="M1150" s="288"/>
      <c r="N1150" s="288"/>
      <c r="O1150" s="288"/>
      <c r="P1150" s="288"/>
      <c r="Q1150" s="289"/>
      <c r="R1150" s="274"/>
      <c r="S1150" s="275" t="e">
        <f>IF(OR(C1150="",C1150=T$4),NA(),MATCH($B1150&amp;$C1150,'Smelter Reference List'!$J:$J,0))</f>
        <v>#N/A</v>
      </c>
      <c r="T1150" s="276"/>
      <c r="U1150" s="276"/>
      <c r="V1150" s="276"/>
      <c r="W1150" s="276"/>
    </row>
    <row r="1151" spans="1:23" s="267" customFormat="1" ht="20.25">
      <c r="A1151" s="265"/>
      <c r="B1151" s="273"/>
      <c r="C1151" s="273"/>
      <c r="D1151" s="166" t="str">
        <f ca="1">IF(ISERROR($S1151),"",OFFSET('Smelter Reference List'!$C$4,$S1151-4,0)&amp;"")</f>
        <v/>
      </c>
      <c r="E1151" s="166" t="str">
        <f ca="1">IF(ISERROR($S1151),"",OFFSET('Smelter Reference List'!$D$4,$S1151-4,0)&amp;"")</f>
        <v/>
      </c>
      <c r="F1151" s="166" t="str">
        <f ca="1">IF(ISERROR($S1151),"",OFFSET('Smelter Reference List'!$E$4,$S1151-4,0))</f>
        <v/>
      </c>
      <c r="G1151" s="166" t="str">
        <f ca="1">IF(C1151=$U$4,"Enter smelter details", IF(ISERROR($S1151),"",OFFSET('Smelter Reference List'!$F$4,$S1151-4,0)))</f>
        <v/>
      </c>
      <c r="H1151" s="290" t="str">
        <f ca="1">IF(ISERROR($S1151),"",OFFSET('Smelter Reference List'!$G$4,$S1151-4,0))</f>
        <v/>
      </c>
      <c r="I1151" s="291" t="str">
        <f ca="1">IF(ISERROR($S1151),"",OFFSET('Smelter Reference List'!$H$4,$S1151-4,0))</f>
        <v/>
      </c>
      <c r="J1151" s="291" t="str">
        <f ca="1">IF(ISERROR($S1151),"",OFFSET('Smelter Reference List'!$I$4,$S1151-4,0))</f>
        <v/>
      </c>
      <c r="K1151" s="288"/>
      <c r="L1151" s="288"/>
      <c r="M1151" s="288"/>
      <c r="N1151" s="288"/>
      <c r="O1151" s="288"/>
      <c r="P1151" s="288"/>
      <c r="Q1151" s="289"/>
      <c r="R1151" s="274"/>
      <c r="S1151" s="275" t="e">
        <f>IF(OR(C1151="",C1151=T$4),NA(),MATCH($B1151&amp;$C1151,'Smelter Reference List'!$J:$J,0))</f>
        <v>#N/A</v>
      </c>
      <c r="T1151" s="276"/>
      <c r="U1151" s="276"/>
      <c r="V1151" s="276"/>
      <c r="W1151" s="276"/>
    </row>
    <row r="1152" spans="1:23" s="267" customFormat="1" ht="20.25">
      <c r="A1152" s="265"/>
      <c r="B1152" s="273"/>
      <c r="C1152" s="273"/>
      <c r="D1152" s="166" t="str">
        <f ca="1">IF(ISERROR($S1152),"",OFFSET('Smelter Reference List'!$C$4,$S1152-4,0)&amp;"")</f>
        <v/>
      </c>
      <c r="E1152" s="166" t="str">
        <f ca="1">IF(ISERROR($S1152),"",OFFSET('Smelter Reference List'!$D$4,$S1152-4,0)&amp;"")</f>
        <v/>
      </c>
      <c r="F1152" s="166" t="str">
        <f ca="1">IF(ISERROR($S1152),"",OFFSET('Smelter Reference List'!$E$4,$S1152-4,0))</f>
        <v/>
      </c>
      <c r="G1152" s="166" t="str">
        <f ca="1">IF(C1152=$U$4,"Enter smelter details", IF(ISERROR($S1152),"",OFFSET('Smelter Reference List'!$F$4,$S1152-4,0)))</f>
        <v/>
      </c>
      <c r="H1152" s="290" t="str">
        <f ca="1">IF(ISERROR($S1152),"",OFFSET('Smelter Reference List'!$G$4,$S1152-4,0))</f>
        <v/>
      </c>
      <c r="I1152" s="291" t="str">
        <f ca="1">IF(ISERROR($S1152),"",OFFSET('Smelter Reference List'!$H$4,$S1152-4,0))</f>
        <v/>
      </c>
      <c r="J1152" s="291" t="str">
        <f ca="1">IF(ISERROR($S1152),"",OFFSET('Smelter Reference List'!$I$4,$S1152-4,0))</f>
        <v/>
      </c>
      <c r="K1152" s="288"/>
      <c r="L1152" s="288"/>
      <c r="M1152" s="288"/>
      <c r="N1152" s="288"/>
      <c r="O1152" s="288"/>
      <c r="P1152" s="288"/>
      <c r="Q1152" s="289"/>
      <c r="R1152" s="274"/>
      <c r="S1152" s="275" t="e">
        <f>IF(OR(C1152="",C1152=T$4),NA(),MATCH($B1152&amp;$C1152,'Smelter Reference List'!$J:$J,0))</f>
        <v>#N/A</v>
      </c>
      <c r="T1152" s="276"/>
      <c r="U1152" s="276"/>
      <c r="V1152" s="276"/>
      <c r="W1152" s="276"/>
    </row>
    <row r="1153" spans="1:23" s="267" customFormat="1" ht="20.25">
      <c r="A1153" s="265"/>
      <c r="B1153" s="273"/>
      <c r="C1153" s="273"/>
      <c r="D1153" s="166" t="str">
        <f ca="1">IF(ISERROR($S1153),"",OFFSET('Smelter Reference List'!$C$4,$S1153-4,0)&amp;"")</f>
        <v/>
      </c>
      <c r="E1153" s="166" t="str">
        <f ca="1">IF(ISERROR($S1153),"",OFFSET('Smelter Reference List'!$D$4,$S1153-4,0)&amp;"")</f>
        <v/>
      </c>
      <c r="F1153" s="166" t="str">
        <f ca="1">IF(ISERROR($S1153),"",OFFSET('Smelter Reference List'!$E$4,$S1153-4,0))</f>
        <v/>
      </c>
      <c r="G1153" s="166" t="str">
        <f ca="1">IF(C1153=$U$4,"Enter smelter details", IF(ISERROR($S1153),"",OFFSET('Smelter Reference List'!$F$4,$S1153-4,0)))</f>
        <v/>
      </c>
      <c r="H1153" s="290" t="str">
        <f ca="1">IF(ISERROR($S1153),"",OFFSET('Smelter Reference List'!$G$4,$S1153-4,0))</f>
        <v/>
      </c>
      <c r="I1153" s="291" t="str">
        <f ca="1">IF(ISERROR($S1153),"",OFFSET('Smelter Reference List'!$H$4,$S1153-4,0))</f>
        <v/>
      </c>
      <c r="J1153" s="291" t="str">
        <f ca="1">IF(ISERROR($S1153),"",OFFSET('Smelter Reference List'!$I$4,$S1153-4,0))</f>
        <v/>
      </c>
      <c r="K1153" s="288"/>
      <c r="L1153" s="288"/>
      <c r="M1153" s="288"/>
      <c r="N1153" s="288"/>
      <c r="O1153" s="288"/>
      <c r="P1153" s="288"/>
      <c r="Q1153" s="289"/>
      <c r="R1153" s="274"/>
      <c r="S1153" s="275" t="e">
        <f>IF(OR(C1153="",C1153=T$4),NA(),MATCH($B1153&amp;$C1153,'Smelter Reference List'!$J:$J,0))</f>
        <v>#N/A</v>
      </c>
      <c r="T1153" s="276"/>
      <c r="U1153" s="276"/>
      <c r="V1153" s="276"/>
      <c r="W1153" s="276"/>
    </row>
    <row r="1154" spans="1:23" s="267" customFormat="1" ht="20.25">
      <c r="A1154" s="265"/>
      <c r="B1154" s="273"/>
      <c r="C1154" s="273"/>
      <c r="D1154" s="166" t="str">
        <f ca="1">IF(ISERROR($S1154),"",OFFSET('Smelter Reference List'!$C$4,$S1154-4,0)&amp;"")</f>
        <v/>
      </c>
      <c r="E1154" s="166" t="str">
        <f ca="1">IF(ISERROR($S1154),"",OFFSET('Smelter Reference List'!$D$4,$S1154-4,0)&amp;"")</f>
        <v/>
      </c>
      <c r="F1154" s="166" t="str">
        <f ca="1">IF(ISERROR($S1154),"",OFFSET('Smelter Reference List'!$E$4,$S1154-4,0))</f>
        <v/>
      </c>
      <c r="G1154" s="166" t="str">
        <f ca="1">IF(C1154=$U$4,"Enter smelter details", IF(ISERROR($S1154),"",OFFSET('Smelter Reference List'!$F$4,$S1154-4,0)))</f>
        <v/>
      </c>
      <c r="H1154" s="290" t="str">
        <f ca="1">IF(ISERROR($S1154),"",OFFSET('Smelter Reference List'!$G$4,$S1154-4,0))</f>
        <v/>
      </c>
      <c r="I1154" s="291" t="str">
        <f ca="1">IF(ISERROR($S1154),"",OFFSET('Smelter Reference List'!$H$4,$S1154-4,0))</f>
        <v/>
      </c>
      <c r="J1154" s="291" t="str">
        <f ca="1">IF(ISERROR($S1154),"",OFFSET('Smelter Reference List'!$I$4,$S1154-4,0))</f>
        <v/>
      </c>
      <c r="K1154" s="288"/>
      <c r="L1154" s="288"/>
      <c r="M1154" s="288"/>
      <c r="N1154" s="288"/>
      <c r="O1154" s="288"/>
      <c r="P1154" s="288"/>
      <c r="Q1154" s="289"/>
      <c r="R1154" s="274"/>
      <c r="S1154" s="275" t="e">
        <f>IF(OR(C1154="",C1154=T$4),NA(),MATCH($B1154&amp;$C1154,'Smelter Reference List'!$J:$J,0))</f>
        <v>#N/A</v>
      </c>
      <c r="T1154" s="276"/>
      <c r="U1154" s="276"/>
      <c r="V1154" s="276"/>
      <c r="W1154" s="276"/>
    </row>
    <row r="1155" spans="1:23" s="267" customFormat="1" ht="20.25">
      <c r="A1155" s="265"/>
      <c r="B1155" s="273"/>
      <c r="C1155" s="273"/>
      <c r="D1155" s="166" t="str">
        <f ca="1">IF(ISERROR($S1155),"",OFFSET('Smelter Reference List'!$C$4,$S1155-4,0)&amp;"")</f>
        <v/>
      </c>
      <c r="E1155" s="166" t="str">
        <f ca="1">IF(ISERROR($S1155),"",OFFSET('Smelter Reference List'!$D$4,$S1155-4,0)&amp;"")</f>
        <v/>
      </c>
      <c r="F1155" s="166" t="str">
        <f ca="1">IF(ISERROR($S1155),"",OFFSET('Smelter Reference List'!$E$4,$S1155-4,0))</f>
        <v/>
      </c>
      <c r="G1155" s="166" t="str">
        <f ca="1">IF(C1155=$U$4,"Enter smelter details", IF(ISERROR($S1155),"",OFFSET('Smelter Reference List'!$F$4,$S1155-4,0)))</f>
        <v/>
      </c>
      <c r="H1155" s="290" t="str">
        <f ca="1">IF(ISERROR($S1155),"",OFFSET('Smelter Reference List'!$G$4,$S1155-4,0))</f>
        <v/>
      </c>
      <c r="I1155" s="291" t="str">
        <f ca="1">IF(ISERROR($S1155),"",OFFSET('Smelter Reference List'!$H$4,$S1155-4,0))</f>
        <v/>
      </c>
      <c r="J1155" s="291" t="str">
        <f ca="1">IF(ISERROR($S1155),"",OFFSET('Smelter Reference List'!$I$4,$S1155-4,0))</f>
        <v/>
      </c>
      <c r="K1155" s="288"/>
      <c r="L1155" s="288"/>
      <c r="M1155" s="288"/>
      <c r="N1155" s="288"/>
      <c r="O1155" s="288"/>
      <c r="P1155" s="288"/>
      <c r="Q1155" s="289"/>
      <c r="R1155" s="274"/>
      <c r="S1155" s="275" t="e">
        <f>IF(OR(C1155="",C1155=T$4),NA(),MATCH($B1155&amp;$C1155,'Smelter Reference List'!$J:$J,0))</f>
        <v>#N/A</v>
      </c>
      <c r="T1155" s="276"/>
      <c r="U1155" s="276"/>
      <c r="V1155" s="276"/>
      <c r="W1155" s="276"/>
    </row>
    <row r="1156" spans="1:23" s="267" customFormat="1" ht="20.25">
      <c r="A1156" s="265"/>
      <c r="B1156" s="273"/>
      <c r="C1156" s="273"/>
      <c r="D1156" s="166" t="str">
        <f ca="1">IF(ISERROR($S1156),"",OFFSET('Smelter Reference List'!$C$4,$S1156-4,0)&amp;"")</f>
        <v/>
      </c>
      <c r="E1156" s="166" t="str">
        <f ca="1">IF(ISERROR($S1156),"",OFFSET('Smelter Reference List'!$D$4,$S1156-4,0)&amp;"")</f>
        <v/>
      </c>
      <c r="F1156" s="166" t="str">
        <f ca="1">IF(ISERROR($S1156),"",OFFSET('Smelter Reference List'!$E$4,$S1156-4,0))</f>
        <v/>
      </c>
      <c r="G1156" s="166" t="str">
        <f ca="1">IF(C1156=$U$4,"Enter smelter details", IF(ISERROR($S1156),"",OFFSET('Smelter Reference List'!$F$4,$S1156-4,0)))</f>
        <v/>
      </c>
      <c r="H1156" s="290" t="str">
        <f ca="1">IF(ISERROR($S1156),"",OFFSET('Smelter Reference List'!$G$4,$S1156-4,0))</f>
        <v/>
      </c>
      <c r="I1156" s="291" t="str">
        <f ca="1">IF(ISERROR($S1156),"",OFFSET('Smelter Reference List'!$H$4,$S1156-4,0))</f>
        <v/>
      </c>
      <c r="J1156" s="291" t="str">
        <f ca="1">IF(ISERROR($S1156),"",OFFSET('Smelter Reference List'!$I$4,$S1156-4,0))</f>
        <v/>
      </c>
      <c r="K1156" s="288"/>
      <c r="L1156" s="288"/>
      <c r="M1156" s="288"/>
      <c r="N1156" s="288"/>
      <c r="O1156" s="288"/>
      <c r="P1156" s="288"/>
      <c r="Q1156" s="289"/>
      <c r="R1156" s="274"/>
      <c r="S1156" s="275" t="e">
        <f>IF(OR(C1156="",C1156=T$4),NA(),MATCH($B1156&amp;$C1156,'Smelter Reference List'!$J:$J,0))</f>
        <v>#N/A</v>
      </c>
      <c r="T1156" s="276"/>
      <c r="U1156" s="276"/>
      <c r="V1156" s="276"/>
      <c r="W1156" s="276"/>
    </row>
    <row r="1157" spans="1:23" s="267" customFormat="1" ht="20.25">
      <c r="A1157" s="265"/>
      <c r="B1157" s="273"/>
      <c r="C1157" s="273"/>
      <c r="D1157" s="166" t="str">
        <f ca="1">IF(ISERROR($S1157),"",OFFSET('Smelter Reference List'!$C$4,$S1157-4,0)&amp;"")</f>
        <v/>
      </c>
      <c r="E1157" s="166" t="str">
        <f ca="1">IF(ISERROR($S1157),"",OFFSET('Smelter Reference List'!$D$4,$S1157-4,0)&amp;"")</f>
        <v/>
      </c>
      <c r="F1157" s="166" t="str">
        <f ca="1">IF(ISERROR($S1157),"",OFFSET('Smelter Reference List'!$E$4,$S1157-4,0))</f>
        <v/>
      </c>
      <c r="G1157" s="166" t="str">
        <f ca="1">IF(C1157=$U$4,"Enter smelter details", IF(ISERROR($S1157),"",OFFSET('Smelter Reference List'!$F$4,$S1157-4,0)))</f>
        <v/>
      </c>
      <c r="H1157" s="290" t="str">
        <f ca="1">IF(ISERROR($S1157),"",OFFSET('Smelter Reference List'!$G$4,$S1157-4,0))</f>
        <v/>
      </c>
      <c r="I1157" s="291" t="str">
        <f ca="1">IF(ISERROR($S1157),"",OFFSET('Smelter Reference List'!$H$4,$S1157-4,0))</f>
        <v/>
      </c>
      <c r="J1157" s="291" t="str">
        <f ca="1">IF(ISERROR($S1157),"",OFFSET('Smelter Reference List'!$I$4,$S1157-4,0))</f>
        <v/>
      </c>
      <c r="K1157" s="288"/>
      <c r="L1157" s="288"/>
      <c r="M1157" s="288"/>
      <c r="N1157" s="288"/>
      <c r="O1157" s="288"/>
      <c r="P1157" s="288"/>
      <c r="Q1157" s="289"/>
      <c r="R1157" s="274"/>
      <c r="S1157" s="275" t="e">
        <f>IF(OR(C1157="",C1157=T$4),NA(),MATCH($B1157&amp;$C1157,'Smelter Reference List'!$J:$J,0))</f>
        <v>#N/A</v>
      </c>
      <c r="T1157" s="276"/>
      <c r="U1157" s="276"/>
      <c r="V1157" s="276"/>
      <c r="W1157" s="276"/>
    </row>
    <row r="1158" spans="1:23" s="267" customFormat="1" ht="20.25">
      <c r="A1158" s="265"/>
      <c r="B1158" s="273"/>
      <c r="C1158" s="273"/>
      <c r="D1158" s="166" t="str">
        <f ca="1">IF(ISERROR($S1158),"",OFFSET('Smelter Reference List'!$C$4,$S1158-4,0)&amp;"")</f>
        <v/>
      </c>
      <c r="E1158" s="166" t="str">
        <f ca="1">IF(ISERROR($S1158),"",OFFSET('Smelter Reference List'!$D$4,$S1158-4,0)&amp;"")</f>
        <v/>
      </c>
      <c r="F1158" s="166" t="str">
        <f ca="1">IF(ISERROR($S1158),"",OFFSET('Smelter Reference List'!$E$4,$S1158-4,0))</f>
        <v/>
      </c>
      <c r="G1158" s="166" t="str">
        <f ca="1">IF(C1158=$U$4,"Enter smelter details", IF(ISERROR($S1158),"",OFFSET('Smelter Reference List'!$F$4,$S1158-4,0)))</f>
        <v/>
      </c>
      <c r="H1158" s="290" t="str">
        <f ca="1">IF(ISERROR($S1158),"",OFFSET('Smelter Reference List'!$G$4,$S1158-4,0))</f>
        <v/>
      </c>
      <c r="I1158" s="291" t="str">
        <f ca="1">IF(ISERROR($S1158),"",OFFSET('Smelter Reference List'!$H$4,$S1158-4,0))</f>
        <v/>
      </c>
      <c r="J1158" s="291" t="str">
        <f ca="1">IF(ISERROR($S1158),"",OFFSET('Smelter Reference List'!$I$4,$S1158-4,0))</f>
        <v/>
      </c>
      <c r="K1158" s="288"/>
      <c r="L1158" s="288"/>
      <c r="M1158" s="288"/>
      <c r="N1158" s="288"/>
      <c r="O1158" s="288"/>
      <c r="P1158" s="288"/>
      <c r="Q1158" s="289"/>
      <c r="R1158" s="274"/>
      <c r="S1158" s="275" t="e">
        <f>IF(OR(C1158="",C1158=T$4),NA(),MATCH($B1158&amp;$C1158,'Smelter Reference List'!$J:$J,0))</f>
        <v>#N/A</v>
      </c>
      <c r="T1158" s="276"/>
      <c r="U1158" s="276"/>
      <c r="V1158" s="276"/>
      <c r="W1158" s="276"/>
    </row>
    <row r="1159" spans="1:23" s="267" customFormat="1" ht="20.25">
      <c r="A1159" s="265"/>
      <c r="B1159" s="273"/>
      <c r="C1159" s="273"/>
      <c r="D1159" s="166" t="str">
        <f ca="1">IF(ISERROR($S1159),"",OFFSET('Smelter Reference List'!$C$4,$S1159-4,0)&amp;"")</f>
        <v/>
      </c>
      <c r="E1159" s="166" t="str">
        <f ca="1">IF(ISERROR($S1159),"",OFFSET('Smelter Reference List'!$D$4,$S1159-4,0)&amp;"")</f>
        <v/>
      </c>
      <c r="F1159" s="166" t="str">
        <f ca="1">IF(ISERROR($S1159),"",OFFSET('Smelter Reference List'!$E$4,$S1159-4,0))</f>
        <v/>
      </c>
      <c r="G1159" s="166" t="str">
        <f ca="1">IF(C1159=$U$4,"Enter smelter details", IF(ISERROR($S1159),"",OFFSET('Smelter Reference List'!$F$4,$S1159-4,0)))</f>
        <v/>
      </c>
      <c r="H1159" s="290" t="str">
        <f ca="1">IF(ISERROR($S1159),"",OFFSET('Smelter Reference List'!$G$4,$S1159-4,0))</f>
        <v/>
      </c>
      <c r="I1159" s="291" t="str">
        <f ca="1">IF(ISERROR($S1159),"",OFFSET('Smelter Reference List'!$H$4,$S1159-4,0))</f>
        <v/>
      </c>
      <c r="J1159" s="291" t="str">
        <f ca="1">IF(ISERROR($S1159),"",OFFSET('Smelter Reference List'!$I$4,$S1159-4,0))</f>
        <v/>
      </c>
      <c r="K1159" s="288"/>
      <c r="L1159" s="288"/>
      <c r="M1159" s="288"/>
      <c r="N1159" s="288"/>
      <c r="O1159" s="288"/>
      <c r="P1159" s="288"/>
      <c r="Q1159" s="289"/>
      <c r="R1159" s="274"/>
      <c r="S1159" s="275" t="e">
        <f>IF(OR(C1159="",C1159=T$4),NA(),MATCH($B1159&amp;$C1159,'Smelter Reference List'!$J:$J,0))</f>
        <v>#N/A</v>
      </c>
      <c r="T1159" s="276"/>
      <c r="U1159" s="276"/>
      <c r="V1159" s="276"/>
      <c r="W1159" s="276"/>
    </row>
    <row r="1160" spans="1:23" s="267" customFormat="1" ht="20.25">
      <c r="A1160" s="265"/>
      <c r="B1160" s="273"/>
      <c r="C1160" s="273"/>
      <c r="D1160" s="166" t="str">
        <f ca="1">IF(ISERROR($S1160),"",OFFSET('Smelter Reference List'!$C$4,$S1160-4,0)&amp;"")</f>
        <v/>
      </c>
      <c r="E1160" s="166" t="str">
        <f ca="1">IF(ISERROR($S1160),"",OFFSET('Smelter Reference List'!$D$4,$S1160-4,0)&amp;"")</f>
        <v/>
      </c>
      <c r="F1160" s="166" t="str">
        <f ca="1">IF(ISERROR($S1160),"",OFFSET('Smelter Reference List'!$E$4,$S1160-4,0))</f>
        <v/>
      </c>
      <c r="G1160" s="166" t="str">
        <f ca="1">IF(C1160=$U$4,"Enter smelter details", IF(ISERROR($S1160),"",OFFSET('Smelter Reference List'!$F$4,$S1160-4,0)))</f>
        <v/>
      </c>
      <c r="H1160" s="290" t="str">
        <f ca="1">IF(ISERROR($S1160),"",OFFSET('Smelter Reference List'!$G$4,$S1160-4,0))</f>
        <v/>
      </c>
      <c r="I1160" s="291" t="str">
        <f ca="1">IF(ISERROR($S1160),"",OFFSET('Smelter Reference List'!$H$4,$S1160-4,0))</f>
        <v/>
      </c>
      <c r="J1160" s="291" t="str">
        <f ca="1">IF(ISERROR($S1160),"",OFFSET('Smelter Reference List'!$I$4,$S1160-4,0))</f>
        <v/>
      </c>
      <c r="K1160" s="288"/>
      <c r="L1160" s="288"/>
      <c r="M1160" s="288"/>
      <c r="N1160" s="288"/>
      <c r="O1160" s="288"/>
      <c r="P1160" s="288"/>
      <c r="Q1160" s="289"/>
      <c r="R1160" s="274"/>
      <c r="S1160" s="275" t="e">
        <f>IF(OR(C1160="",C1160=T$4),NA(),MATCH($B1160&amp;$C1160,'Smelter Reference List'!$J:$J,0))</f>
        <v>#N/A</v>
      </c>
      <c r="T1160" s="276"/>
      <c r="U1160" s="276"/>
      <c r="V1160" s="276"/>
      <c r="W1160" s="276"/>
    </row>
    <row r="1161" spans="1:23" s="267" customFormat="1" ht="20.25">
      <c r="A1161" s="265"/>
      <c r="B1161" s="273"/>
      <c r="C1161" s="273"/>
      <c r="D1161" s="166" t="str">
        <f ca="1">IF(ISERROR($S1161),"",OFFSET('Smelter Reference List'!$C$4,$S1161-4,0)&amp;"")</f>
        <v/>
      </c>
      <c r="E1161" s="166" t="str">
        <f ca="1">IF(ISERROR($S1161),"",OFFSET('Smelter Reference List'!$D$4,$S1161-4,0)&amp;"")</f>
        <v/>
      </c>
      <c r="F1161" s="166" t="str">
        <f ca="1">IF(ISERROR($S1161),"",OFFSET('Smelter Reference List'!$E$4,$S1161-4,0))</f>
        <v/>
      </c>
      <c r="G1161" s="166" t="str">
        <f ca="1">IF(C1161=$U$4,"Enter smelter details", IF(ISERROR($S1161),"",OFFSET('Smelter Reference List'!$F$4,$S1161-4,0)))</f>
        <v/>
      </c>
      <c r="H1161" s="290" t="str">
        <f ca="1">IF(ISERROR($S1161),"",OFFSET('Smelter Reference List'!$G$4,$S1161-4,0))</f>
        <v/>
      </c>
      <c r="I1161" s="291" t="str">
        <f ca="1">IF(ISERROR($S1161),"",OFFSET('Smelter Reference List'!$H$4,$S1161-4,0))</f>
        <v/>
      </c>
      <c r="J1161" s="291" t="str">
        <f ca="1">IF(ISERROR($S1161),"",OFFSET('Smelter Reference List'!$I$4,$S1161-4,0))</f>
        <v/>
      </c>
      <c r="K1161" s="288"/>
      <c r="L1161" s="288"/>
      <c r="M1161" s="288"/>
      <c r="N1161" s="288"/>
      <c r="O1161" s="288"/>
      <c r="P1161" s="288"/>
      <c r="Q1161" s="289"/>
      <c r="R1161" s="274"/>
      <c r="S1161" s="275" t="e">
        <f>IF(OR(C1161="",C1161=T$4),NA(),MATCH($B1161&amp;$C1161,'Smelter Reference List'!$J:$J,0))</f>
        <v>#N/A</v>
      </c>
      <c r="T1161" s="276"/>
      <c r="U1161" s="276"/>
      <c r="V1161" s="276"/>
      <c r="W1161" s="276"/>
    </row>
    <row r="1162" spans="1:23" s="267" customFormat="1" ht="20.25">
      <c r="A1162" s="265"/>
      <c r="B1162" s="273"/>
      <c r="C1162" s="273"/>
      <c r="D1162" s="166" t="str">
        <f ca="1">IF(ISERROR($S1162),"",OFFSET('Smelter Reference List'!$C$4,$S1162-4,0)&amp;"")</f>
        <v/>
      </c>
      <c r="E1162" s="166" t="str">
        <f ca="1">IF(ISERROR($S1162),"",OFFSET('Smelter Reference List'!$D$4,$S1162-4,0)&amp;"")</f>
        <v/>
      </c>
      <c r="F1162" s="166" t="str">
        <f ca="1">IF(ISERROR($S1162),"",OFFSET('Smelter Reference List'!$E$4,$S1162-4,0))</f>
        <v/>
      </c>
      <c r="G1162" s="166" t="str">
        <f ca="1">IF(C1162=$U$4,"Enter smelter details", IF(ISERROR($S1162),"",OFFSET('Smelter Reference List'!$F$4,$S1162-4,0)))</f>
        <v/>
      </c>
      <c r="H1162" s="290" t="str">
        <f ca="1">IF(ISERROR($S1162),"",OFFSET('Smelter Reference List'!$G$4,$S1162-4,0))</f>
        <v/>
      </c>
      <c r="I1162" s="291" t="str">
        <f ca="1">IF(ISERROR($S1162),"",OFFSET('Smelter Reference List'!$H$4,$S1162-4,0))</f>
        <v/>
      </c>
      <c r="J1162" s="291" t="str">
        <f ca="1">IF(ISERROR($S1162),"",OFFSET('Smelter Reference List'!$I$4,$S1162-4,0))</f>
        <v/>
      </c>
      <c r="K1162" s="288"/>
      <c r="L1162" s="288"/>
      <c r="M1162" s="288"/>
      <c r="N1162" s="288"/>
      <c r="O1162" s="288"/>
      <c r="P1162" s="288"/>
      <c r="Q1162" s="289"/>
      <c r="R1162" s="274"/>
      <c r="S1162" s="275" t="e">
        <f>IF(OR(C1162="",C1162=T$4),NA(),MATCH($B1162&amp;$C1162,'Smelter Reference List'!$J:$J,0))</f>
        <v>#N/A</v>
      </c>
      <c r="T1162" s="276"/>
      <c r="U1162" s="276"/>
      <c r="V1162" s="276"/>
      <c r="W1162" s="276"/>
    </row>
    <row r="1163" spans="1:23" s="267" customFormat="1" ht="20.25">
      <c r="A1163" s="265"/>
      <c r="B1163" s="273"/>
      <c r="C1163" s="273"/>
      <c r="D1163" s="166" t="str">
        <f ca="1">IF(ISERROR($S1163),"",OFFSET('Smelter Reference List'!$C$4,$S1163-4,0)&amp;"")</f>
        <v/>
      </c>
      <c r="E1163" s="166" t="str">
        <f ca="1">IF(ISERROR($S1163),"",OFFSET('Smelter Reference List'!$D$4,$S1163-4,0)&amp;"")</f>
        <v/>
      </c>
      <c r="F1163" s="166" t="str">
        <f ca="1">IF(ISERROR($S1163),"",OFFSET('Smelter Reference List'!$E$4,$S1163-4,0))</f>
        <v/>
      </c>
      <c r="G1163" s="166" t="str">
        <f ca="1">IF(C1163=$U$4,"Enter smelter details", IF(ISERROR($S1163),"",OFFSET('Smelter Reference List'!$F$4,$S1163-4,0)))</f>
        <v/>
      </c>
      <c r="H1163" s="290" t="str">
        <f ca="1">IF(ISERROR($S1163),"",OFFSET('Smelter Reference List'!$G$4,$S1163-4,0))</f>
        <v/>
      </c>
      <c r="I1163" s="291" t="str">
        <f ca="1">IF(ISERROR($S1163),"",OFFSET('Smelter Reference List'!$H$4,$S1163-4,0))</f>
        <v/>
      </c>
      <c r="J1163" s="291" t="str">
        <f ca="1">IF(ISERROR($S1163),"",OFFSET('Smelter Reference List'!$I$4,$S1163-4,0))</f>
        <v/>
      </c>
      <c r="K1163" s="288"/>
      <c r="L1163" s="288"/>
      <c r="M1163" s="288"/>
      <c r="N1163" s="288"/>
      <c r="O1163" s="288"/>
      <c r="P1163" s="288"/>
      <c r="Q1163" s="289"/>
      <c r="R1163" s="274"/>
      <c r="S1163" s="275" t="e">
        <f>IF(OR(C1163="",C1163=T$4),NA(),MATCH($B1163&amp;$C1163,'Smelter Reference List'!$J:$J,0))</f>
        <v>#N/A</v>
      </c>
      <c r="T1163" s="276"/>
      <c r="U1163" s="276"/>
      <c r="V1163" s="276"/>
      <c r="W1163" s="276"/>
    </row>
    <row r="1164" spans="1:23" s="267" customFormat="1" ht="20.25">
      <c r="A1164" s="265"/>
      <c r="B1164" s="273"/>
      <c r="C1164" s="273"/>
      <c r="D1164" s="166" t="str">
        <f ca="1">IF(ISERROR($S1164),"",OFFSET('Smelter Reference List'!$C$4,$S1164-4,0)&amp;"")</f>
        <v/>
      </c>
      <c r="E1164" s="166" t="str">
        <f ca="1">IF(ISERROR($S1164),"",OFFSET('Smelter Reference List'!$D$4,$S1164-4,0)&amp;"")</f>
        <v/>
      </c>
      <c r="F1164" s="166" t="str">
        <f ca="1">IF(ISERROR($S1164),"",OFFSET('Smelter Reference List'!$E$4,$S1164-4,0))</f>
        <v/>
      </c>
      <c r="G1164" s="166" t="str">
        <f ca="1">IF(C1164=$U$4,"Enter smelter details", IF(ISERROR($S1164),"",OFFSET('Smelter Reference List'!$F$4,$S1164-4,0)))</f>
        <v/>
      </c>
      <c r="H1164" s="290" t="str">
        <f ca="1">IF(ISERROR($S1164),"",OFFSET('Smelter Reference List'!$G$4,$S1164-4,0))</f>
        <v/>
      </c>
      <c r="I1164" s="291" t="str">
        <f ca="1">IF(ISERROR($S1164),"",OFFSET('Smelter Reference List'!$H$4,$S1164-4,0))</f>
        <v/>
      </c>
      <c r="J1164" s="291" t="str">
        <f ca="1">IF(ISERROR($S1164),"",OFFSET('Smelter Reference List'!$I$4,$S1164-4,0))</f>
        <v/>
      </c>
      <c r="K1164" s="288"/>
      <c r="L1164" s="288"/>
      <c r="M1164" s="288"/>
      <c r="N1164" s="288"/>
      <c r="O1164" s="288"/>
      <c r="P1164" s="288"/>
      <c r="Q1164" s="289"/>
      <c r="R1164" s="274"/>
      <c r="S1164" s="275" t="e">
        <f>IF(OR(C1164="",C1164=T$4),NA(),MATCH($B1164&amp;$C1164,'Smelter Reference List'!$J:$J,0))</f>
        <v>#N/A</v>
      </c>
      <c r="T1164" s="276"/>
      <c r="U1164" s="276"/>
      <c r="V1164" s="276"/>
      <c r="W1164" s="276"/>
    </row>
    <row r="1165" spans="1:23" s="267" customFormat="1" ht="20.25">
      <c r="A1165" s="265"/>
      <c r="B1165" s="273"/>
      <c r="C1165" s="273"/>
      <c r="D1165" s="166" t="str">
        <f ca="1">IF(ISERROR($S1165),"",OFFSET('Smelter Reference List'!$C$4,$S1165-4,0)&amp;"")</f>
        <v/>
      </c>
      <c r="E1165" s="166" t="str">
        <f ca="1">IF(ISERROR($S1165),"",OFFSET('Smelter Reference List'!$D$4,$S1165-4,0)&amp;"")</f>
        <v/>
      </c>
      <c r="F1165" s="166" t="str">
        <f ca="1">IF(ISERROR($S1165),"",OFFSET('Smelter Reference List'!$E$4,$S1165-4,0))</f>
        <v/>
      </c>
      <c r="G1165" s="166" t="str">
        <f ca="1">IF(C1165=$U$4,"Enter smelter details", IF(ISERROR($S1165),"",OFFSET('Smelter Reference List'!$F$4,$S1165-4,0)))</f>
        <v/>
      </c>
      <c r="H1165" s="290" t="str">
        <f ca="1">IF(ISERROR($S1165),"",OFFSET('Smelter Reference List'!$G$4,$S1165-4,0))</f>
        <v/>
      </c>
      <c r="I1165" s="291" t="str">
        <f ca="1">IF(ISERROR($S1165),"",OFFSET('Smelter Reference List'!$H$4,$S1165-4,0))</f>
        <v/>
      </c>
      <c r="J1165" s="291" t="str">
        <f ca="1">IF(ISERROR($S1165),"",OFFSET('Smelter Reference List'!$I$4,$S1165-4,0))</f>
        <v/>
      </c>
      <c r="K1165" s="288"/>
      <c r="L1165" s="288"/>
      <c r="M1165" s="288"/>
      <c r="N1165" s="288"/>
      <c r="O1165" s="288"/>
      <c r="P1165" s="288"/>
      <c r="Q1165" s="289"/>
      <c r="R1165" s="274"/>
      <c r="S1165" s="275" t="e">
        <f>IF(OR(C1165="",C1165=T$4),NA(),MATCH($B1165&amp;$C1165,'Smelter Reference List'!$J:$J,0))</f>
        <v>#N/A</v>
      </c>
      <c r="T1165" s="276"/>
      <c r="U1165" s="276"/>
      <c r="V1165" s="276"/>
      <c r="W1165" s="276"/>
    </row>
    <row r="1166" spans="1:23" s="267" customFormat="1" ht="20.25">
      <c r="A1166" s="265"/>
      <c r="B1166" s="273"/>
      <c r="C1166" s="273"/>
      <c r="D1166" s="166" t="str">
        <f ca="1">IF(ISERROR($S1166),"",OFFSET('Smelter Reference List'!$C$4,$S1166-4,0)&amp;"")</f>
        <v/>
      </c>
      <c r="E1166" s="166" t="str">
        <f ca="1">IF(ISERROR($S1166),"",OFFSET('Smelter Reference List'!$D$4,$S1166-4,0)&amp;"")</f>
        <v/>
      </c>
      <c r="F1166" s="166" t="str">
        <f ca="1">IF(ISERROR($S1166),"",OFFSET('Smelter Reference List'!$E$4,$S1166-4,0))</f>
        <v/>
      </c>
      <c r="G1166" s="166" t="str">
        <f ca="1">IF(C1166=$U$4,"Enter smelter details", IF(ISERROR($S1166),"",OFFSET('Smelter Reference List'!$F$4,$S1166-4,0)))</f>
        <v/>
      </c>
      <c r="H1166" s="290" t="str">
        <f ca="1">IF(ISERROR($S1166),"",OFFSET('Smelter Reference List'!$G$4,$S1166-4,0))</f>
        <v/>
      </c>
      <c r="I1166" s="291" t="str">
        <f ca="1">IF(ISERROR($S1166),"",OFFSET('Smelter Reference List'!$H$4,$S1166-4,0))</f>
        <v/>
      </c>
      <c r="J1166" s="291" t="str">
        <f ca="1">IF(ISERROR($S1166),"",OFFSET('Smelter Reference List'!$I$4,$S1166-4,0))</f>
        <v/>
      </c>
      <c r="K1166" s="288"/>
      <c r="L1166" s="288"/>
      <c r="M1166" s="288"/>
      <c r="N1166" s="288"/>
      <c r="O1166" s="288"/>
      <c r="P1166" s="288"/>
      <c r="Q1166" s="289"/>
      <c r="R1166" s="274"/>
      <c r="S1166" s="275" t="e">
        <f>IF(OR(C1166="",C1166=T$4),NA(),MATCH($B1166&amp;$C1166,'Smelter Reference List'!$J:$J,0))</f>
        <v>#N/A</v>
      </c>
      <c r="T1166" s="276"/>
      <c r="U1166" s="276"/>
      <c r="V1166" s="276"/>
      <c r="W1166" s="276"/>
    </row>
    <row r="1167" spans="1:23" s="267" customFormat="1" ht="20.25">
      <c r="A1167" s="265"/>
      <c r="B1167" s="273"/>
      <c r="C1167" s="273"/>
      <c r="D1167" s="166" t="str">
        <f ca="1">IF(ISERROR($S1167),"",OFFSET('Smelter Reference List'!$C$4,$S1167-4,0)&amp;"")</f>
        <v/>
      </c>
      <c r="E1167" s="166" t="str">
        <f ca="1">IF(ISERROR($S1167),"",OFFSET('Smelter Reference List'!$D$4,$S1167-4,0)&amp;"")</f>
        <v/>
      </c>
      <c r="F1167" s="166" t="str">
        <f ca="1">IF(ISERROR($S1167),"",OFFSET('Smelter Reference List'!$E$4,$S1167-4,0))</f>
        <v/>
      </c>
      <c r="G1167" s="166" t="str">
        <f ca="1">IF(C1167=$U$4,"Enter smelter details", IF(ISERROR($S1167),"",OFFSET('Smelter Reference List'!$F$4,$S1167-4,0)))</f>
        <v/>
      </c>
      <c r="H1167" s="290" t="str">
        <f ca="1">IF(ISERROR($S1167),"",OFFSET('Smelter Reference List'!$G$4,$S1167-4,0))</f>
        <v/>
      </c>
      <c r="I1167" s="291" t="str">
        <f ca="1">IF(ISERROR($S1167),"",OFFSET('Smelter Reference List'!$H$4,$S1167-4,0))</f>
        <v/>
      </c>
      <c r="J1167" s="291" t="str">
        <f ca="1">IF(ISERROR($S1167),"",OFFSET('Smelter Reference List'!$I$4,$S1167-4,0))</f>
        <v/>
      </c>
      <c r="K1167" s="288"/>
      <c r="L1167" s="288"/>
      <c r="M1167" s="288"/>
      <c r="N1167" s="288"/>
      <c r="O1167" s="288"/>
      <c r="P1167" s="288"/>
      <c r="Q1167" s="289"/>
      <c r="R1167" s="274"/>
      <c r="S1167" s="275" t="e">
        <f>IF(OR(C1167="",C1167=T$4),NA(),MATCH($B1167&amp;$C1167,'Smelter Reference List'!$J:$J,0))</f>
        <v>#N/A</v>
      </c>
      <c r="T1167" s="276"/>
      <c r="U1167" s="276"/>
      <c r="V1167" s="276"/>
      <c r="W1167" s="276"/>
    </row>
    <row r="1168" spans="1:23" s="267" customFormat="1" ht="20.25">
      <c r="A1168" s="265"/>
      <c r="B1168" s="273"/>
      <c r="C1168" s="273"/>
      <c r="D1168" s="166" t="str">
        <f ca="1">IF(ISERROR($S1168),"",OFFSET('Smelter Reference List'!$C$4,$S1168-4,0)&amp;"")</f>
        <v/>
      </c>
      <c r="E1168" s="166" t="str">
        <f ca="1">IF(ISERROR($S1168),"",OFFSET('Smelter Reference List'!$D$4,$S1168-4,0)&amp;"")</f>
        <v/>
      </c>
      <c r="F1168" s="166" t="str">
        <f ca="1">IF(ISERROR($S1168),"",OFFSET('Smelter Reference List'!$E$4,$S1168-4,0))</f>
        <v/>
      </c>
      <c r="G1168" s="166" t="str">
        <f ca="1">IF(C1168=$U$4,"Enter smelter details", IF(ISERROR($S1168),"",OFFSET('Smelter Reference List'!$F$4,$S1168-4,0)))</f>
        <v/>
      </c>
      <c r="H1168" s="290" t="str">
        <f ca="1">IF(ISERROR($S1168),"",OFFSET('Smelter Reference List'!$G$4,$S1168-4,0))</f>
        <v/>
      </c>
      <c r="I1168" s="291" t="str">
        <f ca="1">IF(ISERROR($S1168),"",OFFSET('Smelter Reference List'!$H$4,$S1168-4,0))</f>
        <v/>
      </c>
      <c r="J1168" s="291" t="str">
        <f ca="1">IF(ISERROR($S1168),"",OFFSET('Smelter Reference List'!$I$4,$S1168-4,0))</f>
        <v/>
      </c>
      <c r="K1168" s="288"/>
      <c r="L1168" s="288"/>
      <c r="M1168" s="288"/>
      <c r="N1168" s="288"/>
      <c r="O1168" s="288"/>
      <c r="P1168" s="288"/>
      <c r="Q1168" s="289"/>
      <c r="R1168" s="274"/>
      <c r="S1168" s="275" t="e">
        <f>IF(OR(C1168="",C1168=T$4),NA(),MATCH($B1168&amp;$C1168,'Smelter Reference List'!$J:$J,0))</f>
        <v>#N/A</v>
      </c>
      <c r="T1168" s="276"/>
      <c r="U1168" s="276"/>
      <c r="V1168" s="276"/>
      <c r="W1168" s="276"/>
    </row>
    <row r="1169" spans="1:23" s="267" customFormat="1" ht="20.25">
      <c r="A1169" s="265"/>
      <c r="B1169" s="273"/>
      <c r="C1169" s="273"/>
      <c r="D1169" s="166" t="str">
        <f ca="1">IF(ISERROR($S1169),"",OFFSET('Smelter Reference List'!$C$4,$S1169-4,0)&amp;"")</f>
        <v/>
      </c>
      <c r="E1169" s="166" t="str">
        <f ca="1">IF(ISERROR($S1169),"",OFFSET('Smelter Reference List'!$D$4,$S1169-4,0)&amp;"")</f>
        <v/>
      </c>
      <c r="F1169" s="166" t="str">
        <f ca="1">IF(ISERROR($S1169),"",OFFSET('Smelter Reference List'!$E$4,$S1169-4,0))</f>
        <v/>
      </c>
      <c r="G1169" s="166" t="str">
        <f ca="1">IF(C1169=$U$4,"Enter smelter details", IF(ISERROR($S1169),"",OFFSET('Smelter Reference List'!$F$4,$S1169-4,0)))</f>
        <v/>
      </c>
      <c r="H1169" s="290" t="str">
        <f ca="1">IF(ISERROR($S1169),"",OFFSET('Smelter Reference List'!$G$4,$S1169-4,0))</f>
        <v/>
      </c>
      <c r="I1169" s="291" t="str">
        <f ca="1">IF(ISERROR($S1169),"",OFFSET('Smelter Reference List'!$H$4,$S1169-4,0))</f>
        <v/>
      </c>
      <c r="J1169" s="291" t="str">
        <f ca="1">IF(ISERROR($S1169),"",OFFSET('Smelter Reference List'!$I$4,$S1169-4,0))</f>
        <v/>
      </c>
      <c r="K1169" s="288"/>
      <c r="L1169" s="288"/>
      <c r="M1169" s="288"/>
      <c r="N1169" s="288"/>
      <c r="O1169" s="288"/>
      <c r="P1169" s="288"/>
      <c r="Q1169" s="289"/>
      <c r="R1169" s="274"/>
      <c r="S1169" s="275" t="e">
        <f>IF(OR(C1169="",C1169=T$4),NA(),MATCH($B1169&amp;$C1169,'Smelter Reference List'!$J:$J,0))</f>
        <v>#N/A</v>
      </c>
      <c r="T1169" s="276"/>
      <c r="U1169" s="276"/>
      <c r="V1169" s="276"/>
      <c r="W1169" s="276"/>
    </row>
    <row r="1170" spans="1:23" s="267" customFormat="1" ht="20.25">
      <c r="A1170" s="265"/>
      <c r="B1170" s="273"/>
      <c r="C1170" s="273"/>
      <c r="D1170" s="166" t="str">
        <f ca="1">IF(ISERROR($S1170),"",OFFSET('Smelter Reference List'!$C$4,$S1170-4,0)&amp;"")</f>
        <v/>
      </c>
      <c r="E1170" s="166" t="str">
        <f ca="1">IF(ISERROR($S1170),"",OFFSET('Smelter Reference List'!$D$4,$S1170-4,0)&amp;"")</f>
        <v/>
      </c>
      <c r="F1170" s="166" t="str">
        <f ca="1">IF(ISERROR($S1170),"",OFFSET('Smelter Reference List'!$E$4,$S1170-4,0))</f>
        <v/>
      </c>
      <c r="G1170" s="166" t="str">
        <f ca="1">IF(C1170=$U$4,"Enter smelter details", IF(ISERROR($S1170),"",OFFSET('Smelter Reference List'!$F$4,$S1170-4,0)))</f>
        <v/>
      </c>
      <c r="H1170" s="290" t="str">
        <f ca="1">IF(ISERROR($S1170),"",OFFSET('Smelter Reference List'!$G$4,$S1170-4,0))</f>
        <v/>
      </c>
      <c r="I1170" s="291" t="str">
        <f ca="1">IF(ISERROR($S1170),"",OFFSET('Smelter Reference List'!$H$4,$S1170-4,0))</f>
        <v/>
      </c>
      <c r="J1170" s="291" t="str">
        <f ca="1">IF(ISERROR($S1170),"",OFFSET('Smelter Reference List'!$I$4,$S1170-4,0))</f>
        <v/>
      </c>
      <c r="K1170" s="288"/>
      <c r="L1170" s="288"/>
      <c r="M1170" s="288"/>
      <c r="N1170" s="288"/>
      <c r="O1170" s="288"/>
      <c r="P1170" s="288"/>
      <c r="Q1170" s="289"/>
      <c r="R1170" s="274"/>
      <c r="S1170" s="275" t="e">
        <f>IF(OR(C1170="",C1170=T$4),NA(),MATCH($B1170&amp;$C1170,'Smelter Reference List'!$J:$J,0))</f>
        <v>#N/A</v>
      </c>
      <c r="T1170" s="276"/>
      <c r="U1170" s="276"/>
      <c r="V1170" s="276"/>
      <c r="W1170" s="276"/>
    </row>
    <row r="1171" spans="1:23" s="267" customFormat="1" ht="20.25">
      <c r="A1171" s="265"/>
      <c r="B1171" s="273"/>
      <c r="C1171" s="273"/>
      <c r="D1171" s="166" t="str">
        <f ca="1">IF(ISERROR($S1171),"",OFFSET('Smelter Reference List'!$C$4,$S1171-4,0)&amp;"")</f>
        <v/>
      </c>
      <c r="E1171" s="166" t="str">
        <f ca="1">IF(ISERROR($S1171),"",OFFSET('Smelter Reference List'!$D$4,$S1171-4,0)&amp;"")</f>
        <v/>
      </c>
      <c r="F1171" s="166" t="str">
        <f ca="1">IF(ISERROR($S1171),"",OFFSET('Smelter Reference List'!$E$4,$S1171-4,0))</f>
        <v/>
      </c>
      <c r="G1171" s="166" t="str">
        <f ca="1">IF(C1171=$U$4,"Enter smelter details", IF(ISERROR($S1171),"",OFFSET('Smelter Reference List'!$F$4,$S1171-4,0)))</f>
        <v/>
      </c>
      <c r="H1171" s="290" t="str">
        <f ca="1">IF(ISERROR($S1171),"",OFFSET('Smelter Reference List'!$G$4,$S1171-4,0))</f>
        <v/>
      </c>
      <c r="I1171" s="291" t="str">
        <f ca="1">IF(ISERROR($S1171),"",OFFSET('Smelter Reference List'!$H$4,$S1171-4,0))</f>
        <v/>
      </c>
      <c r="J1171" s="291" t="str">
        <f ca="1">IF(ISERROR($S1171),"",OFFSET('Smelter Reference List'!$I$4,$S1171-4,0))</f>
        <v/>
      </c>
      <c r="K1171" s="288"/>
      <c r="L1171" s="288"/>
      <c r="M1171" s="288"/>
      <c r="N1171" s="288"/>
      <c r="O1171" s="288"/>
      <c r="P1171" s="288"/>
      <c r="Q1171" s="289"/>
      <c r="R1171" s="274"/>
      <c r="S1171" s="275" t="e">
        <f>IF(OR(C1171="",C1171=T$4),NA(),MATCH($B1171&amp;$C1171,'Smelter Reference List'!$J:$J,0))</f>
        <v>#N/A</v>
      </c>
      <c r="T1171" s="276"/>
      <c r="U1171" s="276"/>
      <c r="V1171" s="276"/>
      <c r="W1171" s="276"/>
    </row>
    <row r="1172" spans="1:23" s="267" customFormat="1" ht="20.25">
      <c r="A1172" s="265"/>
      <c r="B1172" s="273"/>
      <c r="C1172" s="273"/>
      <c r="D1172" s="166" t="str">
        <f ca="1">IF(ISERROR($S1172),"",OFFSET('Smelter Reference List'!$C$4,$S1172-4,0)&amp;"")</f>
        <v/>
      </c>
      <c r="E1172" s="166" t="str">
        <f ca="1">IF(ISERROR($S1172),"",OFFSET('Smelter Reference List'!$D$4,$S1172-4,0)&amp;"")</f>
        <v/>
      </c>
      <c r="F1172" s="166" t="str">
        <f ca="1">IF(ISERROR($S1172),"",OFFSET('Smelter Reference List'!$E$4,$S1172-4,0))</f>
        <v/>
      </c>
      <c r="G1172" s="166" t="str">
        <f ca="1">IF(C1172=$U$4,"Enter smelter details", IF(ISERROR($S1172),"",OFFSET('Smelter Reference List'!$F$4,$S1172-4,0)))</f>
        <v/>
      </c>
      <c r="H1172" s="290" t="str">
        <f ca="1">IF(ISERROR($S1172),"",OFFSET('Smelter Reference List'!$G$4,$S1172-4,0))</f>
        <v/>
      </c>
      <c r="I1172" s="291" t="str">
        <f ca="1">IF(ISERROR($S1172),"",OFFSET('Smelter Reference List'!$H$4,$S1172-4,0))</f>
        <v/>
      </c>
      <c r="J1172" s="291" t="str">
        <f ca="1">IF(ISERROR($S1172),"",OFFSET('Smelter Reference List'!$I$4,$S1172-4,0))</f>
        <v/>
      </c>
      <c r="K1172" s="288"/>
      <c r="L1172" s="288"/>
      <c r="M1172" s="288"/>
      <c r="N1172" s="288"/>
      <c r="O1172" s="288"/>
      <c r="P1172" s="288"/>
      <c r="Q1172" s="289"/>
      <c r="R1172" s="274"/>
      <c r="S1172" s="275" t="e">
        <f>IF(OR(C1172="",C1172=T$4),NA(),MATCH($B1172&amp;$C1172,'Smelter Reference List'!$J:$J,0))</f>
        <v>#N/A</v>
      </c>
      <c r="T1172" s="276"/>
      <c r="U1172" s="276"/>
      <c r="V1172" s="276"/>
      <c r="W1172" s="276"/>
    </row>
    <row r="1173" spans="1:23" s="267" customFormat="1" ht="20.25">
      <c r="A1173" s="265"/>
      <c r="B1173" s="273"/>
      <c r="C1173" s="273"/>
      <c r="D1173" s="166" t="str">
        <f ca="1">IF(ISERROR($S1173),"",OFFSET('Smelter Reference List'!$C$4,$S1173-4,0)&amp;"")</f>
        <v/>
      </c>
      <c r="E1173" s="166" t="str">
        <f ca="1">IF(ISERROR($S1173),"",OFFSET('Smelter Reference List'!$D$4,$S1173-4,0)&amp;"")</f>
        <v/>
      </c>
      <c r="F1173" s="166" t="str">
        <f ca="1">IF(ISERROR($S1173),"",OFFSET('Smelter Reference List'!$E$4,$S1173-4,0))</f>
        <v/>
      </c>
      <c r="G1173" s="166" t="str">
        <f ca="1">IF(C1173=$U$4,"Enter smelter details", IF(ISERROR($S1173),"",OFFSET('Smelter Reference List'!$F$4,$S1173-4,0)))</f>
        <v/>
      </c>
      <c r="H1173" s="290" t="str">
        <f ca="1">IF(ISERROR($S1173),"",OFFSET('Smelter Reference List'!$G$4,$S1173-4,0))</f>
        <v/>
      </c>
      <c r="I1173" s="291" t="str">
        <f ca="1">IF(ISERROR($S1173),"",OFFSET('Smelter Reference List'!$H$4,$S1173-4,0))</f>
        <v/>
      </c>
      <c r="J1173" s="291" t="str">
        <f ca="1">IF(ISERROR($S1173),"",OFFSET('Smelter Reference List'!$I$4,$S1173-4,0))</f>
        <v/>
      </c>
      <c r="K1173" s="288"/>
      <c r="L1173" s="288"/>
      <c r="M1173" s="288"/>
      <c r="N1173" s="288"/>
      <c r="O1173" s="288"/>
      <c r="P1173" s="288"/>
      <c r="Q1173" s="289"/>
      <c r="R1173" s="274"/>
      <c r="S1173" s="275" t="e">
        <f>IF(OR(C1173="",C1173=T$4),NA(),MATCH($B1173&amp;$C1173,'Smelter Reference List'!$J:$J,0))</f>
        <v>#N/A</v>
      </c>
      <c r="T1173" s="276"/>
      <c r="U1173" s="276"/>
      <c r="V1173" s="276"/>
      <c r="W1173" s="276"/>
    </row>
    <row r="1174" spans="1:23" s="267" customFormat="1" ht="20.25">
      <c r="A1174" s="265"/>
      <c r="B1174" s="273"/>
      <c r="C1174" s="273"/>
      <c r="D1174" s="166" t="str">
        <f ca="1">IF(ISERROR($S1174),"",OFFSET('Smelter Reference List'!$C$4,$S1174-4,0)&amp;"")</f>
        <v/>
      </c>
      <c r="E1174" s="166" t="str">
        <f ca="1">IF(ISERROR($S1174),"",OFFSET('Smelter Reference List'!$D$4,$S1174-4,0)&amp;"")</f>
        <v/>
      </c>
      <c r="F1174" s="166" t="str">
        <f ca="1">IF(ISERROR($S1174),"",OFFSET('Smelter Reference List'!$E$4,$S1174-4,0))</f>
        <v/>
      </c>
      <c r="G1174" s="166" t="str">
        <f ca="1">IF(C1174=$U$4,"Enter smelter details", IF(ISERROR($S1174),"",OFFSET('Smelter Reference List'!$F$4,$S1174-4,0)))</f>
        <v/>
      </c>
      <c r="H1174" s="290" t="str">
        <f ca="1">IF(ISERROR($S1174),"",OFFSET('Smelter Reference List'!$G$4,$S1174-4,0))</f>
        <v/>
      </c>
      <c r="I1174" s="291" t="str">
        <f ca="1">IF(ISERROR($S1174),"",OFFSET('Smelter Reference List'!$H$4,$S1174-4,0))</f>
        <v/>
      </c>
      <c r="J1174" s="291" t="str">
        <f ca="1">IF(ISERROR($S1174),"",OFFSET('Smelter Reference List'!$I$4,$S1174-4,0))</f>
        <v/>
      </c>
      <c r="K1174" s="288"/>
      <c r="L1174" s="288"/>
      <c r="M1174" s="288"/>
      <c r="N1174" s="288"/>
      <c r="O1174" s="288"/>
      <c r="P1174" s="288"/>
      <c r="Q1174" s="289"/>
      <c r="R1174" s="274"/>
      <c r="S1174" s="275" t="e">
        <f>IF(OR(C1174="",C1174=T$4),NA(),MATCH($B1174&amp;$C1174,'Smelter Reference List'!$J:$J,0))</f>
        <v>#N/A</v>
      </c>
      <c r="T1174" s="276"/>
      <c r="U1174" s="276"/>
      <c r="V1174" s="276"/>
      <c r="W1174" s="276"/>
    </row>
    <row r="1175" spans="1:23" s="267" customFormat="1" ht="20.25">
      <c r="A1175" s="265"/>
      <c r="B1175" s="273"/>
      <c r="C1175" s="273"/>
      <c r="D1175" s="166" t="str">
        <f ca="1">IF(ISERROR($S1175),"",OFFSET('Smelter Reference List'!$C$4,$S1175-4,0)&amp;"")</f>
        <v/>
      </c>
      <c r="E1175" s="166" t="str">
        <f ca="1">IF(ISERROR($S1175),"",OFFSET('Smelter Reference List'!$D$4,$S1175-4,0)&amp;"")</f>
        <v/>
      </c>
      <c r="F1175" s="166" t="str">
        <f ca="1">IF(ISERROR($S1175),"",OFFSET('Smelter Reference List'!$E$4,$S1175-4,0))</f>
        <v/>
      </c>
      <c r="G1175" s="166" t="str">
        <f ca="1">IF(C1175=$U$4,"Enter smelter details", IF(ISERROR($S1175),"",OFFSET('Smelter Reference List'!$F$4,$S1175-4,0)))</f>
        <v/>
      </c>
      <c r="H1175" s="290" t="str">
        <f ca="1">IF(ISERROR($S1175),"",OFFSET('Smelter Reference List'!$G$4,$S1175-4,0))</f>
        <v/>
      </c>
      <c r="I1175" s="291" t="str">
        <f ca="1">IF(ISERROR($S1175),"",OFFSET('Smelter Reference List'!$H$4,$S1175-4,0))</f>
        <v/>
      </c>
      <c r="J1175" s="291" t="str">
        <f ca="1">IF(ISERROR($S1175),"",OFFSET('Smelter Reference List'!$I$4,$S1175-4,0))</f>
        <v/>
      </c>
      <c r="K1175" s="288"/>
      <c r="L1175" s="288"/>
      <c r="M1175" s="288"/>
      <c r="N1175" s="288"/>
      <c r="O1175" s="288"/>
      <c r="P1175" s="288"/>
      <c r="Q1175" s="289"/>
      <c r="R1175" s="274"/>
      <c r="S1175" s="275" t="e">
        <f>IF(OR(C1175="",C1175=T$4),NA(),MATCH($B1175&amp;$C1175,'Smelter Reference List'!$J:$J,0))</f>
        <v>#N/A</v>
      </c>
      <c r="T1175" s="276"/>
      <c r="U1175" s="276"/>
      <c r="V1175" s="276"/>
      <c r="W1175" s="276"/>
    </row>
    <row r="1176" spans="1:23" s="267" customFormat="1" ht="20.25">
      <c r="A1176" s="265"/>
      <c r="B1176" s="273"/>
      <c r="C1176" s="273"/>
      <c r="D1176" s="166" t="str">
        <f ca="1">IF(ISERROR($S1176),"",OFFSET('Smelter Reference List'!$C$4,$S1176-4,0)&amp;"")</f>
        <v/>
      </c>
      <c r="E1176" s="166" t="str">
        <f ca="1">IF(ISERROR($S1176),"",OFFSET('Smelter Reference List'!$D$4,$S1176-4,0)&amp;"")</f>
        <v/>
      </c>
      <c r="F1176" s="166" t="str">
        <f ca="1">IF(ISERROR($S1176),"",OFFSET('Smelter Reference List'!$E$4,$S1176-4,0))</f>
        <v/>
      </c>
      <c r="G1176" s="166" t="str">
        <f ca="1">IF(C1176=$U$4,"Enter smelter details", IF(ISERROR($S1176),"",OFFSET('Smelter Reference List'!$F$4,$S1176-4,0)))</f>
        <v/>
      </c>
      <c r="H1176" s="290" t="str">
        <f ca="1">IF(ISERROR($S1176),"",OFFSET('Smelter Reference List'!$G$4,$S1176-4,0))</f>
        <v/>
      </c>
      <c r="I1176" s="291" t="str">
        <f ca="1">IF(ISERROR($S1176),"",OFFSET('Smelter Reference List'!$H$4,$S1176-4,0))</f>
        <v/>
      </c>
      <c r="J1176" s="291" t="str">
        <f ca="1">IF(ISERROR($S1176),"",OFFSET('Smelter Reference List'!$I$4,$S1176-4,0))</f>
        <v/>
      </c>
      <c r="K1176" s="288"/>
      <c r="L1176" s="288"/>
      <c r="M1176" s="288"/>
      <c r="N1176" s="288"/>
      <c r="O1176" s="288"/>
      <c r="P1176" s="288"/>
      <c r="Q1176" s="289"/>
      <c r="R1176" s="274"/>
      <c r="S1176" s="275" t="e">
        <f>IF(OR(C1176="",C1176=T$4),NA(),MATCH($B1176&amp;$C1176,'Smelter Reference List'!$J:$J,0))</f>
        <v>#N/A</v>
      </c>
      <c r="T1176" s="276"/>
      <c r="U1176" s="276"/>
      <c r="V1176" s="276"/>
      <c r="W1176" s="276"/>
    </row>
    <row r="1177" spans="1:23" s="267" customFormat="1" ht="20.25">
      <c r="A1177" s="265"/>
      <c r="B1177" s="273"/>
      <c r="C1177" s="273"/>
      <c r="D1177" s="166" t="str">
        <f ca="1">IF(ISERROR($S1177),"",OFFSET('Smelter Reference List'!$C$4,$S1177-4,0)&amp;"")</f>
        <v/>
      </c>
      <c r="E1177" s="166" t="str">
        <f ca="1">IF(ISERROR($S1177),"",OFFSET('Smelter Reference List'!$D$4,$S1177-4,0)&amp;"")</f>
        <v/>
      </c>
      <c r="F1177" s="166" t="str">
        <f ca="1">IF(ISERROR($S1177),"",OFFSET('Smelter Reference List'!$E$4,$S1177-4,0))</f>
        <v/>
      </c>
      <c r="G1177" s="166" t="str">
        <f ca="1">IF(C1177=$U$4,"Enter smelter details", IF(ISERROR($S1177),"",OFFSET('Smelter Reference List'!$F$4,$S1177-4,0)))</f>
        <v/>
      </c>
      <c r="H1177" s="290" t="str">
        <f ca="1">IF(ISERROR($S1177),"",OFFSET('Smelter Reference List'!$G$4,$S1177-4,0))</f>
        <v/>
      </c>
      <c r="I1177" s="291" t="str">
        <f ca="1">IF(ISERROR($S1177),"",OFFSET('Smelter Reference List'!$H$4,$S1177-4,0))</f>
        <v/>
      </c>
      <c r="J1177" s="291" t="str">
        <f ca="1">IF(ISERROR($S1177),"",OFFSET('Smelter Reference List'!$I$4,$S1177-4,0))</f>
        <v/>
      </c>
      <c r="K1177" s="288"/>
      <c r="L1177" s="288"/>
      <c r="M1177" s="288"/>
      <c r="N1177" s="288"/>
      <c r="O1177" s="288"/>
      <c r="P1177" s="288"/>
      <c r="Q1177" s="289"/>
      <c r="R1177" s="274"/>
      <c r="S1177" s="275" t="e">
        <f>IF(OR(C1177="",C1177=T$4),NA(),MATCH($B1177&amp;$C1177,'Smelter Reference List'!$J:$J,0))</f>
        <v>#N/A</v>
      </c>
      <c r="T1177" s="276"/>
      <c r="U1177" s="276"/>
      <c r="V1177" s="276"/>
      <c r="W1177" s="276"/>
    </row>
    <row r="1178" spans="1:23" s="267" customFormat="1" ht="20.25">
      <c r="A1178" s="265"/>
      <c r="B1178" s="273"/>
      <c r="C1178" s="273"/>
      <c r="D1178" s="166" t="str">
        <f ca="1">IF(ISERROR($S1178),"",OFFSET('Smelter Reference List'!$C$4,$S1178-4,0)&amp;"")</f>
        <v/>
      </c>
      <c r="E1178" s="166" t="str">
        <f ca="1">IF(ISERROR($S1178),"",OFFSET('Smelter Reference List'!$D$4,$S1178-4,0)&amp;"")</f>
        <v/>
      </c>
      <c r="F1178" s="166" t="str">
        <f ca="1">IF(ISERROR($S1178),"",OFFSET('Smelter Reference List'!$E$4,$S1178-4,0))</f>
        <v/>
      </c>
      <c r="G1178" s="166" t="str">
        <f ca="1">IF(C1178=$U$4,"Enter smelter details", IF(ISERROR($S1178),"",OFFSET('Smelter Reference List'!$F$4,$S1178-4,0)))</f>
        <v/>
      </c>
      <c r="H1178" s="290" t="str">
        <f ca="1">IF(ISERROR($S1178),"",OFFSET('Smelter Reference List'!$G$4,$S1178-4,0))</f>
        <v/>
      </c>
      <c r="I1178" s="291" t="str">
        <f ca="1">IF(ISERROR($S1178),"",OFFSET('Smelter Reference List'!$H$4,$S1178-4,0))</f>
        <v/>
      </c>
      <c r="J1178" s="291" t="str">
        <f ca="1">IF(ISERROR($S1178),"",OFFSET('Smelter Reference List'!$I$4,$S1178-4,0))</f>
        <v/>
      </c>
      <c r="K1178" s="288"/>
      <c r="L1178" s="288"/>
      <c r="M1178" s="288"/>
      <c r="N1178" s="288"/>
      <c r="O1178" s="288"/>
      <c r="P1178" s="288"/>
      <c r="Q1178" s="289"/>
      <c r="R1178" s="274"/>
      <c r="S1178" s="275" t="e">
        <f>IF(OR(C1178="",C1178=T$4),NA(),MATCH($B1178&amp;$C1178,'Smelter Reference List'!$J:$J,0))</f>
        <v>#N/A</v>
      </c>
      <c r="T1178" s="276"/>
      <c r="U1178" s="276"/>
      <c r="V1178" s="276"/>
      <c r="W1178" s="276"/>
    </row>
    <row r="1179" spans="1:23" s="267" customFormat="1" ht="20.25">
      <c r="A1179" s="265"/>
      <c r="B1179" s="273"/>
      <c r="C1179" s="273"/>
      <c r="D1179" s="166" t="str">
        <f ca="1">IF(ISERROR($S1179),"",OFFSET('Smelter Reference List'!$C$4,$S1179-4,0)&amp;"")</f>
        <v/>
      </c>
      <c r="E1179" s="166" t="str">
        <f ca="1">IF(ISERROR($S1179),"",OFFSET('Smelter Reference List'!$D$4,$S1179-4,0)&amp;"")</f>
        <v/>
      </c>
      <c r="F1179" s="166" t="str">
        <f ca="1">IF(ISERROR($S1179),"",OFFSET('Smelter Reference List'!$E$4,$S1179-4,0))</f>
        <v/>
      </c>
      <c r="G1179" s="166" t="str">
        <f ca="1">IF(C1179=$U$4,"Enter smelter details", IF(ISERROR($S1179),"",OFFSET('Smelter Reference List'!$F$4,$S1179-4,0)))</f>
        <v/>
      </c>
      <c r="H1179" s="290" t="str">
        <f ca="1">IF(ISERROR($S1179),"",OFFSET('Smelter Reference List'!$G$4,$S1179-4,0))</f>
        <v/>
      </c>
      <c r="I1179" s="291" t="str">
        <f ca="1">IF(ISERROR($S1179),"",OFFSET('Smelter Reference List'!$H$4,$S1179-4,0))</f>
        <v/>
      </c>
      <c r="J1179" s="291" t="str">
        <f ca="1">IF(ISERROR($S1179),"",OFFSET('Smelter Reference List'!$I$4,$S1179-4,0))</f>
        <v/>
      </c>
      <c r="K1179" s="288"/>
      <c r="L1179" s="288"/>
      <c r="M1179" s="288"/>
      <c r="N1179" s="288"/>
      <c r="O1179" s="288"/>
      <c r="P1179" s="288"/>
      <c r="Q1179" s="289"/>
      <c r="R1179" s="274"/>
      <c r="S1179" s="275" t="e">
        <f>IF(OR(C1179="",C1179=T$4),NA(),MATCH($B1179&amp;$C1179,'Smelter Reference List'!$J:$J,0))</f>
        <v>#N/A</v>
      </c>
      <c r="T1179" s="276"/>
      <c r="U1179" s="276"/>
      <c r="V1179" s="276"/>
      <c r="W1179" s="276"/>
    </row>
    <row r="1180" spans="1:23" s="267" customFormat="1" ht="20.25">
      <c r="A1180" s="265"/>
      <c r="B1180" s="273"/>
      <c r="C1180" s="273"/>
      <c r="D1180" s="166" t="str">
        <f ca="1">IF(ISERROR($S1180),"",OFFSET('Smelter Reference List'!$C$4,$S1180-4,0)&amp;"")</f>
        <v/>
      </c>
      <c r="E1180" s="166" t="str">
        <f ca="1">IF(ISERROR($S1180),"",OFFSET('Smelter Reference List'!$D$4,$S1180-4,0)&amp;"")</f>
        <v/>
      </c>
      <c r="F1180" s="166" t="str">
        <f ca="1">IF(ISERROR($S1180),"",OFFSET('Smelter Reference List'!$E$4,$S1180-4,0))</f>
        <v/>
      </c>
      <c r="G1180" s="166" t="str">
        <f ca="1">IF(C1180=$U$4,"Enter smelter details", IF(ISERROR($S1180),"",OFFSET('Smelter Reference List'!$F$4,$S1180-4,0)))</f>
        <v/>
      </c>
      <c r="H1180" s="290" t="str">
        <f ca="1">IF(ISERROR($S1180),"",OFFSET('Smelter Reference List'!$G$4,$S1180-4,0))</f>
        <v/>
      </c>
      <c r="I1180" s="291" t="str">
        <f ca="1">IF(ISERROR($S1180),"",OFFSET('Smelter Reference List'!$H$4,$S1180-4,0))</f>
        <v/>
      </c>
      <c r="J1180" s="291" t="str">
        <f ca="1">IF(ISERROR($S1180),"",OFFSET('Smelter Reference List'!$I$4,$S1180-4,0))</f>
        <v/>
      </c>
      <c r="K1180" s="288"/>
      <c r="L1180" s="288"/>
      <c r="M1180" s="288"/>
      <c r="N1180" s="288"/>
      <c r="O1180" s="288"/>
      <c r="P1180" s="288"/>
      <c r="Q1180" s="289"/>
      <c r="R1180" s="274"/>
      <c r="S1180" s="275" t="e">
        <f>IF(OR(C1180="",C1180=T$4),NA(),MATCH($B1180&amp;$C1180,'Smelter Reference List'!$J:$J,0))</f>
        <v>#N/A</v>
      </c>
      <c r="T1180" s="276"/>
      <c r="U1180" s="276"/>
      <c r="V1180" s="276"/>
      <c r="W1180" s="276"/>
    </row>
    <row r="1181" spans="1:23" s="267" customFormat="1" ht="20.25">
      <c r="A1181" s="265"/>
      <c r="B1181" s="273"/>
      <c r="C1181" s="273"/>
      <c r="D1181" s="166" t="str">
        <f ca="1">IF(ISERROR($S1181),"",OFFSET('Smelter Reference List'!$C$4,$S1181-4,0)&amp;"")</f>
        <v/>
      </c>
      <c r="E1181" s="166" t="str">
        <f ca="1">IF(ISERROR($S1181),"",OFFSET('Smelter Reference List'!$D$4,$S1181-4,0)&amp;"")</f>
        <v/>
      </c>
      <c r="F1181" s="166" t="str">
        <f ca="1">IF(ISERROR($S1181),"",OFFSET('Smelter Reference List'!$E$4,$S1181-4,0))</f>
        <v/>
      </c>
      <c r="G1181" s="166" t="str">
        <f ca="1">IF(C1181=$U$4,"Enter smelter details", IF(ISERROR($S1181),"",OFFSET('Smelter Reference List'!$F$4,$S1181-4,0)))</f>
        <v/>
      </c>
      <c r="H1181" s="290" t="str">
        <f ca="1">IF(ISERROR($S1181),"",OFFSET('Smelter Reference List'!$G$4,$S1181-4,0))</f>
        <v/>
      </c>
      <c r="I1181" s="291" t="str">
        <f ca="1">IF(ISERROR($S1181),"",OFFSET('Smelter Reference List'!$H$4,$S1181-4,0))</f>
        <v/>
      </c>
      <c r="J1181" s="291" t="str">
        <f ca="1">IF(ISERROR($S1181),"",OFFSET('Smelter Reference List'!$I$4,$S1181-4,0))</f>
        <v/>
      </c>
      <c r="K1181" s="288"/>
      <c r="L1181" s="288"/>
      <c r="M1181" s="288"/>
      <c r="N1181" s="288"/>
      <c r="O1181" s="288"/>
      <c r="P1181" s="288"/>
      <c r="Q1181" s="289"/>
      <c r="R1181" s="274"/>
      <c r="S1181" s="275" t="e">
        <f>IF(OR(C1181="",C1181=T$4),NA(),MATCH($B1181&amp;$C1181,'Smelter Reference List'!$J:$J,0))</f>
        <v>#N/A</v>
      </c>
      <c r="T1181" s="276"/>
      <c r="U1181" s="276"/>
      <c r="V1181" s="276"/>
      <c r="W1181" s="276"/>
    </row>
    <row r="1182" spans="1:23" s="267" customFormat="1" ht="20.25">
      <c r="A1182" s="265"/>
      <c r="B1182" s="273"/>
      <c r="C1182" s="273"/>
      <c r="D1182" s="166" t="str">
        <f ca="1">IF(ISERROR($S1182),"",OFFSET('Smelter Reference List'!$C$4,$S1182-4,0)&amp;"")</f>
        <v/>
      </c>
      <c r="E1182" s="166" t="str">
        <f ca="1">IF(ISERROR($S1182),"",OFFSET('Smelter Reference List'!$D$4,$S1182-4,0)&amp;"")</f>
        <v/>
      </c>
      <c r="F1182" s="166" t="str">
        <f ca="1">IF(ISERROR($S1182),"",OFFSET('Smelter Reference List'!$E$4,$S1182-4,0))</f>
        <v/>
      </c>
      <c r="G1182" s="166" t="str">
        <f ca="1">IF(C1182=$U$4,"Enter smelter details", IF(ISERROR($S1182),"",OFFSET('Smelter Reference List'!$F$4,$S1182-4,0)))</f>
        <v/>
      </c>
      <c r="H1182" s="290" t="str">
        <f ca="1">IF(ISERROR($S1182),"",OFFSET('Smelter Reference List'!$G$4,$S1182-4,0))</f>
        <v/>
      </c>
      <c r="I1182" s="291" t="str">
        <f ca="1">IF(ISERROR($S1182),"",OFFSET('Smelter Reference List'!$H$4,$S1182-4,0))</f>
        <v/>
      </c>
      <c r="J1182" s="291" t="str">
        <f ca="1">IF(ISERROR($S1182),"",OFFSET('Smelter Reference List'!$I$4,$S1182-4,0))</f>
        <v/>
      </c>
      <c r="K1182" s="288"/>
      <c r="L1182" s="288"/>
      <c r="M1182" s="288"/>
      <c r="N1182" s="288"/>
      <c r="O1182" s="288"/>
      <c r="P1182" s="288"/>
      <c r="Q1182" s="289"/>
      <c r="R1182" s="274"/>
      <c r="S1182" s="275" t="e">
        <f>IF(OR(C1182="",C1182=T$4),NA(),MATCH($B1182&amp;$C1182,'Smelter Reference List'!$J:$J,0))</f>
        <v>#N/A</v>
      </c>
      <c r="T1182" s="276"/>
      <c r="U1182" s="276"/>
      <c r="V1182" s="276"/>
      <c r="W1182" s="276"/>
    </row>
    <row r="1183" spans="1:23" s="267" customFormat="1" ht="20.25">
      <c r="A1183" s="265"/>
      <c r="B1183" s="273"/>
      <c r="C1183" s="273"/>
      <c r="D1183" s="166" t="str">
        <f ca="1">IF(ISERROR($S1183),"",OFFSET('Smelter Reference List'!$C$4,$S1183-4,0)&amp;"")</f>
        <v/>
      </c>
      <c r="E1183" s="166" t="str">
        <f ca="1">IF(ISERROR($S1183),"",OFFSET('Smelter Reference List'!$D$4,$S1183-4,0)&amp;"")</f>
        <v/>
      </c>
      <c r="F1183" s="166" t="str">
        <f ca="1">IF(ISERROR($S1183),"",OFFSET('Smelter Reference List'!$E$4,$S1183-4,0))</f>
        <v/>
      </c>
      <c r="G1183" s="166" t="str">
        <f ca="1">IF(C1183=$U$4,"Enter smelter details", IF(ISERROR($S1183),"",OFFSET('Smelter Reference List'!$F$4,$S1183-4,0)))</f>
        <v/>
      </c>
      <c r="H1183" s="290" t="str">
        <f ca="1">IF(ISERROR($S1183),"",OFFSET('Smelter Reference List'!$G$4,$S1183-4,0))</f>
        <v/>
      </c>
      <c r="I1183" s="291" t="str">
        <f ca="1">IF(ISERROR($S1183),"",OFFSET('Smelter Reference List'!$H$4,$S1183-4,0))</f>
        <v/>
      </c>
      <c r="J1183" s="291" t="str">
        <f ca="1">IF(ISERROR($S1183),"",OFFSET('Smelter Reference List'!$I$4,$S1183-4,0))</f>
        <v/>
      </c>
      <c r="K1183" s="288"/>
      <c r="L1183" s="288"/>
      <c r="M1183" s="288"/>
      <c r="N1183" s="288"/>
      <c r="O1183" s="288"/>
      <c r="P1183" s="288"/>
      <c r="Q1183" s="289"/>
      <c r="R1183" s="274"/>
      <c r="S1183" s="275" t="e">
        <f>IF(OR(C1183="",C1183=T$4),NA(),MATCH($B1183&amp;$C1183,'Smelter Reference List'!$J:$J,0))</f>
        <v>#N/A</v>
      </c>
      <c r="T1183" s="276"/>
      <c r="U1183" s="276"/>
      <c r="V1183" s="276"/>
      <c r="W1183" s="276"/>
    </row>
    <row r="1184" spans="1:23" s="267" customFormat="1" ht="20.25">
      <c r="A1184" s="265"/>
      <c r="B1184" s="273"/>
      <c r="C1184" s="273"/>
      <c r="D1184" s="166" t="str">
        <f ca="1">IF(ISERROR($S1184),"",OFFSET('Smelter Reference List'!$C$4,$S1184-4,0)&amp;"")</f>
        <v/>
      </c>
      <c r="E1184" s="166" t="str">
        <f ca="1">IF(ISERROR($S1184),"",OFFSET('Smelter Reference List'!$D$4,$S1184-4,0)&amp;"")</f>
        <v/>
      </c>
      <c r="F1184" s="166" t="str">
        <f ca="1">IF(ISERROR($S1184),"",OFFSET('Smelter Reference List'!$E$4,$S1184-4,0))</f>
        <v/>
      </c>
      <c r="G1184" s="166" t="str">
        <f ca="1">IF(C1184=$U$4,"Enter smelter details", IF(ISERROR($S1184),"",OFFSET('Smelter Reference List'!$F$4,$S1184-4,0)))</f>
        <v/>
      </c>
      <c r="H1184" s="290" t="str">
        <f ca="1">IF(ISERROR($S1184),"",OFFSET('Smelter Reference List'!$G$4,$S1184-4,0))</f>
        <v/>
      </c>
      <c r="I1184" s="291" t="str">
        <f ca="1">IF(ISERROR($S1184),"",OFFSET('Smelter Reference List'!$H$4,$S1184-4,0))</f>
        <v/>
      </c>
      <c r="J1184" s="291" t="str">
        <f ca="1">IF(ISERROR($S1184),"",OFFSET('Smelter Reference List'!$I$4,$S1184-4,0))</f>
        <v/>
      </c>
      <c r="K1184" s="288"/>
      <c r="L1184" s="288"/>
      <c r="M1184" s="288"/>
      <c r="N1184" s="288"/>
      <c r="O1184" s="288"/>
      <c r="P1184" s="288"/>
      <c r="Q1184" s="289"/>
      <c r="R1184" s="274"/>
      <c r="S1184" s="275" t="e">
        <f>IF(OR(C1184="",C1184=T$4),NA(),MATCH($B1184&amp;$C1184,'Smelter Reference List'!$J:$J,0))</f>
        <v>#N/A</v>
      </c>
      <c r="T1184" s="276"/>
      <c r="U1184" s="276"/>
      <c r="V1184" s="276"/>
      <c r="W1184" s="276"/>
    </row>
    <row r="1185" spans="1:23" s="267" customFormat="1" ht="20.25">
      <c r="A1185" s="265"/>
      <c r="B1185" s="273"/>
      <c r="C1185" s="273"/>
      <c r="D1185" s="166" t="str">
        <f ca="1">IF(ISERROR($S1185),"",OFFSET('Smelter Reference List'!$C$4,$S1185-4,0)&amp;"")</f>
        <v/>
      </c>
      <c r="E1185" s="166" t="str">
        <f ca="1">IF(ISERROR($S1185),"",OFFSET('Smelter Reference List'!$D$4,$S1185-4,0)&amp;"")</f>
        <v/>
      </c>
      <c r="F1185" s="166" t="str">
        <f ca="1">IF(ISERROR($S1185),"",OFFSET('Smelter Reference List'!$E$4,$S1185-4,0))</f>
        <v/>
      </c>
      <c r="G1185" s="166" t="str">
        <f ca="1">IF(C1185=$U$4,"Enter smelter details", IF(ISERROR($S1185),"",OFFSET('Smelter Reference List'!$F$4,$S1185-4,0)))</f>
        <v/>
      </c>
      <c r="H1185" s="290" t="str">
        <f ca="1">IF(ISERROR($S1185),"",OFFSET('Smelter Reference List'!$G$4,$S1185-4,0))</f>
        <v/>
      </c>
      <c r="I1185" s="291" t="str">
        <f ca="1">IF(ISERROR($S1185),"",OFFSET('Smelter Reference List'!$H$4,$S1185-4,0))</f>
        <v/>
      </c>
      <c r="J1185" s="291" t="str">
        <f ca="1">IF(ISERROR($S1185),"",OFFSET('Smelter Reference List'!$I$4,$S1185-4,0))</f>
        <v/>
      </c>
      <c r="K1185" s="288"/>
      <c r="L1185" s="288"/>
      <c r="M1185" s="288"/>
      <c r="N1185" s="288"/>
      <c r="O1185" s="288"/>
      <c r="P1185" s="288"/>
      <c r="Q1185" s="289"/>
      <c r="R1185" s="274"/>
      <c r="S1185" s="275" t="e">
        <f>IF(OR(C1185="",C1185=T$4),NA(),MATCH($B1185&amp;$C1185,'Smelter Reference List'!$J:$J,0))</f>
        <v>#N/A</v>
      </c>
      <c r="T1185" s="276"/>
      <c r="U1185" s="276"/>
      <c r="V1185" s="276"/>
      <c r="W1185" s="276"/>
    </row>
    <row r="1186" spans="1:23" s="267" customFormat="1" ht="20.25">
      <c r="A1186" s="265"/>
      <c r="B1186" s="273"/>
      <c r="C1186" s="273"/>
      <c r="D1186" s="166" t="str">
        <f ca="1">IF(ISERROR($S1186),"",OFFSET('Smelter Reference List'!$C$4,$S1186-4,0)&amp;"")</f>
        <v/>
      </c>
      <c r="E1186" s="166" t="str">
        <f ca="1">IF(ISERROR($S1186),"",OFFSET('Smelter Reference List'!$D$4,$S1186-4,0)&amp;"")</f>
        <v/>
      </c>
      <c r="F1186" s="166" t="str">
        <f ca="1">IF(ISERROR($S1186),"",OFFSET('Smelter Reference List'!$E$4,$S1186-4,0))</f>
        <v/>
      </c>
      <c r="G1186" s="166" t="str">
        <f ca="1">IF(C1186=$U$4,"Enter smelter details", IF(ISERROR($S1186),"",OFFSET('Smelter Reference List'!$F$4,$S1186-4,0)))</f>
        <v/>
      </c>
      <c r="H1186" s="290" t="str">
        <f ca="1">IF(ISERROR($S1186),"",OFFSET('Smelter Reference List'!$G$4,$S1186-4,0))</f>
        <v/>
      </c>
      <c r="I1186" s="291" t="str">
        <f ca="1">IF(ISERROR($S1186),"",OFFSET('Smelter Reference List'!$H$4,$S1186-4,0))</f>
        <v/>
      </c>
      <c r="J1186" s="291" t="str">
        <f ca="1">IF(ISERROR($S1186),"",OFFSET('Smelter Reference List'!$I$4,$S1186-4,0))</f>
        <v/>
      </c>
      <c r="K1186" s="288"/>
      <c r="L1186" s="288"/>
      <c r="M1186" s="288"/>
      <c r="N1186" s="288"/>
      <c r="O1186" s="288"/>
      <c r="P1186" s="288"/>
      <c r="Q1186" s="289"/>
      <c r="R1186" s="274"/>
      <c r="S1186" s="275" t="e">
        <f>IF(OR(C1186="",C1186=T$4),NA(),MATCH($B1186&amp;$C1186,'Smelter Reference List'!$J:$J,0))</f>
        <v>#N/A</v>
      </c>
      <c r="T1186" s="276"/>
      <c r="U1186" s="276"/>
      <c r="V1186" s="276"/>
      <c r="W1186" s="276"/>
    </row>
    <row r="1187" spans="1:23" s="267" customFormat="1" ht="20.25">
      <c r="A1187" s="265"/>
      <c r="B1187" s="273"/>
      <c r="C1187" s="273"/>
      <c r="D1187" s="166" t="str">
        <f ca="1">IF(ISERROR($S1187),"",OFFSET('Smelter Reference List'!$C$4,$S1187-4,0)&amp;"")</f>
        <v/>
      </c>
      <c r="E1187" s="166" t="str">
        <f ca="1">IF(ISERROR($S1187),"",OFFSET('Smelter Reference List'!$D$4,$S1187-4,0)&amp;"")</f>
        <v/>
      </c>
      <c r="F1187" s="166" t="str">
        <f ca="1">IF(ISERROR($S1187),"",OFFSET('Smelter Reference List'!$E$4,$S1187-4,0))</f>
        <v/>
      </c>
      <c r="G1187" s="166" t="str">
        <f ca="1">IF(C1187=$U$4,"Enter smelter details", IF(ISERROR($S1187),"",OFFSET('Smelter Reference List'!$F$4,$S1187-4,0)))</f>
        <v/>
      </c>
      <c r="H1187" s="290" t="str">
        <f ca="1">IF(ISERROR($S1187),"",OFFSET('Smelter Reference List'!$G$4,$S1187-4,0))</f>
        <v/>
      </c>
      <c r="I1187" s="291" t="str">
        <f ca="1">IF(ISERROR($S1187),"",OFFSET('Smelter Reference List'!$H$4,$S1187-4,0))</f>
        <v/>
      </c>
      <c r="J1187" s="291" t="str">
        <f ca="1">IF(ISERROR($S1187),"",OFFSET('Smelter Reference List'!$I$4,$S1187-4,0))</f>
        <v/>
      </c>
      <c r="K1187" s="288"/>
      <c r="L1187" s="288"/>
      <c r="M1187" s="288"/>
      <c r="N1187" s="288"/>
      <c r="O1187" s="288"/>
      <c r="P1187" s="288"/>
      <c r="Q1187" s="289"/>
      <c r="R1187" s="274"/>
      <c r="S1187" s="275" t="e">
        <f>IF(OR(C1187="",C1187=T$4),NA(),MATCH($B1187&amp;$C1187,'Smelter Reference List'!$J:$J,0))</f>
        <v>#N/A</v>
      </c>
      <c r="T1187" s="276"/>
      <c r="U1187" s="276"/>
      <c r="V1187" s="276"/>
      <c r="W1187" s="276"/>
    </row>
    <row r="1188" spans="1:23" s="267" customFormat="1" ht="20.25">
      <c r="A1188" s="265"/>
      <c r="B1188" s="273"/>
      <c r="C1188" s="273"/>
      <c r="D1188" s="166" t="str">
        <f ca="1">IF(ISERROR($S1188),"",OFFSET('Smelter Reference List'!$C$4,$S1188-4,0)&amp;"")</f>
        <v/>
      </c>
      <c r="E1188" s="166" t="str">
        <f ca="1">IF(ISERROR($S1188),"",OFFSET('Smelter Reference List'!$D$4,$S1188-4,0)&amp;"")</f>
        <v/>
      </c>
      <c r="F1188" s="166" t="str">
        <f ca="1">IF(ISERROR($S1188),"",OFFSET('Smelter Reference List'!$E$4,$S1188-4,0))</f>
        <v/>
      </c>
      <c r="G1188" s="166" t="str">
        <f ca="1">IF(C1188=$U$4,"Enter smelter details", IF(ISERROR($S1188),"",OFFSET('Smelter Reference List'!$F$4,$S1188-4,0)))</f>
        <v/>
      </c>
      <c r="H1188" s="290" t="str">
        <f ca="1">IF(ISERROR($S1188),"",OFFSET('Smelter Reference List'!$G$4,$S1188-4,0))</f>
        <v/>
      </c>
      <c r="I1188" s="291" t="str">
        <f ca="1">IF(ISERROR($S1188),"",OFFSET('Smelter Reference List'!$H$4,$S1188-4,0))</f>
        <v/>
      </c>
      <c r="J1188" s="291" t="str">
        <f ca="1">IF(ISERROR($S1188),"",OFFSET('Smelter Reference List'!$I$4,$S1188-4,0))</f>
        <v/>
      </c>
      <c r="K1188" s="288"/>
      <c r="L1188" s="288"/>
      <c r="M1188" s="288"/>
      <c r="N1188" s="288"/>
      <c r="O1188" s="288"/>
      <c r="P1188" s="288"/>
      <c r="Q1188" s="289"/>
      <c r="R1188" s="274"/>
      <c r="S1188" s="275" t="e">
        <f>IF(OR(C1188="",C1188=T$4),NA(),MATCH($B1188&amp;$C1188,'Smelter Reference List'!$J:$J,0))</f>
        <v>#N/A</v>
      </c>
      <c r="T1188" s="276"/>
      <c r="U1188" s="276"/>
      <c r="V1188" s="276"/>
      <c r="W1188" s="276"/>
    </row>
    <row r="1189" spans="1:23" s="267" customFormat="1" ht="20.25">
      <c r="A1189" s="265"/>
      <c r="B1189" s="273"/>
      <c r="C1189" s="273"/>
      <c r="D1189" s="166" t="str">
        <f ca="1">IF(ISERROR($S1189),"",OFFSET('Smelter Reference List'!$C$4,$S1189-4,0)&amp;"")</f>
        <v/>
      </c>
      <c r="E1189" s="166" t="str">
        <f ca="1">IF(ISERROR($S1189),"",OFFSET('Smelter Reference List'!$D$4,$S1189-4,0)&amp;"")</f>
        <v/>
      </c>
      <c r="F1189" s="166" t="str">
        <f ca="1">IF(ISERROR($S1189),"",OFFSET('Smelter Reference List'!$E$4,$S1189-4,0))</f>
        <v/>
      </c>
      <c r="G1189" s="166" t="str">
        <f ca="1">IF(C1189=$U$4,"Enter smelter details", IF(ISERROR($S1189),"",OFFSET('Smelter Reference List'!$F$4,$S1189-4,0)))</f>
        <v/>
      </c>
      <c r="H1189" s="290" t="str">
        <f ca="1">IF(ISERROR($S1189),"",OFFSET('Smelter Reference List'!$G$4,$S1189-4,0))</f>
        <v/>
      </c>
      <c r="I1189" s="291" t="str">
        <f ca="1">IF(ISERROR($S1189),"",OFFSET('Smelter Reference List'!$H$4,$S1189-4,0))</f>
        <v/>
      </c>
      <c r="J1189" s="291" t="str">
        <f ca="1">IF(ISERROR($S1189),"",OFFSET('Smelter Reference List'!$I$4,$S1189-4,0))</f>
        <v/>
      </c>
      <c r="K1189" s="288"/>
      <c r="L1189" s="288"/>
      <c r="M1189" s="288"/>
      <c r="N1189" s="288"/>
      <c r="O1189" s="288"/>
      <c r="P1189" s="288"/>
      <c r="Q1189" s="289"/>
      <c r="R1189" s="274"/>
      <c r="S1189" s="275" t="e">
        <f>IF(OR(C1189="",C1189=T$4),NA(),MATCH($B1189&amp;$C1189,'Smelter Reference List'!$J:$J,0))</f>
        <v>#N/A</v>
      </c>
      <c r="T1189" s="276"/>
      <c r="U1189" s="276"/>
      <c r="V1189" s="276"/>
      <c r="W1189" s="276"/>
    </row>
    <row r="1190" spans="1:23" s="267" customFormat="1" ht="20.25">
      <c r="A1190" s="265"/>
      <c r="B1190" s="273"/>
      <c r="C1190" s="273"/>
      <c r="D1190" s="166" t="str">
        <f ca="1">IF(ISERROR($S1190),"",OFFSET('Smelter Reference List'!$C$4,$S1190-4,0)&amp;"")</f>
        <v/>
      </c>
      <c r="E1190" s="166" t="str">
        <f ca="1">IF(ISERROR($S1190),"",OFFSET('Smelter Reference List'!$D$4,$S1190-4,0)&amp;"")</f>
        <v/>
      </c>
      <c r="F1190" s="166" t="str">
        <f ca="1">IF(ISERROR($S1190),"",OFFSET('Smelter Reference List'!$E$4,$S1190-4,0))</f>
        <v/>
      </c>
      <c r="G1190" s="166" t="str">
        <f ca="1">IF(C1190=$U$4,"Enter smelter details", IF(ISERROR($S1190),"",OFFSET('Smelter Reference List'!$F$4,$S1190-4,0)))</f>
        <v/>
      </c>
      <c r="H1190" s="290" t="str">
        <f ca="1">IF(ISERROR($S1190),"",OFFSET('Smelter Reference List'!$G$4,$S1190-4,0))</f>
        <v/>
      </c>
      <c r="I1190" s="291" t="str">
        <f ca="1">IF(ISERROR($S1190),"",OFFSET('Smelter Reference List'!$H$4,$S1190-4,0))</f>
        <v/>
      </c>
      <c r="J1190" s="291" t="str">
        <f ca="1">IF(ISERROR($S1190),"",OFFSET('Smelter Reference List'!$I$4,$S1190-4,0))</f>
        <v/>
      </c>
      <c r="K1190" s="288"/>
      <c r="L1190" s="288"/>
      <c r="M1190" s="288"/>
      <c r="N1190" s="288"/>
      <c r="O1190" s="288"/>
      <c r="P1190" s="288"/>
      <c r="Q1190" s="289"/>
      <c r="R1190" s="274"/>
      <c r="S1190" s="275" t="e">
        <f>IF(OR(C1190="",C1190=T$4),NA(),MATCH($B1190&amp;$C1190,'Smelter Reference List'!$J:$J,0))</f>
        <v>#N/A</v>
      </c>
      <c r="T1190" s="276"/>
      <c r="U1190" s="276"/>
      <c r="V1190" s="276"/>
      <c r="W1190" s="276"/>
    </row>
    <row r="1191" spans="1:23" s="267" customFormat="1" ht="20.25">
      <c r="A1191" s="265"/>
      <c r="B1191" s="273"/>
      <c r="C1191" s="273"/>
      <c r="D1191" s="166" t="str">
        <f ca="1">IF(ISERROR($S1191),"",OFFSET('Smelter Reference List'!$C$4,$S1191-4,0)&amp;"")</f>
        <v/>
      </c>
      <c r="E1191" s="166" t="str">
        <f ca="1">IF(ISERROR($S1191),"",OFFSET('Smelter Reference List'!$D$4,$S1191-4,0)&amp;"")</f>
        <v/>
      </c>
      <c r="F1191" s="166" t="str">
        <f ca="1">IF(ISERROR($S1191),"",OFFSET('Smelter Reference List'!$E$4,$S1191-4,0))</f>
        <v/>
      </c>
      <c r="G1191" s="166" t="str">
        <f ca="1">IF(C1191=$U$4,"Enter smelter details", IF(ISERROR($S1191),"",OFFSET('Smelter Reference List'!$F$4,$S1191-4,0)))</f>
        <v/>
      </c>
      <c r="H1191" s="290" t="str">
        <f ca="1">IF(ISERROR($S1191),"",OFFSET('Smelter Reference List'!$G$4,$S1191-4,0))</f>
        <v/>
      </c>
      <c r="I1191" s="291" t="str">
        <f ca="1">IF(ISERROR($S1191),"",OFFSET('Smelter Reference List'!$H$4,$S1191-4,0))</f>
        <v/>
      </c>
      <c r="J1191" s="291" t="str">
        <f ca="1">IF(ISERROR($S1191),"",OFFSET('Smelter Reference List'!$I$4,$S1191-4,0))</f>
        <v/>
      </c>
      <c r="K1191" s="288"/>
      <c r="L1191" s="288"/>
      <c r="M1191" s="288"/>
      <c r="N1191" s="288"/>
      <c r="O1191" s="288"/>
      <c r="P1191" s="288"/>
      <c r="Q1191" s="289"/>
      <c r="R1191" s="274"/>
      <c r="S1191" s="275" t="e">
        <f>IF(OR(C1191="",C1191=T$4),NA(),MATCH($B1191&amp;$C1191,'Smelter Reference List'!$J:$J,0))</f>
        <v>#N/A</v>
      </c>
      <c r="T1191" s="276"/>
      <c r="U1191" s="276"/>
      <c r="V1191" s="276"/>
      <c r="W1191" s="276"/>
    </row>
    <row r="1192" spans="1:23" s="267" customFormat="1" ht="20.25">
      <c r="A1192" s="265"/>
      <c r="B1192" s="273"/>
      <c r="C1192" s="273"/>
      <c r="D1192" s="166" t="str">
        <f ca="1">IF(ISERROR($S1192),"",OFFSET('Smelter Reference List'!$C$4,$S1192-4,0)&amp;"")</f>
        <v/>
      </c>
      <c r="E1192" s="166" t="str">
        <f ca="1">IF(ISERROR($S1192),"",OFFSET('Smelter Reference List'!$D$4,$S1192-4,0)&amp;"")</f>
        <v/>
      </c>
      <c r="F1192" s="166" t="str">
        <f ca="1">IF(ISERROR($S1192),"",OFFSET('Smelter Reference List'!$E$4,$S1192-4,0))</f>
        <v/>
      </c>
      <c r="G1192" s="166" t="str">
        <f ca="1">IF(C1192=$U$4,"Enter smelter details", IF(ISERROR($S1192),"",OFFSET('Smelter Reference List'!$F$4,$S1192-4,0)))</f>
        <v/>
      </c>
      <c r="H1192" s="290" t="str">
        <f ca="1">IF(ISERROR($S1192),"",OFFSET('Smelter Reference List'!$G$4,$S1192-4,0))</f>
        <v/>
      </c>
      <c r="I1192" s="291" t="str">
        <f ca="1">IF(ISERROR($S1192),"",OFFSET('Smelter Reference List'!$H$4,$S1192-4,0))</f>
        <v/>
      </c>
      <c r="J1192" s="291" t="str">
        <f ca="1">IF(ISERROR($S1192),"",OFFSET('Smelter Reference List'!$I$4,$S1192-4,0))</f>
        <v/>
      </c>
      <c r="K1192" s="288"/>
      <c r="L1192" s="288"/>
      <c r="M1192" s="288"/>
      <c r="N1192" s="288"/>
      <c r="O1192" s="288"/>
      <c r="P1192" s="288"/>
      <c r="Q1192" s="289"/>
      <c r="R1192" s="274"/>
      <c r="S1192" s="275" t="e">
        <f>IF(OR(C1192="",C1192=T$4),NA(),MATCH($B1192&amp;$C1192,'Smelter Reference List'!$J:$J,0))</f>
        <v>#N/A</v>
      </c>
      <c r="T1192" s="276"/>
      <c r="U1192" s="276"/>
      <c r="V1192" s="276"/>
      <c r="W1192" s="276"/>
    </row>
    <row r="1193" spans="1:23" s="267" customFormat="1" ht="20.25">
      <c r="A1193" s="265"/>
      <c r="B1193" s="273"/>
      <c r="C1193" s="273"/>
      <c r="D1193" s="166" t="str">
        <f ca="1">IF(ISERROR($S1193),"",OFFSET('Smelter Reference List'!$C$4,$S1193-4,0)&amp;"")</f>
        <v/>
      </c>
      <c r="E1193" s="166" t="str">
        <f ca="1">IF(ISERROR($S1193),"",OFFSET('Smelter Reference List'!$D$4,$S1193-4,0)&amp;"")</f>
        <v/>
      </c>
      <c r="F1193" s="166" t="str">
        <f ca="1">IF(ISERROR($S1193),"",OFFSET('Smelter Reference List'!$E$4,$S1193-4,0))</f>
        <v/>
      </c>
      <c r="G1193" s="166" t="str">
        <f ca="1">IF(C1193=$U$4,"Enter smelter details", IF(ISERROR($S1193),"",OFFSET('Smelter Reference List'!$F$4,$S1193-4,0)))</f>
        <v/>
      </c>
      <c r="H1193" s="290" t="str">
        <f ca="1">IF(ISERROR($S1193),"",OFFSET('Smelter Reference List'!$G$4,$S1193-4,0))</f>
        <v/>
      </c>
      <c r="I1193" s="291" t="str">
        <f ca="1">IF(ISERROR($S1193),"",OFFSET('Smelter Reference List'!$H$4,$S1193-4,0))</f>
        <v/>
      </c>
      <c r="J1193" s="291" t="str">
        <f ca="1">IF(ISERROR($S1193),"",OFFSET('Smelter Reference List'!$I$4,$S1193-4,0))</f>
        <v/>
      </c>
      <c r="K1193" s="288"/>
      <c r="L1193" s="288"/>
      <c r="M1193" s="288"/>
      <c r="N1193" s="288"/>
      <c r="O1193" s="288"/>
      <c r="P1193" s="288"/>
      <c r="Q1193" s="289"/>
      <c r="R1193" s="274"/>
      <c r="S1193" s="275" t="e">
        <f>IF(OR(C1193="",C1193=T$4),NA(),MATCH($B1193&amp;$C1193,'Smelter Reference List'!$J:$J,0))</f>
        <v>#N/A</v>
      </c>
      <c r="T1193" s="276"/>
      <c r="U1193" s="276"/>
      <c r="V1193" s="276"/>
      <c r="W1193" s="276"/>
    </row>
    <row r="1194" spans="1:23" s="267" customFormat="1" ht="20.25">
      <c r="A1194" s="265"/>
      <c r="B1194" s="273"/>
      <c r="C1194" s="273"/>
      <c r="D1194" s="166" t="str">
        <f ca="1">IF(ISERROR($S1194),"",OFFSET('Smelter Reference List'!$C$4,$S1194-4,0)&amp;"")</f>
        <v/>
      </c>
      <c r="E1194" s="166" t="str">
        <f ca="1">IF(ISERROR($S1194),"",OFFSET('Smelter Reference List'!$D$4,$S1194-4,0)&amp;"")</f>
        <v/>
      </c>
      <c r="F1194" s="166" t="str">
        <f ca="1">IF(ISERROR($S1194),"",OFFSET('Smelter Reference List'!$E$4,$S1194-4,0))</f>
        <v/>
      </c>
      <c r="G1194" s="166" t="str">
        <f ca="1">IF(C1194=$U$4,"Enter smelter details", IF(ISERROR($S1194),"",OFFSET('Smelter Reference List'!$F$4,$S1194-4,0)))</f>
        <v/>
      </c>
      <c r="H1194" s="290" t="str">
        <f ca="1">IF(ISERROR($S1194),"",OFFSET('Smelter Reference List'!$G$4,$S1194-4,0))</f>
        <v/>
      </c>
      <c r="I1194" s="291" t="str">
        <f ca="1">IF(ISERROR($S1194),"",OFFSET('Smelter Reference List'!$H$4,$S1194-4,0))</f>
        <v/>
      </c>
      <c r="J1194" s="291" t="str">
        <f ca="1">IF(ISERROR($S1194),"",OFFSET('Smelter Reference List'!$I$4,$S1194-4,0))</f>
        <v/>
      </c>
      <c r="K1194" s="288"/>
      <c r="L1194" s="288"/>
      <c r="M1194" s="288"/>
      <c r="N1194" s="288"/>
      <c r="O1194" s="288"/>
      <c r="P1194" s="288"/>
      <c r="Q1194" s="289"/>
      <c r="R1194" s="274"/>
      <c r="S1194" s="275" t="e">
        <f>IF(OR(C1194="",C1194=T$4),NA(),MATCH($B1194&amp;$C1194,'Smelter Reference List'!$J:$J,0))</f>
        <v>#N/A</v>
      </c>
      <c r="T1194" s="276"/>
      <c r="U1194" s="276"/>
      <c r="V1194" s="276"/>
      <c r="W1194" s="276"/>
    </row>
    <row r="1195" spans="1:23" s="267" customFormat="1" ht="20.25">
      <c r="A1195" s="265"/>
      <c r="B1195" s="273"/>
      <c r="C1195" s="273"/>
      <c r="D1195" s="166" t="str">
        <f ca="1">IF(ISERROR($S1195),"",OFFSET('Smelter Reference List'!$C$4,$S1195-4,0)&amp;"")</f>
        <v/>
      </c>
      <c r="E1195" s="166" t="str">
        <f ca="1">IF(ISERROR($S1195),"",OFFSET('Smelter Reference List'!$D$4,$S1195-4,0)&amp;"")</f>
        <v/>
      </c>
      <c r="F1195" s="166" t="str">
        <f ca="1">IF(ISERROR($S1195),"",OFFSET('Smelter Reference List'!$E$4,$S1195-4,0))</f>
        <v/>
      </c>
      <c r="G1195" s="166" t="str">
        <f ca="1">IF(C1195=$U$4,"Enter smelter details", IF(ISERROR($S1195),"",OFFSET('Smelter Reference List'!$F$4,$S1195-4,0)))</f>
        <v/>
      </c>
      <c r="H1195" s="290" t="str">
        <f ca="1">IF(ISERROR($S1195),"",OFFSET('Smelter Reference List'!$G$4,$S1195-4,0))</f>
        <v/>
      </c>
      <c r="I1195" s="291" t="str">
        <f ca="1">IF(ISERROR($S1195),"",OFFSET('Smelter Reference List'!$H$4,$S1195-4,0))</f>
        <v/>
      </c>
      <c r="J1195" s="291" t="str">
        <f ca="1">IF(ISERROR($S1195),"",OFFSET('Smelter Reference List'!$I$4,$S1195-4,0))</f>
        <v/>
      </c>
      <c r="K1195" s="288"/>
      <c r="L1195" s="288"/>
      <c r="M1195" s="288"/>
      <c r="N1195" s="288"/>
      <c r="O1195" s="288"/>
      <c r="P1195" s="288"/>
      <c r="Q1195" s="289"/>
      <c r="R1195" s="274"/>
      <c r="S1195" s="275" t="e">
        <f>IF(OR(C1195="",C1195=T$4),NA(),MATCH($B1195&amp;$C1195,'Smelter Reference List'!$J:$J,0))</f>
        <v>#N/A</v>
      </c>
      <c r="T1195" s="276"/>
      <c r="U1195" s="276"/>
      <c r="V1195" s="276"/>
      <c r="W1195" s="276"/>
    </row>
    <row r="1196" spans="1:23" s="267" customFormat="1" ht="20.25">
      <c r="A1196" s="265"/>
      <c r="B1196" s="273"/>
      <c r="C1196" s="273"/>
      <c r="D1196" s="166" t="str">
        <f ca="1">IF(ISERROR($S1196),"",OFFSET('Smelter Reference List'!$C$4,$S1196-4,0)&amp;"")</f>
        <v/>
      </c>
      <c r="E1196" s="166" t="str">
        <f ca="1">IF(ISERROR($S1196),"",OFFSET('Smelter Reference List'!$D$4,$S1196-4,0)&amp;"")</f>
        <v/>
      </c>
      <c r="F1196" s="166" t="str">
        <f ca="1">IF(ISERROR($S1196),"",OFFSET('Smelter Reference List'!$E$4,$S1196-4,0))</f>
        <v/>
      </c>
      <c r="G1196" s="166" t="str">
        <f ca="1">IF(C1196=$U$4,"Enter smelter details", IF(ISERROR($S1196),"",OFFSET('Smelter Reference List'!$F$4,$S1196-4,0)))</f>
        <v/>
      </c>
      <c r="H1196" s="290" t="str">
        <f ca="1">IF(ISERROR($S1196),"",OFFSET('Smelter Reference List'!$G$4,$S1196-4,0))</f>
        <v/>
      </c>
      <c r="I1196" s="291" t="str">
        <f ca="1">IF(ISERROR($S1196),"",OFFSET('Smelter Reference List'!$H$4,$S1196-4,0))</f>
        <v/>
      </c>
      <c r="J1196" s="291" t="str">
        <f ca="1">IF(ISERROR($S1196),"",OFFSET('Smelter Reference List'!$I$4,$S1196-4,0))</f>
        <v/>
      </c>
      <c r="K1196" s="288"/>
      <c r="L1196" s="288"/>
      <c r="M1196" s="288"/>
      <c r="N1196" s="288"/>
      <c r="O1196" s="288"/>
      <c r="P1196" s="288"/>
      <c r="Q1196" s="289"/>
      <c r="R1196" s="274"/>
      <c r="S1196" s="275" t="e">
        <f>IF(OR(C1196="",C1196=T$4),NA(),MATCH($B1196&amp;$C1196,'Smelter Reference List'!$J:$J,0))</f>
        <v>#N/A</v>
      </c>
      <c r="T1196" s="276"/>
      <c r="U1196" s="276"/>
      <c r="V1196" s="276"/>
      <c r="W1196" s="276"/>
    </row>
    <row r="1197" spans="1:23" s="267" customFormat="1" ht="20.25">
      <c r="A1197" s="265"/>
      <c r="B1197" s="273"/>
      <c r="C1197" s="273"/>
      <c r="D1197" s="166" t="str">
        <f ca="1">IF(ISERROR($S1197),"",OFFSET('Smelter Reference List'!$C$4,$S1197-4,0)&amp;"")</f>
        <v/>
      </c>
      <c r="E1197" s="166" t="str">
        <f ca="1">IF(ISERROR($S1197),"",OFFSET('Smelter Reference List'!$D$4,$S1197-4,0)&amp;"")</f>
        <v/>
      </c>
      <c r="F1197" s="166" t="str">
        <f ca="1">IF(ISERROR($S1197),"",OFFSET('Smelter Reference List'!$E$4,$S1197-4,0))</f>
        <v/>
      </c>
      <c r="G1197" s="166" t="str">
        <f ca="1">IF(C1197=$U$4,"Enter smelter details", IF(ISERROR($S1197),"",OFFSET('Smelter Reference List'!$F$4,$S1197-4,0)))</f>
        <v/>
      </c>
      <c r="H1197" s="290" t="str">
        <f ca="1">IF(ISERROR($S1197),"",OFFSET('Smelter Reference List'!$G$4,$S1197-4,0))</f>
        <v/>
      </c>
      <c r="I1197" s="291" t="str">
        <f ca="1">IF(ISERROR($S1197),"",OFFSET('Smelter Reference List'!$H$4,$S1197-4,0))</f>
        <v/>
      </c>
      <c r="J1197" s="291" t="str">
        <f ca="1">IF(ISERROR($S1197),"",OFFSET('Smelter Reference List'!$I$4,$S1197-4,0))</f>
        <v/>
      </c>
      <c r="K1197" s="288"/>
      <c r="L1197" s="288"/>
      <c r="M1197" s="288"/>
      <c r="N1197" s="288"/>
      <c r="O1197" s="288"/>
      <c r="P1197" s="288"/>
      <c r="Q1197" s="289"/>
      <c r="R1197" s="274"/>
      <c r="S1197" s="275" t="e">
        <f>IF(OR(C1197="",C1197=T$4),NA(),MATCH($B1197&amp;$C1197,'Smelter Reference List'!$J:$J,0))</f>
        <v>#N/A</v>
      </c>
      <c r="T1197" s="276"/>
      <c r="U1197" s="276"/>
      <c r="V1197" s="276"/>
      <c r="W1197" s="276"/>
    </row>
    <row r="1198" spans="1:23" s="267" customFormat="1" ht="20.25">
      <c r="A1198" s="265"/>
      <c r="B1198" s="273"/>
      <c r="C1198" s="273"/>
      <c r="D1198" s="166" t="str">
        <f ca="1">IF(ISERROR($S1198),"",OFFSET('Smelter Reference List'!$C$4,$S1198-4,0)&amp;"")</f>
        <v/>
      </c>
      <c r="E1198" s="166" t="str">
        <f ca="1">IF(ISERROR($S1198),"",OFFSET('Smelter Reference List'!$D$4,$S1198-4,0)&amp;"")</f>
        <v/>
      </c>
      <c r="F1198" s="166" t="str">
        <f ca="1">IF(ISERROR($S1198),"",OFFSET('Smelter Reference List'!$E$4,$S1198-4,0))</f>
        <v/>
      </c>
      <c r="G1198" s="166" t="str">
        <f ca="1">IF(C1198=$U$4,"Enter smelter details", IF(ISERROR($S1198),"",OFFSET('Smelter Reference List'!$F$4,$S1198-4,0)))</f>
        <v/>
      </c>
      <c r="H1198" s="290" t="str">
        <f ca="1">IF(ISERROR($S1198),"",OFFSET('Smelter Reference List'!$G$4,$S1198-4,0))</f>
        <v/>
      </c>
      <c r="I1198" s="291" t="str">
        <f ca="1">IF(ISERROR($S1198),"",OFFSET('Smelter Reference List'!$H$4,$S1198-4,0))</f>
        <v/>
      </c>
      <c r="J1198" s="291" t="str">
        <f ca="1">IF(ISERROR($S1198),"",OFFSET('Smelter Reference List'!$I$4,$S1198-4,0))</f>
        <v/>
      </c>
      <c r="K1198" s="288"/>
      <c r="L1198" s="288"/>
      <c r="M1198" s="288"/>
      <c r="N1198" s="288"/>
      <c r="O1198" s="288"/>
      <c r="P1198" s="288"/>
      <c r="Q1198" s="289"/>
      <c r="R1198" s="274"/>
      <c r="S1198" s="275" t="e">
        <f>IF(OR(C1198="",C1198=T$4),NA(),MATCH($B1198&amp;$C1198,'Smelter Reference List'!$J:$J,0))</f>
        <v>#N/A</v>
      </c>
      <c r="T1198" s="276"/>
      <c r="U1198" s="276"/>
      <c r="V1198" s="276"/>
      <c r="W1198" s="276"/>
    </row>
    <row r="1199" spans="1:23" s="267" customFormat="1" ht="20.25">
      <c r="A1199" s="265"/>
      <c r="B1199" s="273"/>
      <c r="C1199" s="273"/>
      <c r="D1199" s="166" t="str">
        <f ca="1">IF(ISERROR($S1199),"",OFFSET('Smelter Reference List'!$C$4,$S1199-4,0)&amp;"")</f>
        <v/>
      </c>
      <c r="E1199" s="166" t="str">
        <f ca="1">IF(ISERROR($S1199),"",OFFSET('Smelter Reference List'!$D$4,$S1199-4,0)&amp;"")</f>
        <v/>
      </c>
      <c r="F1199" s="166" t="str">
        <f ca="1">IF(ISERROR($S1199),"",OFFSET('Smelter Reference List'!$E$4,$S1199-4,0))</f>
        <v/>
      </c>
      <c r="G1199" s="166" t="str">
        <f ca="1">IF(C1199=$U$4,"Enter smelter details", IF(ISERROR($S1199),"",OFFSET('Smelter Reference List'!$F$4,$S1199-4,0)))</f>
        <v/>
      </c>
      <c r="H1199" s="290" t="str">
        <f ca="1">IF(ISERROR($S1199),"",OFFSET('Smelter Reference List'!$G$4,$S1199-4,0))</f>
        <v/>
      </c>
      <c r="I1199" s="291" t="str">
        <f ca="1">IF(ISERROR($S1199),"",OFFSET('Smelter Reference List'!$H$4,$S1199-4,0))</f>
        <v/>
      </c>
      <c r="J1199" s="291" t="str">
        <f ca="1">IF(ISERROR($S1199),"",OFFSET('Smelter Reference List'!$I$4,$S1199-4,0))</f>
        <v/>
      </c>
      <c r="K1199" s="288"/>
      <c r="L1199" s="288"/>
      <c r="M1199" s="288"/>
      <c r="N1199" s="288"/>
      <c r="O1199" s="288"/>
      <c r="P1199" s="288"/>
      <c r="Q1199" s="289"/>
      <c r="R1199" s="274"/>
      <c r="S1199" s="275" t="e">
        <f>IF(OR(C1199="",C1199=T$4),NA(),MATCH($B1199&amp;$C1199,'Smelter Reference List'!$J:$J,0))</f>
        <v>#N/A</v>
      </c>
      <c r="T1199" s="276"/>
      <c r="U1199" s="276"/>
      <c r="V1199" s="276"/>
      <c r="W1199" s="276"/>
    </row>
    <row r="1200" spans="1:23" s="267" customFormat="1" ht="20.25">
      <c r="A1200" s="265"/>
      <c r="B1200" s="273"/>
      <c r="C1200" s="273"/>
      <c r="D1200" s="166" t="str">
        <f ca="1">IF(ISERROR($S1200),"",OFFSET('Smelter Reference List'!$C$4,$S1200-4,0)&amp;"")</f>
        <v/>
      </c>
      <c r="E1200" s="166" t="str">
        <f ca="1">IF(ISERROR($S1200),"",OFFSET('Smelter Reference List'!$D$4,$S1200-4,0)&amp;"")</f>
        <v/>
      </c>
      <c r="F1200" s="166" t="str">
        <f ca="1">IF(ISERROR($S1200),"",OFFSET('Smelter Reference List'!$E$4,$S1200-4,0))</f>
        <v/>
      </c>
      <c r="G1200" s="166" t="str">
        <f ca="1">IF(C1200=$U$4,"Enter smelter details", IF(ISERROR($S1200),"",OFFSET('Smelter Reference List'!$F$4,$S1200-4,0)))</f>
        <v/>
      </c>
      <c r="H1200" s="290" t="str">
        <f ca="1">IF(ISERROR($S1200),"",OFFSET('Smelter Reference List'!$G$4,$S1200-4,0))</f>
        <v/>
      </c>
      <c r="I1200" s="291" t="str">
        <f ca="1">IF(ISERROR($S1200),"",OFFSET('Smelter Reference List'!$H$4,$S1200-4,0))</f>
        <v/>
      </c>
      <c r="J1200" s="291" t="str">
        <f ca="1">IF(ISERROR($S1200),"",OFFSET('Smelter Reference List'!$I$4,$S1200-4,0))</f>
        <v/>
      </c>
      <c r="K1200" s="288"/>
      <c r="L1200" s="288"/>
      <c r="M1200" s="288"/>
      <c r="N1200" s="288"/>
      <c r="O1200" s="288"/>
      <c r="P1200" s="288"/>
      <c r="Q1200" s="289"/>
      <c r="R1200" s="274"/>
      <c r="S1200" s="275" t="e">
        <f>IF(OR(C1200="",C1200=T$4),NA(),MATCH($B1200&amp;$C1200,'Smelter Reference List'!$J:$J,0))</f>
        <v>#N/A</v>
      </c>
      <c r="T1200" s="276"/>
      <c r="U1200" s="276"/>
      <c r="V1200" s="276"/>
      <c r="W1200" s="276"/>
    </row>
    <row r="1201" spans="1:23" s="267" customFormat="1" ht="20.25">
      <c r="A1201" s="265"/>
      <c r="B1201" s="273"/>
      <c r="C1201" s="273"/>
      <c r="D1201" s="166" t="str">
        <f ca="1">IF(ISERROR($S1201),"",OFFSET('Smelter Reference List'!$C$4,$S1201-4,0)&amp;"")</f>
        <v/>
      </c>
      <c r="E1201" s="166" t="str">
        <f ca="1">IF(ISERROR($S1201),"",OFFSET('Smelter Reference List'!$D$4,$S1201-4,0)&amp;"")</f>
        <v/>
      </c>
      <c r="F1201" s="166" t="str">
        <f ca="1">IF(ISERROR($S1201),"",OFFSET('Smelter Reference List'!$E$4,$S1201-4,0))</f>
        <v/>
      </c>
      <c r="G1201" s="166" t="str">
        <f ca="1">IF(C1201=$U$4,"Enter smelter details", IF(ISERROR($S1201),"",OFFSET('Smelter Reference List'!$F$4,$S1201-4,0)))</f>
        <v/>
      </c>
      <c r="H1201" s="290" t="str">
        <f ca="1">IF(ISERROR($S1201),"",OFFSET('Smelter Reference List'!$G$4,$S1201-4,0))</f>
        <v/>
      </c>
      <c r="I1201" s="291" t="str">
        <f ca="1">IF(ISERROR($S1201),"",OFFSET('Smelter Reference List'!$H$4,$S1201-4,0))</f>
        <v/>
      </c>
      <c r="J1201" s="291" t="str">
        <f ca="1">IF(ISERROR($S1201),"",OFFSET('Smelter Reference List'!$I$4,$S1201-4,0))</f>
        <v/>
      </c>
      <c r="K1201" s="288"/>
      <c r="L1201" s="288"/>
      <c r="M1201" s="288"/>
      <c r="N1201" s="288"/>
      <c r="O1201" s="288"/>
      <c r="P1201" s="288"/>
      <c r="Q1201" s="289"/>
      <c r="R1201" s="274"/>
      <c r="S1201" s="275" t="e">
        <f>IF(OR(C1201="",C1201=T$4),NA(),MATCH($B1201&amp;$C1201,'Smelter Reference List'!$J:$J,0))</f>
        <v>#N/A</v>
      </c>
      <c r="T1201" s="276"/>
      <c r="U1201" s="276"/>
      <c r="V1201" s="276"/>
      <c r="W1201" s="276"/>
    </row>
    <row r="1202" spans="1:23" s="267" customFormat="1" ht="20.25">
      <c r="A1202" s="265"/>
      <c r="B1202" s="273"/>
      <c r="C1202" s="273"/>
      <c r="D1202" s="166" t="str">
        <f ca="1">IF(ISERROR($S1202),"",OFFSET('Smelter Reference List'!$C$4,$S1202-4,0)&amp;"")</f>
        <v/>
      </c>
      <c r="E1202" s="166" t="str">
        <f ca="1">IF(ISERROR($S1202),"",OFFSET('Smelter Reference List'!$D$4,$S1202-4,0)&amp;"")</f>
        <v/>
      </c>
      <c r="F1202" s="166" t="str">
        <f ca="1">IF(ISERROR($S1202),"",OFFSET('Smelter Reference List'!$E$4,$S1202-4,0))</f>
        <v/>
      </c>
      <c r="G1202" s="166" t="str">
        <f ca="1">IF(C1202=$U$4,"Enter smelter details", IF(ISERROR($S1202),"",OFFSET('Smelter Reference List'!$F$4,$S1202-4,0)))</f>
        <v/>
      </c>
      <c r="H1202" s="290" t="str">
        <f ca="1">IF(ISERROR($S1202),"",OFFSET('Smelter Reference List'!$G$4,$S1202-4,0))</f>
        <v/>
      </c>
      <c r="I1202" s="291" t="str">
        <f ca="1">IF(ISERROR($S1202),"",OFFSET('Smelter Reference List'!$H$4,$S1202-4,0))</f>
        <v/>
      </c>
      <c r="J1202" s="291" t="str">
        <f ca="1">IF(ISERROR($S1202),"",OFFSET('Smelter Reference List'!$I$4,$S1202-4,0))</f>
        <v/>
      </c>
      <c r="K1202" s="288"/>
      <c r="L1202" s="288"/>
      <c r="M1202" s="288"/>
      <c r="N1202" s="288"/>
      <c r="O1202" s="288"/>
      <c r="P1202" s="288"/>
      <c r="Q1202" s="289"/>
      <c r="R1202" s="274"/>
      <c r="S1202" s="275" t="e">
        <f>IF(OR(C1202="",C1202=T$4),NA(),MATCH($B1202&amp;$C1202,'Smelter Reference List'!$J:$J,0))</f>
        <v>#N/A</v>
      </c>
      <c r="T1202" s="276"/>
      <c r="U1202" s="276"/>
      <c r="V1202" s="276"/>
      <c r="W1202" s="276"/>
    </row>
    <row r="1203" spans="1:23" s="267" customFormat="1" ht="20.25">
      <c r="A1203" s="265"/>
      <c r="B1203" s="273"/>
      <c r="C1203" s="273"/>
      <c r="D1203" s="166" t="str">
        <f ca="1">IF(ISERROR($S1203),"",OFFSET('Smelter Reference List'!$C$4,$S1203-4,0)&amp;"")</f>
        <v/>
      </c>
      <c r="E1203" s="166" t="str">
        <f ca="1">IF(ISERROR($S1203),"",OFFSET('Smelter Reference List'!$D$4,$S1203-4,0)&amp;"")</f>
        <v/>
      </c>
      <c r="F1203" s="166" t="str">
        <f ca="1">IF(ISERROR($S1203),"",OFFSET('Smelter Reference List'!$E$4,$S1203-4,0))</f>
        <v/>
      </c>
      <c r="G1203" s="166" t="str">
        <f ca="1">IF(C1203=$U$4,"Enter smelter details", IF(ISERROR($S1203),"",OFFSET('Smelter Reference List'!$F$4,$S1203-4,0)))</f>
        <v/>
      </c>
      <c r="H1203" s="290" t="str">
        <f ca="1">IF(ISERROR($S1203),"",OFFSET('Smelter Reference List'!$G$4,$S1203-4,0))</f>
        <v/>
      </c>
      <c r="I1203" s="291" t="str">
        <f ca="1">IF(ISERROR($S1203),"",OFFSET('Smelter Reference List'!$H$4,$S1203-4,0))</f>
        <v/>
      </c>
      <c r="J1203" s="291" t="str">
        <f ca="1">IF(ISERROR($S1203),"",OFFSET('Smelter Reference List'!$I$4,$S1203-4,0))</f>
        <v/>
      </c>
      <c r="K1203" s="288"/>
      <c r="L1203" s="288"/>
      <c r="M1203" s="288"/>
      <c r="N1203" s="288"/>
      <c r="O1203" s="288"/>
      <c r="P1203" s="288"/>
      <c r="Q1203" s="289"/>
      <c r="R1203" s="274"/>
      <c r="S1203" s="275" t="e">
        <f>IF(OR(C1203="",C1203=T$4),NA(),MATCH($B1203&amp;$C1203,'Smelter Reference List'!$J:$J,0))</f>
        <v>#N/A</v>
      </c>
      <c r="T1203" s="276"/>
      <c r="U1203" s="276"/>
      <c r="V1203" s="276"/>
      <c r="W1203" s="276"/>
    </row>
    <row r="1204" spans="1:23" s="267" customFormat="1" ht="20.25">
      <c r="A1204" s="265"/>
      <c r="B1204" s="273"/>
      <c r="C1204" s="273"/>
      <c r="D1204" s="166" t="str">
        <f ca="1">IF(ISERROR($S1204),"",OFFSET('Smelter Reference List'!$C$4,$S1204-4,0)&amp;"")</f>
        <v/>
      </c>
      <c r="E1204" s="166" t="str">
        <f ca="1">IF(ISERROR($S1204),"",OFFSET('Smelter Reference List'!$D$4,$S1204-4,0)&amp;"")</f>
        <v/>
      </c>
      <c r="F1204" s="166" t="str">
        <f ca="1">IF(ISERROR($S1204),"",OFFSET('Smelter Reference List'!$E$4,$S1204-4,0))</f>
        <v/>
      </c>
      <c r="G1204" s="166" t="str">
        <f ca="1">IF(C1204=$U$4,"Enter smelter details", IF(ISERROR($S1204),"",OFFSET('Smelter Reference List'!$F$4,$S1204-4,0)))</f>
        <v/>
      </c>
      <c r="H1204" s="290" t="str">
        <f ca="1">IF(ISERROR($S1204),"",OFFSET('Smelter Reference List'!$G$4,$S1204-4,0))</f>
        <v/>
      </c>
      <c r="I1204" s="291" t="str">
        <f ca="1">IF(ISERROR($S1204),"",OFFSET('Smelter Reference List'!$H$4,$S1204-4,0))</f>
        <v/>
      </c>
      <c r="J1204" s="291" t="str">
        <f ca="1">IF(ISERROR($S1204),"",OFFSET('Smelter Reference List'!$I$4,$S1204-4,0))</f>
        <v/>
      </c>
      <c r="K1204" s="288"/>
      <c r="L1204" s="288"/>
      <c r="M1204" s="288"/>
      <c r="N1204" s="288"/>
      <c r="O1204" s="288"/>
      <c r="P1204" s="288"/>
      <c r="Q1204" s="289"/>
      <c r="R1204" s="274"/>
      <c r="S1204" s="275" t="e">
        <f>IF(OR(C1204="",C1204=T$4),NA(),MATCH($B1204&amp;$C1204,'Smelter Reference List'!$J:$J,0))</f>
        <v>#N/A</v>
      </c>
      <c r="T1204" s="276"/>
      <c r="U1204" s="276"/>
      <c r="V1204" s="276"/>
      <c r="W1204" s="276"/>
    </row>
    <row r="1205" spans="1:23" s="267" customFormat="1" ht="20.25">
      <c r="A1205" s="265"/>
      <c r="B1205" s="273"/>
      <c r="C1205" s="273"/>
      <c r="D1205" s="166" t="str">
        <f ca="1">IF(ISERROR($S1205),"",OFFSET('Smelter Reference List'!$C$4,$S1205-4,0)&amp;"")</f>
        <v/>
      </c>
      <c r="E1205" s="166" t="str">
        <f ca="1">IF(ISERROR($S1205),"",OFFSET('Smelter Reference List'!$D$4,$S1205-4,0)&amp;"")</f>
        <v/>
      </c>
      <c r="F1205" s="166" t="str">
        <f ca="1">IF(ISERROR($S1205),"",OFFSET('Smelter Reference List'!$E$4,$S1205-4,0))</f>
        <v/>
      </c>
      <c r="G1205" s="166" t="str">
        <f ca="1">IF(C1205=$U$4,"Enter smelter details", IF(ISERROR($S1205),"",OFFSET('Smelter Reference List'!$F$4,$S1205-4,0)))</f>
        <v/>
      </c>
      <c r="H1205" s="290" t="str">
        <f ca="1">IF(ISERROR($S1205),"",OFFSET('Smelter Reference List'!$G$4,$S1205-4,0))</f>
        <v/>
      </c>
      <c r="I1205" s="291" t="str">
        <f ca="1">IF(ISERROR($S1205),"",OFFSET('Smelter Reference List'!$H$4,$S1205-4,0))</f>
        <v/>
      </c>
      <c r="J1205" s="291" t="str">
        <f ca="1">IF(ISERROR($S1205),"",OFFSET('Smelter Reference List'!$I$4,$S1205-4,0))</f>
        <v/>
      </c>
      <c r="K1205" s="288"/>
      <c r="L1205" s="288"/>
      <c r="M1205" s="288"/>
      <c r="N1205" s="288"/>
      <c r="O1205" s="288"/>
      <c r="P1205" s="288"/>
      <c r="Q1205" s="289"/>
      <c r="R1205" s="274"/>
      <c r="S1205" s="275" t="e">
        <f>IF(OR(C1205="",C1205=T$4),NA(),MATCH($B1205&amp;$C1205,'Smelter Reference List'!$J:$J,0))</f>
        <v>#N/A</v>
      </c>
      <c r="T1205" s="276"/>
      <c r="U1205" s="276"/>
      <c r="V1205" s="276"/>
      <c r="W1205" s="276"/>
    </row>
    <row r="1206" spans="1:23" s="267" customFormat="1" ht="20.25">
      <c r="A1206" s="265"/>
      <c r="B1206" s="273"/>
      <c r="C1206" s="273"/>
      <c r="D1206" s="166" t="str">
        <f ca="1">IF(ISERROR($S1206),"",OFFSET('Smelter Reference List'!$C$4,$S1206-4,0)&amp;"")</f>
        <v/>
      </c>
      <c r="E1206" s="166" t="str">
        <f ca="1">IF(ISERROR($S1206),"",OFFSET('Smelter Reference List'!$D$4,$S1206-4,0)&amp;"")</f>
        <v/>
      </c>
      <c r="F1206" s="166" t="str">
        <f ca="1">IF(ISERROR($S1206),"",OFFSET('Smelter Reference List'!$E$4,$S1206-4,0))</f>
        <v/>
      </c>
      <c r="G1206" s="166" t="str">
        <f ca="1">IF(C1206=$U$4,"Enter smelter details", IF(ISERROR($S1206),"",OFFSET('Smelter Reference List'!$F$4,$S1206-4,0)))</f>
        <v/>
      </c>
      <c r="H1206" s="290" t="str">
        <f ca="1">IF(ISERROR($S1206),"",OFFSET('Smelter Reference List'!$G$4,$S1206-4,0))</f>
        <v/>
      </c>
      <c r="I1206" s="291" t="str">
        <f ca="1">IF(ISERROR($S1206),"",OFFSET('Smelter Reference List'!$H$4,$S1206-4,0))</f>
        <v/>
      </c>
      <c r="J1206" s="291" t="str">
        <f ca="1">IF(ISERROR($S1206),"",OFFSET('Smelter Reference List'!$I$4,$S1206-4,0))</f>
        <v/>
      </c>
      <c r="K1206" s="288"/>
      <c r="L1206" s="288"/>
      <c r="M1206" s="288"/>
      <c r="N1206" s="288"/>
      <c r="O1206" s="288"/>
      <c r="P1206" s="288"/>
      <c r="Q1206" s="289"/>
      <c r="R1206" s="274"/>
      <c r="S1206" s="275" t="e">
        <f>IF(OR(C1206="",C1206=T$4),NA(),MATCH($B1206&amp;$C1206,'Smelter Reference List'!$J:$J,0))</f>
        <v>#N/A</v>
      </c>
      <c r="T1206" s="276"/>
      <c r="U1206" s="276"/>
      <c r="V1206" s="276"/>
      <c r="W1206" s="276"/>
    </row>
    <row r="1207" spans="1:23" s="267" customFormat="1" ht="20.25">
      <c r="A1207" s="265"/>
      <c r="B1207" s="273"/>
      <c r="C1207" s="273"/>
      <c r="D1207" s="166" t="str">
        <f ca="1">IF(ISERROR($S1207),"",OFFSET('Smelter Reference List'!$C$4,$S1207-4,0)&amp;"")</f>
        <v/>
      </c>
      <c r="E1207" s="166" t="str">
        <f ca="1">IF(ISERROR($S1207),"",OFFSET('Smelter Reference List'!$D$4,$S1207-4,0)&amp;"")</f>
        <v/>
      </c>
      <c r="F1207" s="166" t="str">
        <f ca="1">IF(ISERROR($S1207),"",OFFSET('Smelter Reference List'!$E$4,$S1207-4,0))</f>
        <v/>
      </c>
      <c r="G1207" s="166" t="str">
        <f ca="1">IF(C1207=$U$4,"Enter smelter details", IF(ISERROR($S1207),"",OFFSET('Smelter Reference List'!$F$4,$S1207-4,0)))</f>
        <v/>
      </c>
      <c r="H1207" s="290" t="str">
        <f ca="1">IF(ISERROR($S1207),"",OFFSET('Smelter Reference List'!$G$4,$S1207-4,0))</f>
        <v/>
      </c>
      <c r="I1207" s="291" t="str">
        <f ca="1">IF(ISERROR($S1207),"",OFFSET('Smelter Reference List'!$H$4,$S1207-4,0))</f>
        <v/>
      </c>
      <c r="J1207" s="291" t="str">
        <f ca="1">IF(ISERROR($S1207),"",OFFSET('Smelter Reference List'!$I$4,$S1207-4,0))</f>
        <v/>
      </c>
      <c r="K1207" s="288"/>
      <c r="L1207" s="288"/>
      <c r="M1207" s="288"/>
      <c r="N1207" s="288"/>
      <c r="O1207" s="288"/>
      <c r="P1207" s="288"/>
      <c r="Q1207" s="289"/>
      <c r="R1207" s="274"/>
      <c r="S1207" s="275" t="e">
        <f>IF(OR(C1207="",C1207=T$4),NA(),MATCH($B1207&amp;$C1207,'Smelter Reference List'!$J:$J,0))</f>
        <v>#N/A</v>
      </c>
      <c r="T1207" s="276"/>
      <c r="U1207" s="276"/>
      <c r="V1207" s="276"/>
      <c r="W1207" s="276"/>
    </row>
    <row r="1208" spans="1:23" s="267" customFormat="1" ht="20.25">
      <c r="A1208" s="265"/>
      <c r="B1208" s="273"/>
      <c r="C1208" s="273"/>
      <c r="D1208" s="166" t="str">
        <f ca="1">IF(ISERROR($S1208),"",OFFSET('Smelter Reference List'!$C$4,$S1208-4,0)&amp;"")</f>
        <v/>
      </c>
      <c r="E1208" s="166" t="str">
        <f ca="1">IF(ISERROR($S1208),"",OFFSET('Smelter Reference List'!$D$4,$S1208-4,0)&amp;"")</f>
        <v/>
      </c>
      <c r="F1208" s="166" t="str">
        <f ca="1">IF(ISERROR($S1208),"",OFFSET('Smelter Reference List'!$E$4,$S1208-4,0))</f>
        <v/>
      </c>
      <c r="G1208" s="166" t="str">
        <f ca="1">IF(C1208=$U$4,"Enter smelter details", IF(ISERROR($S1208),"",OFFSET('Smelter Reference List'!$F$4,$S1208-4,0)))</f>
        <v/>
      </c>
      <c r="H1208" s="290" t="str">
        <f ca="1">IF(ISERROR($S1208),"",OFFSET('Smelter Reference List'!$G$4,$S1208-4,0))</f>
        <v/>
      </c>
      <c r="I1208" s="291" t="str">
        <f ca="1">IF(ISERROR($S1208),"",OFFSET('Smelter Reference List'!$H$4,$S1208-4,0))</f>
        <v/>
      </c>
      <c r="J1208" s="291" t="str">
        <f ca="1">IF(ISERROR($S1208),"",OFFSET('Smelter Reference List'!$I$4,$S1208-4,0))</f>
        <v/>
      </c>
      <c r="K1208" s="288"/>
      <c r="L1208" s="288"/>
      <c r="M1208" s="288"/>
      <c r="N1208" s="288"/>
      <c r="O1208" s="288"/>
      <c r="P1208" s="288"/>
      <c r="Q1208" s="289"/>
      <c r="R1208" s="274"/>
      <c r="S1208" s="275" t="e">
        <f>IF(OR(C1208="",C1208=T$4),NA(),MATCH($B1208&amp;$C1208,'Smelter Reference List'!$J:$J,0))</f>
        <v>#N/A</v>
      </c>
      <c r="T1208" s="276"/>
      <c r="U1208" s="276"/>
      <c r="V1208" s="276"/>
      <c r="W1208" s="276"/>
    </row>
    <row r="1209" spans="1:23" s="267" customFormat="1" ht="20.25">
      <c r="A1209" s="265"/>
      <c r="B1209" s="273"/>
      <c r="C1209" s="273"/>
      <c r="D1209" s="166" t="str">
        <f ca="1">IF(ISERROR($S1209),"",OFFSET('Smelter Reference List'!$C$4,$S1209-4,0)&amp;"")</f>
        <v/>
      </c>
      <c r="E1209" s="166" t="str">
        <f ca="1">IF(ISERROR($S1209),"",OFFSET('Smelter Reference List'!$D$4,$S1209-4,0)&amp;"")</f>
        <v/>
      </c>
      <c r="F1209" s="166" t="str">
        <f ca="1">IF(ISERROR($S1209),"",OFFSET('Smelter Reference List'!$E$4,$S1209-4,0))</f>
        <v/>
      </c>
      <c r="G1209" s="166" t="str">
        <f ca="1">IF(C1209=$U$4,"Enter smelter details", IF(ISERROR($S1209),"",OFFSET('Smelter Reference List'!$F$4,$S1209-4,0)))</f>
        <v/>
      </c>
      <c r="H1209" s="290" t="str">
        <f ca="1">IF(ISERROR($S1209),"",OFFSET('Smelter Reference List'!$G$4,$S1209-4,0))</f>
        <v/>
      </c>
      <c r="I1209" s="291" t="str">
        <f ca="1">IF(ISERROR($S1209),"",OFFSET('Smelter Reference List'!$H$4,$S1209-4,0))</f>
        <v/>
      </c>
      <c r="J1209" s="291" t="str">
        <f ca="1">IF(ISERROR($S1209),"",OFFSET('Smelter Reference List'!$I$4,$S1209-4,0))</f>
        <v/>
      </c>
      <c r="K1209" s="288"/>
      <c r="L1209" s="288"/>
      <c r="M1209" s="288"/>
      <c r="N1209" s="288"/>
      <c r="O1209" s="288"/>
      <c r="P1209" s="288"/>
      <c r="Q1209" s="289"/>
      <c r="R1209" s="274"/>
      <c r="S1209" s="275" t="e">
        <f>IF(OR(C1209="",C1209=T$4),NA(),MATCH($B1209&amp;$C1209,'Smelter Reference List'!$J:$J,0))</f>
        <v>#N/A</v>
      </c>
      <c r="T1209" s="276"/>
      <c r="U1209" s="276"/>
      <c r="V1209" s="276"/>
      <c r="W1209" s="276"/>
    </row>
    <row r="1210" spans="1:23" s="267" customFormat="1" ht="20.25">
      <c r="A1210" s="265"/>
      <c r="B1210" s="273"/>
      <c r="C1210" s="273"/>
      <c r="D1210" s="166" t="str">
        <f ca="1">IF(ISERROR($S1210),"",OFFSET('Smelter Reference List'!$C$4,$S1210-4,0)&amp;"")</f>
        <v/>
      </c>
      <c r="E1210" s="166" t="str">
        <f ca="1">IF(ISERROR($S1210),"",OFFSET('Smelter Reference List'!$D$4,$S1210-4,0)&amp;"")</f>
        <v/>
      </c>
      <c r="F1210" s="166" t="str">
        <f ca="1">IF(ISERROR($S1210),"",OFFSET('Smelter Reference List'!$E$4,$S1210-4,0))</f>
        <v/>
      </c>
      <c r="G1210" s="166" t="str">
        <f ca="1">IF(C1210=$U$4,"Enter smelter details", IF(ISERROR($S1210),"",OFFSET('Smelter Reference List'!$F$4,$S1210-4,0)))</f>
        <v/>
      </c>
      <c r="H1210" s="290" t="str">
        <f ca="1">IF(ISERROR($S1210),"",OFFSET('Smelter Reference List'!$G$4,$S1210-4,0))</f>
        <v/>
      </c>
      <c r="I1210" s="291" t="str">
        <f ca="1">IF(ISERROR($S1210),"",OFFSET('Smelter Reference List'!$H$4,$S1210-4,0))</f>
        <v/>
      </c>
      <c r="J1210" s="291" t="str">
        <f ca="1">IF(ISERROR($S1210),"",OFFSET('Smelter Reference List'!$I$4,$S1210-4,0))</f>
        <v/>
      </c>
      <c r="K1210" s="288"/>
      <c r="L1210" s="288"/>
      <c r="M1210" s="288"/>
      <c r="N1210" s="288"/>
      <c r="O1210" s="288"/>
      <c r="P1210" s="288"/>
      <c r="Q1210" s="289"/>
      <c r="R1210" s="274"/>
      <c r="S1210" s="275" t="e">
        <f>IF(OR(C1210="",C1210=T$4),NA(),MATCH($B1210&amp;$C1210,'Smelter Reference List'!$J:$J,0))</f>
        <v>#N/A</v>
      </c>
      <c r="T1210" s="276"/>
      <c r="U1210" s="276"/>
      <c r="V1210" s="276"/>
      <c r="W1210" s="276"/>
    </row>
    <row r="1211" spans="1:23" s="267" customFormat="1" ht="20.25">
      <c r="A1211" s="265"/>
      <c r="B1211" s="273"/>
      <c r="C1211" s="273"/>
      <c r="D1211" s="166" t="str">
        <f ca="1">IF(ISERROR($S1211),"",OFFSET('Smelter Reference List'!$C$4,$S1211-4,0)&amp;"")</f>
        <v/>
      </c>
      <c r="E1211" s="166" t="str">
        <f ca="1">IF(ISERROR($S1211),"",OFFSET('Smelter Reference List'!$D$4,$S1211-4,0)&amp;"")</f>
        <v/>
      </c>
      <c r="F1211" s="166" t="str">
        <f ca="1">IF(ISERROR($S1211),"",OFFSET('Smelter Reference List'!$E$4,$S1211-4,0))</f>
        <v/>
      </c>
      <c r="G1211" s="166" t="str">
        <f ca="1">IF(C1211=$U$4,"Enter smelter details", IF(ISERROR($S1211),"",OFFSET('Smelter Reference List'!$F$4,$S1211-4,0)))</f>
        <v/>
      </c>
      <c r="H1211" s="290" t="str">
        <f ca="1">IF(ISERROR($S1211),"",OFFSET('Smelter Reference List'!$G$4,$S1211-4,0))</f>
        <v/>
      </c>
      <c r="I1211" s="291" t="str">
        <f ca="1">IF(ISERROR($S1211),"",OFFSET('Smelter Reference List'!$H$4,$S1211-4,0))</f>
        <v/>
      </c>
      <c r="J1211" s="291" t="str">
        <f ca="1">IF(ISERROR($S1211),"",OFFSET('Smelter Reference List'!$I$4,$S1211-4,0))</f>
        <v/>
      </c>
      <c r="K1211" s="288"/>
      <c r="L1211" s="288"/>
      <c r="M1211" s="288"/>
      <c r="N1211" s="288"/>
      <c r="O1211" s="288"/>
      <c r="P1211" s="288"/>
      <c r="Q1211" s="289"/>
      <c r="R1211" s="274"/>
      <c r="S1211" s="275" t="e">
        <f>IF(OR(C1211="",C1211=T$4),NA(),MATCH($B1211&amp;$C1211,'Smelter Reference List'!$J:$J,0))</f>
        <v>#N/A</v>
      </c>
      <c r="T1211" s="276"/>
      <c r="U1211" s="276"/>
      <c r="V1211" s="276"/>
      <c r="W1211" s="276"/>
    </row>
    <row r="1212" spans="1:23" s="267" customFormat="1" ht="20.25">
      <c r="A1212" s="265"/>
      <c r="B1212" s="273"/>
      <c r="C1212" s="273"/>
      <c r="D1212" s="166" t="str">
        <f ca="1">IF(ISERROR($S1212),"",OFFSET('Smelter Reference List'!$C$4,$S1212-4,0)&amp;"")</f>
        <v/>
      </c>
      <c r="E1212" s="166" t="str">
        <f ca="1">IF(ISERROR($S1212),"",OFFSET('Smelter Reference List'!$D$4,$S1212-4,0)&amp;"")</f>
        <v/>
      </c>
      <c r="F1212" s="166" t="str">
        <f ca="1">IF(ISERROR($S1212),"",OFFSET('Smelter Reference List'!$E$4,$S1212-4,0))</f>
        <v/>
      </c>
      <c r="G1212" s="166" t="str">
        <f ca="1">IF(C1212=$U$4,"Enter smelter details", IF(ISERROR($S1212),"",OFFSET('Smelter Reference List'!$F$4,$S1212-4,0)))</f>
        <v/>
      </c>
      <c r="H1212" s="290" t="str">
        <f ca="1">IF(ISERROR($S1212),"",OFFSET('Smelter Reference List'!$G$4,$S1212-4,0))</f>
        <v/>
      </c>
      <c r="I1212" s="291" t="str">
        <f ca="1">IF(ISERROR($S1212),"",OFFSET('Smelter Reference List'!$H$4,$S1212-4,0))</f>
        <v/>
      </c>
      <c r="J1212" s="291" t="str">
        <f ca="1">IF(ISERROR($S1212),"",OFFSET('Smelter Reference List'!$I$4,$S1212-4,0))</f>
        <v/>
      </c>
      <c r="K1212" s="288"/>
      <c r="L1212" s="288"/>
      <c r="M1212" s="288"/>
      <c r="N1212" s="288"/>
      <c r="O1212" s="288"/>
      <c r="P1212" s="288"/>
      <c r="Q1212" s="289"/>
      <c r="R1212" s="274"/>
      <c r="S1212" s="275" t="e">
        <f>IF(OR(C1212="",C1212=T$4),NA(),MATCH($B1212&amp;$C1212,'Smelter Reference List'!$J:$J,0))</f>
        <v>#N/A</v>
      </c>
      <c r="T1212" s="276"/>
      <c r="U1212" s="276"/>
      <c r="V1212" s="276"/>
      <c r="W1212" s="276"/>
    </row>
    <row r="1213" spans="1:23" s="267" customFormat="1" ht="20.25">
      <c r="A1213" s="265"/>
      <c r="B1213" s="273"/>
      <c r="C1213" s="273"/>
      <c r="D1213" s="166" t="str">
        <f ca="1">IF(ISERROR($S1213),"",OFFSET('Smelter Reference List'!$C$4,$S1213-4,0)&amp;"")</f>
        <v/>
      </c>
      <c r="E1213" s="166" t="str">
        <f ca="1">IF(ISERROR($S1213),"",OFFSET('Smelter Reference List'!$D$4,$S1213-4,0)&amp;"")</f>
        <v/>
      </c>
      <c r="F1213" s="166" t="str">
        <f ca="1">IF(ISERROR($S1213),"",OFFSET('Smelter Reference List'!$E$4,$S1213-4,0))</f>
        <v/>
      </c>
      <c r="G1213" s="166" t="str">
        <f ca="1">IF(C1213=$U$4,"Enter smelter details", IF(ISERROR($S1213),"",OFFSET('Smelter Reference List'!$F$4,$S1213-4,0)))</f>
        <v/>
      </c>
      <c r="H1213" s="290" t="str">
        <f ca="1">IF(ISERROR($S1213),"",OFFSET('Smelter Reference List'!$G$4,$S1213-4,0))</f>
        <v/>
      </c>
      <c r="I1213" s="291" t="str">
        <f ca="1">IF(ISERROR($S1213),"",OFFSET('Smelter Reference List'!$H$4,$S1213-4,0))</f>
        <v/>
      </c>
      <c r="J1213" s="291" t="str">
        <f ca="1">IF(ISERROR($S1213),"",OFFSET('Smelter Reference List'!$I$4,$S1213-4,0))</f>
        <v/>
      </c>
      <c r="K1213" s="288"/>
      <c r="L1213" s="288"/>
      <c r="M1213" s="288"/>
      <c r="N1213" s="288"/>
      <c r="O1213" s="288"/>
      <c r="P1213" s="288"/>
      <c r="Q1213" s="289"/>
      <c r="R1213" s="274"/>
      <c r="S1213" s="275" t="e">
        <f>IF(OR(C1213="",C1213=T$4),NA(),MATCH($B1213&amp;$C1213,'Smelter Reference List'!$J:$J,0))</f>
        <v>#N/A</v>
      </c>
      <c r="T1213" s="276"/>
      <c r="U1213" s="276"/>
      <c r="V1213" s="276"/>
      <c r="W1213" s="276"/>
    </row>
    <row r="1214" spans="1:23" s="267" customFormat="1" ht="20.25">
      <c r="A1214" s="265"/>
      <c r="B1214" s="273"/>
      <c r="C1214" s="273"/>
      <c r="D1214" s="166" t="str">
        <f ca="1">IF(ISERROR($S1214),"",OFFSET('Smelter Reference List'!$C$4,$S1214-4,0)&amp;"")</f>
        <v/>
      </c>
      <c r="E1214" s="166" t="str">
        <f ca="1">IF(ISERROR($S1214),"",OFFSET('Smelter Reference List'!$D$4,$S1214-4,0)&amp;"")</f>
        <v/>
      </c>
      <c r="F1214" s="166" t="str">
        <f ca="1">IF(ISERROR($S1214),"",OFFSET('Smelter Reference List'!$E$4,$S1214-4,0))</f>
        <v/>
      </c>
      <c r="G1214" s="166" t="str">
        <f ca="1">IF(C1214=$U$4,"Enter smelter details", IF(ISERROR($S1214),"",OFFSET('Smelter Reference List'!$F$4,$S1214-4,0)))</f>
        <v/>
      </c>
      <c r="H1214" s="290" t="str">
        <f ca="1">IF(ISERROR($S1214),"",OFFSET('Smelter Reference List'!$G$4,$S1214-4,0))</f>
        <v/>
      </c>
      <c r="I1214" s="291" t="str">
        <f ca="1">IF(ISERROR($S1214),"",OFFSET('Smelter Reference List'!$H$4,$S1214-4,0))</f>
        <v/>
      </c>
      <c r="J1214" s="291" t="str">
        <f ca="1">IF(ISERROR($S1214),"",OFFSET('Smelter Reference List'!$I$4,$S1214-4,0))</f>
        <v/>
      </c>
      <c r="K1214" s="288"/>
      <c r="L1214" s="288"/>
      <c r="M1214" s="288"/>
      <c r="N1214" s="288"/>
      <c r="O1214" s="288"/>
      <c r="P1214" s="288"/>
      <c r="Q1214" s="289"/>
      <c r="R1214" s="274"/>
      <c r="S1214" s="275" t="e">
        <f>IF(OR(C1214="",C1214=T$4),NA(),MATCH($B1214&amp;$C1214,'Smelter Reference List'!$J:$J,0))</f>
        <v>#N/A</v>
      </c>
      <c r="T1214" s="276"/>
      <c r="U1214" s="276"/>
      <c r="V1214" s="276"/>
      <c r="W1214" s="276"/>
    </row>
    <row r="1215" spans="1:23" s="267" customFormat="1" ht="20.25">
      <c r="A1215" s="265"/>
      <c r="B1215" s="273"/>
      <c r="C1215" s="273"/>
      <c r="D1215" s="166" t="str">
        <f ca="1">IF(ISERROR($S1215),"",OFFSET('Smelter Reference List'!$C$4,$S1215-4,0)&amp;"")</f>
        <v/>
      </c>
      <c r="E1215" s="166" t="str">
        <f ca="1">IF(ISERROR($S1215),"",OFFSET('Smelter Reference List'!$D$4,$S1215-4,0)&amp;"")</f>
        <v/>
      </c>
      <c r="F1215" s="166" t="str">
        <f ca="1">IF(ISERROR($S1215),"",OFFSET('Smelter Reference List'!$E$4,$S1215-4,0))</f>
        <v/>
      </c>
      <c r="G1215" s="166" t="str">
        <f ca="1">IF(C1215=$U$4,"Enter smelter details", IF(ISERROR($S1215),"",OFFSET('Smelter Reference List'!$F$4,$S1215-4,0)))</f>
        <v/>
      </c>
      <c r="H1215" s="290" t="str">
        <f ca="1">IF(ISERROR($S1215),"",OFFSET('Smelter Reference List'!$G$4,$S1215-4,0))</f>
        <v/>
      </c>
      <c r="I1215" s="291" t="str">
        <f ca="1">IF(ISERROR($S1215),"",OFFSET('Smelter Reference List'!$H$4,$S1215-4,0))</f>
        <v/>
      </c>
      <c r="J1215" s="291" t="str">
        <f ca="1">IF(ISERROR($S1215),"",OFFSET('Smelter Reference List'!$I$4,$S1215-4,0))</f>
        <v/>
      </c>
      <c r="K1215" s="288"/>
      <c r="L1215" s="288"/>
      <c r="M1215" s="288"/>
      <c r="N1215" s="288"/>
      <c r="O1215" s="288"/>
      <c r="P1215" s="288"/>
      <c r="Q1215" s="289"/>
      <c r="R1215" s="274"/>
      <c r="S1215" s="275" t="e">
        <f>IF(OR(C1215="",C1215=T$4),NA(),MATCH($B1215&amp;$C1215,'Smelter Reference List'!$J:$J,0))</f>
        <v>#N/A</v>
      </c>
      <c r="T1215" s="276"/>
      <c r="U1215" s="276"/>
      <c r="V1215" s="276"/>
      <c r="W1215" s="276"/>
    </row>
    <row r="1216" spans="1:23" s="267" customFormat="1" ht="20.25">
      <c r="A1216" s="265"/>
      <c r="B1216" s="273"/>
      <c r="C1216" s="273"/>
      <c r="D1216" s="166" t="str">
        <f ca="1">IF(ISERROR($S1216),"",OFFSET('Smelter Reference List'!$C$4,$S1216-4,0)&amp;"")</f>
        <v/>
      </c>
      <c r="E1216" s="166" t="str">
        <f ca="1">IF(ISERROR($S1216),"",OFFSET('Smelter Reference List'!$D$4,$S1216-4,0)&amp;"")</f>
        <v/>
      </c>
      <c r="F1216" s="166" t="str">
        <f ca="1">IF(ISERROR($S1216),"",OFFSET('Smelter Reference List'!$E$4,$S1216-4,0))</f>
        <v/>
      </c>
      <c r="G1216" s="166" t="str">
        <f ca="1">IF(C1216=$U$4,"Enter smelter details", IF(ISERROR($S1216),"",OFFSET('Smelter Reference List'!$F$4,$S1216-4,0)))</f>
        <v/>
      </c>
      <c r="H1216" s="290" t="str">
        <f ca="1">IF(ISERROR($S1216),"",OFFSET('Smelter Reference List'!$G$4,$S1216-4,0))</f>
        <v/>
      </c>
      <c r="I1216" s="291" t="str">
        <f ca="1">IF(ISERROR($S1216),"",OFFSET('Smelter Reference List'!$H$4,$S1216-4,0))</f>
        <v/>
      </c>
      <c r="J1216" s="291" t="str">
        <f ca="1">IF(ISERROR($S1216),"",OFFSET('Smelter Reference List'!$I$4,$S1216-4,0))</f>
        <v/>
      </c>
      <c r="K1216" s="288"/>
      <c r="L1216" s="288"/>
      <c r="M1216" s="288"/>
      <c r="N1216" s="288"/>
      <c r="O1216" s="288"/>
      <c r="P1216" s="288"/>
      <c r="Q1216" s="289"/>
      <c r="R1216" s="274"/>
      <c r="S1216" s="275" t="e">
        <f>IF(OR(C1216="",C1216=T$4),NA(),MATCH($B1216&amp;$C1216,'Smelter Reference List'!$J:$J,0))</f>
        <v>#N/A</v>
      </c>
      <c r="T1216" s="276"/>
      <c r="U1216" s="276"/>
      <c r="V1216" s="276"/>
      <c r="W1216" s="276"/>
    </row>
    <row r="1217" spans="1:23" s="267" customFormat="1" ht="20.25">
      <c r="A1217" s="265"/>
      <c r="B1217" s="273"/>
      <c r="C1217" s="273"/>
      <c r="D1217" s="166" t="str">
        <f ca="1">IF(ISERROR($S1217),"",OFFSET('Smelter Reference List'!$C$4,$S1217-4,0)&amp;"")</f>
        <v/>
      </c>
      <c r="E1217" s="166" t="str">
        <f ca="1">IF(ISERROR($S1217),"",OFFSET('Smelter Reference List'!$D$4,$S1217-4,0)&amp;"")</f>
        <v/>
      </c>
      <c r="F1217" s="166" t="str">
        <f ca="1">IF(ISERROR($S1217),"",OFFSET('Smelter Reference List'!$E$4,$S1217-4,0))</f>
        <v/>
      </c>
      <c r="G1217" s="166" t="str">
        <f ca="1">IF(C1217=$U$4,"Enter smelter details", IF(ISERROR($S1217),"",OFFSET('Smelter Reference List'!$F$4,$S1217-4,0)))</f>
        <v/>
      </c>
      <c r="H1217" s="290" t="str">
        <f ca="1">IF(ISERROR($S1217),"",OFFSET('Smelter Reference List'!$G$4,$S1217-4,0))</f>
        <v/>
      </c>
      <c r="I1217" s="291" t="str">
        <f ca="1">IF(ISERROR($S1217),"",OFFSET('Smelter Reference List'!$H$4,$S1217-4,0))</f>
        <v/>
      </c>
      <c r="J1217" s="291" t="str">
        <f ca="1">IF(ISERROR($S1217),"",OFFSET('Smelter Reference List'!$I$4,$S1217-4,0))</f>
        <v/>
      </c>
      <c r="K1217" s="288"/>
      <c r="L1217" s="288"/>
      <c r="M1217" s="288"/>
      <c r="N1217" s="288"/>
      <c r="O1217" s="288"/>
      <c r="P1217" s="288"/>
      <c r="Q1217" s="289"/>
      <c r="R1217" s="274"/>
      <c r="S1217" s="275" t="e">
        <f>IF(OR(C1217="",C1217=T$4),NA(),MATCH($B1217&amp;$C1217,'Smelter Reference List'!$J:$J,0))</f>
        <v>#N/A</v>
      </c>
      <c r="T1217" s="276"/>
      <c r="U1217" s="276"/>
      <c r="V1217" s="276"/>
      <c r="W1217" s="276"/>
    </row>
    <row r="1218" spans="1:23" s="267" customFormat="1" ht="20.25">
      <c r="A1218" s="265"/>
      <c r="B1218" s="273"/>
      <c r="C1218" s="273"/>
      <c r="D1218" s="166" t="str">
        <f ca="1">IF(ISERROR($S1218),"",OFFSET('Smelter Reference List'!$C$4,$S1218-4,0)&amp;"")</f>
        <v/>
      </c>
      <c r="E1218" s="166" t="str">
        <f ca="1">IF(ISERROR($S1218),"",OFFSET('Smelter Reference List'!$D$4,$S1218-4,0)&amp;"")</f>
        <v/>
      </c>
      <c r="F1218" s="166" t="str">
        <f ca="1">IF(ISERROR($S1218),"",OFFSET('Smelter Reference List'!$E$4,$S1218-4,0))</f>
        <v/>
      </c>
      <c r="G1218" s="166" t="str">
        <f ca="1">IF(C1218=$U$4,"Enter smelter details", IF(ISERROR($S1218),"",OFFSET('Smelter Reference List'!$F$4,$S1218-4,0)))</f>
        <v/>
      </c>
      <c r="H1218" s="290" t="str">
        <f ca="1">IF(ISERROR($S1218),"",OFFSET('Smelter Reference List'!$G$4,$S1218-4,0))</f>
        <v/>
      </c>
      <c r="I1218" s="291" t="str">
        <f ca="1">IF(ISERROR($S1218),"",OFFSET('Smelter Reference List'!$H$4,$S1218-4,0))</f>
        <v/>
      </c>
      <c r="J1218" s="291" t="str">
        <f ca="1">IF(ISERROR($S1218),"",OFFSET('Smelter Reference List'!$I$4,$S1218-4,0))</f>
        <v/>
      </c>
      <c r="K1218" s="288"/>
      <c r="L1218" s="288"/>
      <c r="M1218" s="288"/>
      <c r="N1218" s="288"/>
      <c r="O1218" s="288"/>
      <c r="P1218" s="288"/>
      <c r="Q1218" s="289"/>
      <c r="R1218" s="274"/>
      <c r="S1218" s="275" t="e">
        <f>IF(OR(C1218="",C1218=T$4),NA(),MATCH($B1218&amp;$C1218,'Smelter Reference List'!$J:$J,0))</f>
        <v>#N/A</v>
      </c>
      <c r="T1218" s="276"/>
      <c r="U1218" s="276"/>
      <c r="V1218" s="276"/>
      <c r="W1218" s="276"/>
    </row>
    <row r="1219" spans="1:23" s="267" customFormat="1" ht="20.25">
      <c r="A1219" s="265"/>
      <c r="B1219" s="273"/>
      <c r="C1219" s="273"/>
      <c r="D1219" s="166" t="str">
        <f ca="1">IF(ISERROR($S1219),"",OFFSET('Smelter Reference List'!$C$4,$S1219-4,0)&amp;"")</f>
        <v/>
      </c>
      <c r="E1219" s="166" t="str">
        <f ca="1">IF(ISERROR($S1219),"",OFFSET('Smelter Reference List'!$D$4,$S1219-4,0)&amp;"")</f>
        <v/>
      </c>
      <c r="F1219" s="166" t="str">
        <f ca="1">IF(ISERROR($S1219),"",OFFSET('Smelter Reference List'!$E$4,$S1219-4,0))</f>
        <v/>
      </c>
      <c r="G1219" s="166" t="str">
        <f ca="1">IF(C1219=$U$4,"Enter smelter details", IF(ISERROR($S1219),"",OFFSET('Smelter Reference List'!$F$4,$S1219-4,0)))</f>
        <v/>
      </c>
      <c r="H1219" s="290" t="str">
        <f ca="1">IF(ISERROR($S1219),"",OFFSET('Smelter Reference List'!$G$4,$S1219-4,0))</f>
        <v/>
      </c>
      <c r="I1219" s="291" t="str">
        <f ca="1">IF(ISERROR($S1219),"",OFFSET('Smelter Reference List'!$H$4,$S1219-4,0))</f>
        <v/>
      </c>
      <c r="J1219" s="291" t="str">
        <f ca="1">IF(ISERROR($S1219),"",OFFSET('Smelter Reference List'!$I$4,$S1219-4,0))</f>
        <v/>
      </c>
      <c r="K1219" s="288"/>
      <c r="L1219" s="288"/>
      <c r="M1219" s="288"/>
      <c r="N1219" s="288"/>
      <c r="O1219" s="288"/>
      <c r="P1219" s="288"/>
      <c r="Q1219" s="289"/>
      <c r="R1219" s="274"/>
      <c r="S1219" s="275" t="e">
        <f>IF(OR(C1219="",C1219=T$4),NA(),MATCH($B1219&amp;$C1219,'Smelter Reference List'!$J:$J,0))</f>
        <v>#N/A</v>
      </c>
      <c r="T1219" s="276"/>
      <c r="U1219" s="276"/>
      <c r="V1219" s="276"/>
      <c r="W1219" s="276"/>
    </row>
    <row r="1220" spans="1:23" s="267" customFormat="1" ht="20.25">
      <c r="A1220" s="265"/>
      <c r="B1220" s="273"/>
      <c r="C1220" s="273"/>
      <c r="D1220" s="166" t="str">
        <f ca="1">IF(ISERROR($S1220),"",OFFSET('Smelter Reference List'!$C$4,$S1220-4,0)&amp;"")</f>
        <v/>
      </c>
      <c r="E1220" s="166" t="str">
        <f ca="1">IF(ISERROR($S1220),"",OFFSET('Smelter Reference List'!$D$4,$S1220-4,0)&amp;"")</f>
        <v/>
      </c>
      <c r="F1220" s="166" t="str">
        <f ca="1">IF(ISERROR($S1220),"",OFFSET('Smelter Reference List'!$E$4,$S1220-4,0))</f>
        <v/>
      </c>
      <c r="G1220" s="166" t="str">
        <f ca="1">IF(C1220=$U$4,"Enter smelter details", IF(ISERROR($S1220),"",OFFSET('Smelter Reference List'!$F$4,$S1220-4,0)))</f>
        <v/>
      </c>
      <c r="H1220" s="290" t="str">
        <f ca="1">IF(ISERROR($S1220),"",OFFSET('Smelter Reference List'!$G$4,$S1220-4,0))</f>
        <v/>
      </c>
      <c r="I1220" s="291" t="str">
        <f ca="1">IF(ISERROR($S1220),"",OFFSET('Smelter Reference List'!$H$4,$S1220-4,0))</f>
        <v/>
      </c>
      <c r="J1220" s="291" t="str">
        <f ca="1">IF(ISERROR($S1220),"",OFFSET('Smelter Reference List'!$I$4,$S1220-4,0))</f>
        <v/>
      </c>
      <c r="K1220" s="288"/>
      <c r="L1220" s="288"/>
      <c r="M1220" s="288"/>
      <c r="N1220" s="288"/>
      <c r="O1220" s="288"/>
      <c r="P1220" s="288"/>
      <c r="Q1220" s="289"/>
      <c r="R1220" s="274"/>
      <c r="S1220" s="275" t="e">
        <f>IF(OR(C1220="",C1220=T$4),NA(),MATCH($B1220&amp;$C1220,'Smelter Reference List'!$J:$J,0))</f>
        <v>#N/A</v>
      </c>
      <c r="T1220" s="276"/>
      <c r="U1220" s="276"/>
      <c r="V1220" s="276"/>
      <c r="W1220" s="276"/>
    </row>
    <row r="1221" spans="1:23" s="267" customFormat="1" ht="20.25">
      <c r="A1221" s="265"/>
      <c r="B1221" s="273"/>
      <c r="C1221" s="273"/>
      <c r="D1221" s="166" t="str">
        <f ca="1">IF(ISERROR($S1221),"",OFFSET('Smelter Reference List'!$C$4,$S1221-4,0)&amp;"")</f>
        <v/>
      </c>
      <c r="E1221" s="166" t="str">
        <f ca="1">IF(ISERROR($S1221),"",OFFSET('Smelter Reference List'!$D$4,$S1221-4,0)&amp;"")</f>
        <v/>
      </c>
      <c r="F1221" s="166" t="str">
        <f ca="1">IF(ISERROR($S1221),"",OFFSET('Smelter Reference List'!$E$4,$S1221-4,0))</f>
        <v/>
      </c>
      <c r="G1221" s="166" t="str">
        <f ca="1">IF(C1221=$U$4,"Enter smelter details", IF(ISERROR($S1221),"",OFFSET('Smelter Reference List'!$F$4,$S1221-4,0)))</f>
        <v/>
      </c>
      <c r="H1221" s="290" t="str">
        <f ca="1">IF(ISERROR($S1221),"",OFFSET('Smelter Reference List'!$G$4,$S1221-4,0))</f>
        <v/>
      </c>
      <c r="I1221" s="291" t="str">
        <f ca="1">IF(ISERROR($S1221),"",OFFSET('Smelter Reference List'!$H$4,$S1221-4,0))</f>
        <v/>
      </c>
      <c r="J1221" s="291" t="str">
        <f ca="1">IF(ISERROR($S1221),"",OFFSET('Smelter Reference List'!$I$4,$S1221-4,0))</f>
        <v/>
      </c>
      <c r="K1221" s="288"/>
      <c r="L1221" s="288"/>
      <c r="M1221" s="288"/>
      <c r="N1221" s="288"/>
      <c r="O1221" s="288"/>
      <c r="P1221" s="288"/>
      <c r="Q1221" s="289"/>
      <c r="R1221" s="274"/>
      <c r="S1221" s="275" t="e">
        <f>IF(OR(C1221="",C1221=T$4),NA(),MATCH($B1221&amp;$C1221,'Smelter Reference List'!$J:$J,0))</f>
        <v>#N/A</v>
      </c>
      <c r="T1221" s="276"/>
      <c r="U1221" s="276"/>
      <c r="V1221" s="276"/>
      <c r="W1221" s="276"/>
    </row>
    <row r="1222" spans="1:23" s="267" customFormat="1" ht="20.25">
      <c r="A1222" s="265"/>
      <c r="B1222" s="273"/>
      <c r="C1222" s="273"/>
      <c r="D1222" s="166" t="str">
        <f ca="1">IF(ISERROR($S1222),"",OFFSET('Smelter Reference List'!$C$4,$S1222-4,0)&amp;"")</f>
        <v/>
      </c>
      <c r="E1222" s="166" t="str">
        <f ca="1">IF(ISERROR($S1222),"",OFFSET('Smelter Reference List'!$D$4,$S1222-4,0)&amp;"")</f>
        <v/>
      </c>
      <c r="F1222" s="166" t="str">
        <f ca="1">IF(ISERROR($S1222),"",OFFSET('Smelter Reference List'!$E$4,$S1222-4,0))</f>
        <v/>
      </c>
      <c r="G1222" s="166" t="str">
        <f ca="1">IF(C1222=$U$4,"Enter smelter details", IF(ISERROR($S1222),"",OFFSET('Smelter Reference List'!$F$4,$S1222-4,0)))</f>
        <v/>
      </c>
      <c r="H1222" s="290" t="str">
        <f ca="1">IF(ISERROR($S1222),"",OFFSET('Smelter Reference List'!$G$4,$S1222-4,0))</f>
        <v/>
      </c>
      <c r="I1222" s="291" t="str">
        <f ca="1">IF(ISERROR($S1222),"",OFFSET('Smelter Reference List'!$H$4,$S1222-4,0))</f>
        <v/>
      </c>
      <c r="J1222" s="291" t="str">
        <f ca="1">IF(ISERROR($S1222),"",OFFSET('Smelter Reference List'!$I$4,$S1222-4,0))</f>
        <v/>
      </c>
      <c r="K1222" s="288"/>
      <c r="L1222" s="288"/>
      <c r="M1222" s="288"/>
      <c r="N1222" s="288"/>
      <c r="O1222" s="288"/>
      <c r="P1222" s="288"/>
      <c r="Q1222" s="289"/>
      <c r="R1222" s="274"/>
      <c r="S1222" s="275" t="e">
        <f>IF(OR(C1222="",C1222=T$4),NA(),MATCH($B1222&amp;$C1222,'Smelter Reference List'!$J:$J,0))</f>
        <v>#N/A</v>
      </c>
      <c r="T1222" s="276"/>
      <c r="U1222" s="276"/>
      <c r="V1222" s="276"/>
      <c r="W1222" s="276"/>
    </row>
    <row r="1223" spans="1:23" s="267" customFormat="1" ht="20.25">
      <c r="A1223" s="265"/>
      <c r="B1223" s="273"/>
      <c r="C1223" s="273"/>
      <c r="D1223" s="166" t="str">
        <f ca="1">IF(ISERROR($S1223),"",OFFSET('Smelter Reference List'!$C$4,$S1223-4,0)&amp;"")</f>
        <v/>
      </c>
      <c r="E1223" s="166" t="str">
        <f ca="1">IF(ISERROR($S1223),"",OFFSET('Smelter Reference List'!$D$4,$S1223-4,0)&amp;"")</f>
        <v/>
      </c>
      <c r="F1223" s="166" t="str">
        <f ca="1">IF(ISERROR($S1223),"",OFFSET('Smelter Reference List'!$E$4,$S1223-4,0))</f>
        <v/>
      </c>
      <c r="G1223" s="166" t="str">
        <f ca="1">IF(C1223=$U$4,"Enter smelter details", IF(ISERROR($S1223),"",OFFSET('Smelter Reference List'!$F$4,$S1223-4,0)))</f>
        <v/>
      </c>
      <c r="H1223" s="290" t="str">
        <f ca="1">IF(ISERROR($S1223),"",OFFSET('Smelter Reference List'!$G$4,$S1223-4,0))</f>
        <v/>
      </c>
      <c r="I1223" s="291" t="str">
        <f ca="1">IF(ISERROR($S1223),"",OFFSET('Smelter Reference List'!$H$4,$S1223-4,0))</f>
        <v/>
      </c>
      <c r="J1223" s="291" t="str">
        <f ca="1">IF(ISERROR($S1223),"",OFFSET('Smelter Reference List'!$I$4,$S1223-4,0))</f>
        <v/>
      </c>
      <c r="K1223" s="288"/>
      <c r="L1223" s="288"/>
      <c r="M1223" s="288"/>
      <c r="N1223" s="288"/>
      <c r="O1223" s="288"/>
      <c r="P1223" s="288"/>
      <c r="Q1223" s="289"/>
      <c r="R1223" s="274"/>
      <c r="S1223" s="275" t="e">
        <f>IF(OR(C1223="",C1223=T$4),NA(),MATCH($B1223&amp;$C1223,'Smelter Reference List'!$J:$J,0))</f>
        <v>#N/A</v>
      </c>
      <c r="T1223" s="276"/>
      <c r="U1223" s="276"/>
      <c r="V1223" s="276"/>
      <c r="W1223" s="276"/>
    </row>
    <row r="1224" spans="1:23" s="267" customFormat="1" ht="20.25">
      <c r="A1224" s="265"/>
      <c r="B1224" s="273"/>
      <c r="C1224" s="273"/>
      <c r="D1224" s="166" t="str">
        <f ca="1">IF(ISERROR($S1224),"",OFFSET('Smelter Reference List'!$C$4,$S1224-4,0)&amp;"")</f>
        <v/>
      </c>
      <c r="E1224" s="166" t="str">
        <f ca="1">IF(ISERROR($S1224),"",OFFSET('Smelter Reference List'!$D$4,$S1224-4,0)&amp;"")</f>
        <v/>
      </c>
      <c r="F1224" s="166" t="str">
        <f ca="1">IF(ISERROR($S1224),"",OFFSET('Smelter Reference List'!$E$4,$S1224-4,0))</f>
        <v/>
      </c>
      <c r="G1224" s="166" t="str">
        <f ca="1">IF(C1224=$U$4,"Enter smelter details", IF(ISERROR($S1224),"",OFFSET('Smelter Reference List'!$F$4,$S1224-4,0)))</f>
        <v/>
      </c>
      <c r="H1224" s="290" t="str">
        <f ca="1">IF(ISERROR($S1224),"",OFFSET('Smelter Reference List'!$G$4,$S1224-4,0))</f>
        <v/>
      </c>
      <c r="I1224" s="291" t="str">
        <f ca="1">IF(ISERROR($S1224),"",OFFSET('Smelter Reference List'!$H$4,$S1224-4,0))</f>
        <v/>
      </c>
      <c r="J1224" s="291" t="str">
        <f ca="1">IF(ISERROR($S1224),"",OFFSET('Smelter Reference List'!$I$4,$S1224-4,0))</f>
        <v/>
      </c>
      <c r="K1224" s="288"/>
      <c r="L1224" s="288"/>
      <c r="M1224" s="288"/>
      <c r="N1224" s="288"/>
      <c r="O1224" s="288"/>
      <c r="P1224" s="288"/>
      <c r="Q1224" s="289"/>
      <c r="R1224" s="274"/>
      <c r="S1224" s="275" t="e">
        <f>IF(OR(C1224="",C1224=T$4),NA(),MATCH($B1224&amp;$C1224,'Smelter Reference List'!$J:$J,0))</f>
        <v>#N/A</v>
      </c>
      <c r="T1224" s="276"/>
      <c r="U1224" s="276"/>
      <c r="V1224" s="276"/>
      <c r="W1224" s="276"/>
    </row>
    <row r="1225" spans="1:23" s="267" customFormat="1" ht="20.25">
      <c r="A1225" s="265"/>
      <c r="B1225" s="273"/>
      <c r="C1225" s="273"/>
      <c r="D1225" s="166" t="str">
        <f ca="1">IF(ISERROR($S1225),"",OFFSET('Smelter Reference List'!$C$4,$S1225-4,0)&amp;"")</f>
        <v/>
      </c>
      <c r="E1225" s="166" t="str">
        <f ca="1">IF(ISERROR($S1225),"",OFFSET('Smelter Reference List'!$D$4,$S1225-4,0)&amp;"")</f>
        <v/>
      </c>
      <c r="F1225" s="166" t="str">
        <f ca="1">IF(ISERROR($S1225),"",OFFSET('Smelter Reference List'!$E$4,$S1225-4,0))</f>
        <v/>
      </c>
      <c r="G1225" s="166" t="str">
        <f ca="1">IF(C1225=$U$4,"Enter smelter details", IF(ISERROR($S1225),"",OFFSET('Smelter Reference List'!$F$4,$S1225-4,0)))</f>
        <v/>
      </c>
      <c r="H1225" s="290" t="str">
        <f ca="1">IF(ISERROR($S1225),"",OFFSET('Smelter Reference List'!$G$4,$S1225-4,0))</f>
        <v/>
      </c>
      <c r="I1225" s="291" t="str">
        <f ca="1">IF(ISERROR($S1225),"",OFFSET('Smelter Reference List'!$H$4,$S1225-4,0))</f>
        <v/>
      </c>
      <c r="J1225" s="291" t="str">
        <f ca="1">IF(ISERROR($S1225),"",OFFSET('Smelter Reference List'!$I$4,$S1225-4,0))</f>
        <v/>
      </c>
      <c r="K1225" s="288"/>
      <c r="L1225" s="288"/>
      <c r="M1225" s="288"/>
      <c r="N1225" s="288"/>
      <c r="O1225" s="288"/>
      <c r="P1225" s="288"/>
      <c r="Q1225" s="289"/>
      <c r="R1225" s="274"/>
      <c r="S1225" s="275" t="e">
        <f>IF(OR(C1225="",C1225=T$4),NA(),MATCH($B1225&amp;$C1225,'Smelter Reference List'!$J:$J,0))</f>
        <v>#N/A</v>
      </c>
      <c r="T1225" s="276"/>
      <c r="U1225" s="276"/>
      <c r="V1225" s="276"/>
      <c r="W1225" s="276"/>
    </row>
    <row r="1226" spans="1:23" s="267" customFormat="1" ht="20.25">
      <c r="A1226" s="265"/>
      <c r="B1226" s="273"/>
      <c r="C1226" s="273"/>
      <c r="D1226" s="166" t="str">
        <f ca="1">IF(ISERROR($S1226),"",OFFSET('Smelter Reference List'!$C$4,$S1226-4,0)&amp;"")</f>
        <v/>
      </c>
      <c r="E1226" s="166" t="str">
        <f ca="1">IF(ISERROR($S1226),"",OFFSET('Smelter Reference List'!$D$4,$S1226-4,0)&amp;"")</f>
        <v/>
      </c>
      <c r="F1226" s="166" t="str">
        <f ca="1">IF(ISERROR($S1226),"",OFFSET('Smelter Reference List'!$E$4,$S1226-4,0))</f>
        <v/>
      </c>
      <c r="G1226" s="166" t="str">
        <f ca="1">IF(C1226=$U$4,"Enter smelter details", IF(ISERROR($S1226),"",OFFSET('Smelter Reference List'!$F$4,$S1226-4,0)))</f>
        <v/>
      </c>
      <c r="H1226" s="290" t="str">
        <f ca="1">IF(ISERROR($S1226),"",OFFSET('Smelter Reference List'!$G$4,$S1226-4,0))</f>
        <v/>
      </c>
      <c r="I1226" s="291" t="str">
        <f ca="1">IF(ISERROR($S1226),"",OFFSET('Smelter Reference List'!$H$4,$S1226-4,0))</f>
        <v/>
      </c>
      <c r="J1226" s="291" t="str">
        <f ca="1">IF(ISERROR($S1226),"",OFFSET('Smelter Reference List'!$I$4,$S1226-4,0))</f>
        <v/>
      </c>
      <c r="K1226" s="288"/>
      <c r="L1226" s="288"/>
      <c r="M1226" s="288"/>
      <c r="N1226" s="288"/>
      <c r="O1226" s="288"/>
      <c r="P1226" s="288"/>
      <c r="Q1226" s="289"/>
      <c r="R1226" s="274"/>
      <c r="S1226" s="275" t="e">
        <f>IF(OR(C1226="",C1226=T$4),NA(),MATCH($B1226&amp;$C1226,'Smelter Reference List'!$J:$J,0))</f>
        <v>#N/A</v>
      </c>
      <c r="T1226" s="276"/>
      <c r="U1226" s="276"/>
      <c r="V1226" s="276"/>
      <c r="W1226" s="276"/>
    </row>
    <row r="1227" spans="1:23" s="267" customFormat="1" ht="20.25">
      <c r="A1227" s="265"/>
      <c r="B1227" s="273"/>
      <c r="C1227" s="273"/>
      <c r="D1227" s="166" t="str">
        <f ca="1">IF(ISERROR($S1227),"",OFFSET('Smelter Reference List'!$C$4,$S1227-4,0)&amp;"")</f>
        <v/>
      </c>
      <c r="E1227" s="166" t="str">
        <f ca="1">IF(ISERROR($S1227),"",OFFSET('Smelter Reference List'!$D$4,$S1227-4,0)&amp;"")</f>
        <v/>
      </c>
      <c r="F1227" s="166" t="str">
        <f ca="1">IF(ISERROR($S1227),"",OFFSET('Smelter Reference List'!$E$4,$S1227-4,0))</f>
        <v/>
      </c>
      <c r="G1227" s="166" t="str">
        <f ca="1">IF(C1227=$U$4,"Enter smelter details", IF(ISERROR($S1227),"",OFFSET('Smelter Reference List'!$F$4,$S1227-4,0)))</f>
        <v/>
      </c>
      <c r="H1227" s="290" t="str">
        <f ca="1">IF(ISERROR($S1227),"",OFFSET('Smelter Reference List'!$G$4,$S1227-4,0))</f>
        <v/>
      </c>
      <c r="I1227" s="291" t="str">
        <f ca="1">IF(ISERROR($S1227),"",OFFSET('Smelter Reference List'!$H$4,$S1227-4,0))</f>
        <v/>
      </c>
      <c r="J1227" s="291" t="str">
        <f ca="1">IF(ISERROR($S1227),"",OFFSET('Smelter Reference List'!$I$4,$S1227-4,0))</f>
        <v/>
      </c>
      <c r="K1227" s="288"/>
      <c r="L1227" s="288"/>
      <c r="M1227" s="288"/>
      <c r="N1227" s="288"/>
      <c r="O1227" s="288"/>
      <c r="P1227" s="288"/>
      <c r="Q1227" s="289"/>
      <c r="R1227" s="274"/>
      <c r="S1227" s="275" t="e">
        <f>IF(OR(C1227="",C1227=T$4),NA(),MATCH($B1227&amp;$C1227,'Smelter Reference List'!$J:$J,0))</f>
        <v>#N/A</v>
      </c>
      <c r="T1227" s="276"/>
      <c r="U1227" s="276"/>
      <c r="V1227" s="276"/>
      <c r="W1227" s="276"/>
    </row>
    <row r="1228" spans="1:23" s="267" customFormat="1" ht="20.25">
      <c r="A1228" s="265"/>
      <c r="B1228" s="273"/>
      <c r="C1228" s="273"/>
      <c r="D1228" s="166" t="str">
        <f ca="1">IF(ISERROR($S1228),"",OFFSET('Smelter Reference List'!$C$4,$S1228-4,0)&amp;"")</f>
        <v/>
      </c>
      <c r="E1228" s="166" t="str">
        <f ca="1">IF(ISERROR($S1228),"",OFFSET('Smelter Reference List'!$D$4,$S1228-4,0)&amp;"")</f>
        <v/>
      </c>
      <c r="F1228" s="166" t="str">
        <f ca="1">IF(ISERROR($S1228),"",OFFSET('Smelter Reference List'!$E$4,$S1228-4,0))</f>
        <v/>
      </c>
      <c r="G1228" s="166" t="str">
        <f ca="1">IF(C1228=$U$4,"Enter smelter details", IF(ISERROR($S1228),"",OFFSET('Smelter Reference List'!$F$4,$S1228-4,0)))</f>
        <v/>
      </c>
      <c r="H1228" s="290" t="str">
        <f ca="1">IF(ISERROR($S1228),"",OFFSET('Smelter Reference List'!$G$4,$S1228-4,0))</f>
        <v/>
      </c>
      <c r="I1228" s="291" t="str">
        <f ca="1">IF(ISERROR($S1228),"",OFFSET('Smelter Reference List'!$H$4,$S1228-4,0))</f>
        <v/>
      </c>
      <c r="J1228" s="291" t="str">
        <f ca="1">IF(ISERROR($S1228),"",OFFSET('Smelter Reference List'!$I$4,$S1228-4,0))</f>
        <v/>
      </c>
      <c r="K1228" s="288"/>
      <c r="L1228" s="288"/>
      <c r="M1228" s="288"/>
      <c r="N1228" s="288"/>
      <c r="O1228" s="288"/>
      <c r="P1228" s="288"/>
      <c r="Q1228" s="289"/>
      <c r="R1228" s="274"/>
      <c r="S1228" s="275" t="e">
        <f>IF(OR(C1228="",C1228=T$4),NA(),MATCH($B1228&amp;$C1228,'Smelter Reference List'!$J:$J,0))</f>
        <v>#N/A</v>
      </c>
      <c r="T1228" s="276"/>
      <c r="U1228" s="276"/>
      <c r="V1228" s="276"/>
      <c r="W1228" s="276"/>
    </row>
    <row r="1229" spans="1:23" s="267" customFormat="1" ht="20.25">
      <c r="A1229" s="265"/>
      <c r="B1229" s="273"/>
      <c r="C1229" s="273"/>
      <c r="D1229" s="166" t="str">
        <f ca="1">IF(ISERROR($S1229),"",OFFSET('Smelter Reference List'!$C$4,$S1229-4,0)&amp;"")</f>
        <v/>
      </c>
      <c r="E1229" s="166" t="str">
        <f ca="1">IF(ISERROR($S1229),"",OFFSET('Smelter Reference List'!$D$4,$S1229-4,0)&amp;"")</f>
        <v/>
      </c>
      <c r="F1229" s="166" t="str">
        <f ca="1">IF(ISERROR($S1229),"",OFFSET('Smelter Reference List'!$E$4,$S1229-4,0))</f>
        <v/>
      </c>
      <c r="G1229" s="166" t="str">
        <f ca="1">IF(C1229=$U$4,"Enter smelter details", IF(ISERROR($S1229),"",OFFSET('Smelter Reference List'!$F$4,$S1229-4,0)))</f>
        <v/>
      </c>
      <c r="H1229" s="290" t="str">
        <f ca="1">IF(ISERROR($S1229),"",OFFSET('Smelter Reference List'!$G$4,$S1229-4,0))</f>
        <v/>
      </c>
      <c r="I1229" s="291" t="str">
        <f ca="1">IF(ISERROR($S1229),"",OFFSET('Smelter Reference List'!$H$4,$S1229-4,0))</f>
        <v/>
      </c>
      <c r="J1229" s="291" t="str">
        <f ca="1">IF(ISERROR($S1229),"",OFFSET('Smelter Reference List'!$I$4,$S1229-4,0))</f>
        <v/>
      </c>
      <c r="K1229" s="288"/>
      <c r="L1229" s="288"/>
      <c r="M1229" s="288"/>
      <c r="N1229" s="288"/>
      <c r="O1229" s="288"/>
      <c r="P1229" s="288"/>
      <c r="Q1229" s="289"/>
      <c r="R1229" s="274"/>
      <c r="S1229" s="275" t="e">
        <f>IF(OR(C1229="",C1229=T$4),NA(),MATCH($B1229&amp;$C1229,'Smelter Reference List'!$J:$J,0))</f>
        <v>#N/A</v>
      </c>
      <c r="T1229" s="276"/>
      <c r="U1229" s="276"/>
      <c r="V1229" s="276"/>
      <c r="W1229" s="276"/>
    </row>
    <row r="1230" spans="1:23" s="267" customFormat="1" ht="20.25">
      <c r="A1230" s="265"/>
      <c r="B1230" s="273"/>
      <c r="C1230" s="273"/>
      <c r="D1230" s="166" t="str">
        <f ca="1">IF(ISERROR($S1230),"",OFFSET('Smelter Reference List'!$C$4,$S1230-4,0)&amp;"")</f>
        <v/>
      </c>
      <c r="E1230" s="166" t="str">
        <f ca="1">IF(ISERROR($S1230),"",OFFSET('Smelter Reference List'!$D$4,$S1230-4,0)&amp;"")</f>
        <v/>
      </c>
      <c r="F1230" s="166" t="str">
        <f ca="1">IF(ISERROR($S1230),"",OFFSET('Smelter Reference List'!$E$4,$S1230-4,0))</f>
        <v/>
      </c>
      <c r="G1230" s="166" t="str">
        <f ca="1">IF(C1230=$U$4,"Enter smelter details", IF(ISERROR($S1230),"",OFFSET('Smelter Reference List'!$F$4,$S1230-4,0)))</f>
        <v/>
      </c>
      <c r="H1230" s="290" t="str">
        <f ca="1">IF(ISERROR($S1230),"",OFFSET('Smelter Reference List'!$G$4,$S1230-4,0))</f>
        <v/>
      </c>
      <c r="I1230" s="291" t="str">
        <f ca="1">IF(ISERROR($S1230),"",OFFSET('Smelter Reference List'!$H$4,$S1230-4,0))</f>
        <v/>
      </c>
      <c r="J1230" s="291" t="str">
        <f ca="1">IF(ISERROR($S1230),"",OFFSET('Smelter Reference List'!$I$4,$S1230-4,0))</f>
        <v/>
      </c>
      <c r="K1230" s="288"/>
      <c r="L1230" s="288"/>
      <c r="M1230" s="288"/>
      <c r="N1230" s="288"/>
      <c r="O1230" s="288"/>
      <c r="P1230" s="288"/>
      <c r="Q1230" s="289"/>
      <c r="R1230" s="274"/>
      <c r="S1230" s="275" t="e">
        <f>IF(OR(C1230="",C1230=T$4),NA(),MATCH($B1230&amp;$C1230,'Smelter Reference List'!$J:$J,0))</f>
        <v>#N/A</v>
      </c>
      <c r="T1230" s="276"/>
      <c r="U1230" s="276"/>
      <c r="V1230" s="276"/>
      <c r="W1230" s="276"/>
    </row>
    <row r="1231" spans="1:23" s="267" customFormat="1" ht="20.25">
      <c r="A1231" s="265"/>
      <c r="B1231" s="273"/>
      <c r="C1231" s="273"/>
      <c r="D1231" s="166" t="str">
        <f ca="1">IF(ISERROR($S1231),"",OFFSET('Smelter Reference List'!$C$4,$S1231-4,0)&amp;"")</f>
        <v/>
      </c>
      <c r="E1231" s="166" t="str">
        <f ca="1">IF(ISERROR($S1231),"",OFFSET('Smelter Reference List'!$D$4,$S1231-4,0)&amp;"")</f>
        <v/>
      </c>
      <c r="F1231" s="166" t="str">
        <f ca="1">IF(ISERROR($S1231),"",OFFSET('Smelter Reference List'!$E$4,$S1231-4,0))</f>
        <v/>
      </c>
      <c r="G1231" s="166" t="str">
        <f ca="1">IF(C1231=$U$4,"Enter smelter details", IF(ISERROR($S1231),"",OFFSET('Smelter Reference List'!$F$4,$S1231-4,0)))</f>
        <v/>
      </c>
      <c r="H1231" s="290" t="str">
        <f ca="1">IF(ISERROR($S1231),"",OFFSET('Smelter Reference List'!$G$4,$S1231-4,0))</f>
        <v/>
      </c>
      <c r="I1231" s="291" t="str">
        <f ca="1">IF(ISERROR($S1231),"",OFFSET('Smelter Reference List'!$H$4,$S1231-4,0))</f>
        <v/>
      </c>
      <c r="J1231" s="291" t="str">
        <f ca="1">IF(ISERROR($S1231),"",OFFSET('Smelter Reference List'!$I$4,$S1231-4,0))</f>
        <v/>
      </c>
      <c r="K1231" s="288"/>
      <c r="L1231" s="288"/>
      <c r="M1231" s="288"/>
      <c r="N1231" s="288"/>
      <c r="O1231" s="288"/>
      <c r="P1231" s="288"/>
      <c r="Q1231" s="289"/>
      <c r="R1231" s="274"/>
      <c r="S1231" s="275" t="e">
        <f>IF(OR(C1231="",C1231=T$4),NA(),MATCH($B1231&amp;$C1231,'Smelter Reference List'!$J:$J,0))</f>
        <v>#N/A</v>
      </c>
      <c r="T1231" s="276"/>
      <c r="U1231" s="276"/>
      <c r="V1231" s="276"/>
      <c r="W1231" s="276"/>
    </row>
    <row r="1232" spans="1:23" s="267" customFormat="1" ht="20.25">
      <c r="A1232" s="265"/>
      <c r="B1232" s="273"/>
      <c r="C1232" s="273"/>
      <c r="D1232" s="166" t="str">
        <f ca="1">IF(ISERROR($S1232),"",OFFSET('Smelter Reference List'!$C$4,$S1232-4,0)&amp;"")</f>
        <v/>
      </c>
      <c r="E1232" s="166" t="str">
        <f ca="1">IF(ISERROR($S1232),"",OFFSET('Smelter Reference List'!$D$4,$S1232-4,0)&amp;"")</f>
        <v/>
      </c>
      <c r="F1232" s="166" t="str">
        <f ca="1">IF(ISERROR($S1232),"",OFFSET('Smelter Reference List'!$E$4,$S1232-4,0))</f>
        <v/>
      </c>
      <c r="G1232" s="166" t="str">
        <f ca="1">IF(C1232=$U$4,"Enter smelter details", IF(ISERROR($S1232),"",OFFSET('Smelter Reference List'!$F$4,$S1232-4,0)))</f>
        <v/>
      </c>
      <c r="H1232" s="290" t="str">
        <f ca="1">IF(ISERROR($S1232),"",OFFSET('Smelter Reference List'!$G$4,$S1232-4,0))</f>
        <v/>
      </c>
      <c r="I1232" s="291" t="str">
        <f ca="1">IF(ISERROR($S1232),"",OFFSET('Smelter Reference List'!$H$4,$S1232-4,0))</f>
        <v/>
      </c>
      <c r="J1232" s="291" t="str">
        <f ca="1">IF(ISERROR($S1232),"",OFFSET('Smelter Reference List'!$I$4,$S1232-4,0))</f>
        <v/>
      </c>
      <c r="K1232" s="288"/>
      <c r="L1232" s="288"/>
      <c r="M1232" s="288"/>
      <c r="N1232" s="288"/>
      <c r="O1232" s="288"/>
      <c r="P1232" s="288"/>
      <c r="Q1232" s="289"/>
      <c r="R1232" s="274"/>
      <c r="S1232" s="275" t="e">
        <f>IF(OR(C1232="",C1232=T$4),NA(),MATCH($B1232&amp;$C1232,'Smelter Reference List'!$J:$J,0))</f>
        <v>#N/A</v>
      </c>
      <c r="T1232" s="276"/>
      <c r="U1232" s="276"/>
      <c r="V1232" s="276"/>
      <c r="W1232" s="276"/>
    </row>
    <row r="1233" spans="1:23" s="267" customFormat="1" ht="20.25">
      <c r="A1233" s="265"/>
      <c r="B1233" s="273"/>
      <c r="C1233" s="273"/>
      <c r="D1233" s="166" t="str">
        <f ca="1">IF(ISERROR($S1233),"",OFFSET('Smelter Reference List'!$C$4,$S1233-4,0)&amp;"")</f>
        <v/>
      </c>
      <c r="E1233" s="166" t="str">
        <f ca="1">IF(ISERROR($S1233),"",OFFSET('Smelter Reference List'!$D$4,$S1233-4,0)&amp;"")</f>
        <v/>
      </c>
      <c r="F1233" s="166" t="str">
        <f ca="1">IF(ISERROR($S1233),"",OFFSET('Smelter Reference List'!$E$4,$S1233-4,0))</f>
        <v/>
      </c>
      <c r="G1233" s="166" t="str">
        <f ca="1">IF(C1233=$U$4,"Enter smelter details", IF(ISERROR($S1233),"",OFFSET('Smelter Reference List'!$F$4,$S1233-4,0)))</f>
        <v/>
      </c>
      <c r="H1233" s="290" t="str">
        <f ca="1">IF(ISERROR($S1233),"",OFFSET('Smelter Reference List'!$G$4,$S1233-4,0))</f>
        <v/>
      </c>
      <c r="I1233" s="291" t="str">
        <f ca="1">IF(ISERROR($S1233),"",OFFSET('Smelter Reference List'!$H$4,$S1233-4,0))</f>
        <v/>
      </c>
      <c r="J1233" s="291" t="str">
        <f ca="1">IF(ISERROR($S1233),"",OFFSET('Smelter Reference List'!$I$4,$S1233-4,0))</f>
        <v/>
      </c>
      <c r="K1233" s="288"/>
      <c r="L1233" s="288"/>
      <c r="M1233" s="288"/>
      <c r="N1233" s="288"/>
      <c r="O1233" s="288"/>
      <c r="P1233" s="288"/>
      <c r="Q1233" s="289"/>
      <c r="R1233" s="274"/>
      <c r="S1233" s="275" t="e">
        <f>IF(OR(C1233="",C1233=T$4),NA(),MATCH($B1233&amp;$C1233,'Smelter Reference List'!$J:$J,0))</f>
        <v>#N/A</v>
      </c>
      <c r="T1233" s="276"/>
      <c r="U1233" s="276"/>
      <c r="V1233" s="276"/>
      <c r="W1233" s="276"/>
    </row>
    <row r="1234" spans="1:23" s="267" customFormat="1" ht="20.25">
      <c r="A1234" s="265"/>
      <c r="B1234" s="273"/>
      <c r="C1234" s="273"/>
      <c r="D1234" s="166" t="str">
        <f ca="1">IF(ISERROR($S1234),"",OFFSET('Smelter Reference List'!$C$4,$S1234-4,0)&amp;"")</f>
        <v/>
      </c>
      <c r="E1234" s="166" t="str">
        <f ca="1">IF(ISERROR($S1234),"",OFFSET('Smelter Reference List'!$D$4,$S1234-4,0)&amp;"")</f>
        <v/>
      </c>
      <c r="F1234" s="166" t="str">
        <f ca="1">IF(ISERROR($S1234),"",OFFSET('Smelter Reference List'!$E$4,$S1234-4,0))</f>
        <v/>
      </c>
      <c r="G1234" s="166" t="str">
        <f ca="1">IF(C1234=$U$4,"Enter smelter details", IF(ISERROR($S1234),"",OFFSET('Smelter Reference List'!$F$4,$S1234-4,0)))</f>
        <v/>
      </c>
      <c r="H1234" s="290" t="str">
        <f ca="1">IF(ISERROR($S1234),"",OFFSET('Smelter Reference List'!$G$4,$S1234-4,0))</f>
        <v/>
      </c>
      <c r="I1234" s="291" t="str">
        <f ca="1">IF(ISERROR($S1234),"",OFFSET('Smelter Reference List'!$H$4,$S1234-4,0))</f>
        <v/>
      </c>
      <c r="J1234" s="291" t="str">
        <f ca="1">IF(ISERROR($S1234),"",OFFSET('Smelter Reference List'!$I$4,$S1234-4,0))</f>
        <v/>
      </c>
      <c r="K1234" s="288"/>
      <c r="L1234" s="288"/>
      <c r="M1234" s="288"/>
      <c r="N1234" s="288"/>
      <c r="O1234" s="288"/>
      <c r="P1234" s="288"/>
      <c r="Q1234" s="289"/>
      <c r="R1234" s="274"/>
      <c r="S1234" s="275" t="e">
        <f>IF(OR(C1234="",C1234=T$4),NA(),MATCH($B1234&amp;$C1234,'Smelter Reference List'!$J:$J,0))</f>
        <v>#N/A</v>
      </c>
      <c r="T1234" s="276"/>
      <c r="U1234" s="276"/>
      <c r="V1234" s="276"/>
      <c r="W1234" s="276"/>
    </row>
    <row r="1235" spans="1:23" s="267" customFormat="1" ht="20.25">
      <c r="A1235" s="265"/>
      <c r="B1235" s="273"/>
      <c r="C1235" s="273"/>
      <c r="D1235" s="166" t="str">
        <f ca="1">IF(ISERROR($S1235),"",OFFSET('Smelter Reference List'!$C$4,$S1235-4,0)&amp;"")</f>
        <v/>
      </c>
      <c r="E1235" s="166" t="str">
        <f ca="1">IF(ISERROR($S1235),"",OFFSET('Smelter Reference List'!$D$4,$S1235-4,0)&amp;"")</f>
        <v/>
      </c>
      <c r="F1235" s="166" t="str">
        <f ca="1">IF(ISERROR($S1235),"",OFFSET('Smelter Reference List'!$E$4,$S1235-4,0))</f>
        <v/>
      </c>
      <c r="G1235" s="166" t="str">
        <f ca="1">IF(C1235=$U$4,"Enter smelter details", IF(ISERROR($S1235),"",OFFSET('Smelter Reference List'!$F$4,$S1235-4,0)))</f>
        <v/>
      </c>
      <c r="H1235" s="290" t="str">
        <f ca="1">IF(ISERROR($S1235),"",OFFSET('Smelter Reference List'!$G$4,$S1235-4,0))</f>
        <v/>
      </c>
      <c r="I1235" s="291" t="str">
        <f ca="1">IF(ISERROR($S1235),"",OFFSET('Smelter Reference List'!$H$4,$S1235-4,0))</f>
        <v/>
      </c>
      <c r="J1235" s="291" t="str">
        <f ca="1">IF(ISERROR($S1235),"",OFFSET('Smelter Reference List'!$I$4,$S1235-4,0))</f>
        <v/>
      </c>
      <c r="K1235" s="288"/>
      <c r="L1235" s="288"/>
      <c r="M1235" s="288"/>
      <c r="N1235" s="288"/>
      <c r="O1235" s="288"/>
      <c r="P1235" s="288"/>
      <c r="Q1235" s="289"/>
      <c r="R1235" s="274"/>
      <c r="S1235" s="275" t="e">
        <f>IF(OR(C1235="",C1235=T$4),NA(),MATCH($B1235&amp;$C1235,'Smelter Reference List'!$J:$J,0))</f>
        <v>#N/A</v>
      </c>
      <c r="T1235" s="276"/>
      <c r="U1235" s="276"/>
      <c r="V1235" s="276"/>
      <c r="W1235" s="276"/>
    </row>
    <row r="1236" spans="1:23" s="267" customFormat="1" ht="20.25">
      <c r="A1236" s="265"/>
      <c r="B1236" s="273"/>
      <c r="C1236" s="273"/>
      <c r="D1236" s="166" t="str">
        <f ca="1">IF(ISERROR($S1236),"",OFFSET('Smelter Reference List'!$C$4,$S1236-4,0)&amp;"")</f>
        <v/>
      </c>
      <c r="E1236" s="166" t="str">
        <f ca="1">IF(ISERROR($S1236),"",OFFSET('Smelter Reference List'!$D$4,$S1236-4,0)&amp;"")</f>
        <v/>
      </c>
      <c r="F1236" s="166" t="str">
        <f ca="1">IF(ISERROR($S1236),"",OFFSET('Smelter Reference List'!$E$4,$S1236-4,0))</f>
        <v/>
      </c>
      <c r="G1236" s="166" t="str">
        <f ca="1">IF(C1236=$U$4,"Enter smelter details", IF(ISERROR($S1236),"",OFFSET('Smelter Reference List'!$F$4,$S1236-4,0)))</f>
        <v/>
      </c>
      <c r="H1236" s="290" t="str">
        <f ca="1">IF(ISERROR($S1236),"",OFFSET('Smelter Reference List'!$G$4,$S1236-4,0))</f>
        <v/>
      </c>
      <c r="I1236" s="291" t="str">
        <f ca="1">IF(ISERROR($S1236),"",OFFSET('Smelter Reference List'!$H$4,$S1236-4,0))</f>
        <v/>
      </c>
      <c r="J1236" s="291" t="str">
        <f ca="1">IF(ISERROR($S1236),"",OFFSET('Smelter Reference List'!$I$4,$S1236-4,0))</f>
        <v/>
      </c>
      <c r="K1236" s="288"/>
      <c r="L1236" s="288"/>
      <c r="M1236" s="288"/>
      <c r="N1236" s="288"/>
      <c r="O1236" s="288"/>
      <c r="P1236" s="288"/>
      <c r="Q1236" s="289"/>
      <c r="R1236" s="274"/>
      <c r="S1236" s="275" t="e">
        <f>IF(OR(C1236="",C1236=T$4),NA(),MATCH($B1236&amp;$C1236,'Smelter Reference List'!$J:$J,0))</f>
        <v>#N/A</v>
      </c>
      <c r="T1236" s="276"/>
      <c r="U1236" s="276"/>
      <c r="V1236" s="276"/>
      <c r="W1236" s="276"/>
    </row>
    <row r="1237" spans="1:23" s="267" customFormat="1" ht="20.25">
      <c r="A1237" s="265"/>
      <c r="B1237" s="273"/>
      <c r="C1237" s="273"/>
      <c r="D1237" s="166" t="str">
        <f ca="1">IF(ISERROR($S1237),"",OFFSET('Smelter Reference List'!$C$4,$S1237-4,0)&amp;"")</f>
        <v/>
      </c>
      <c r="E1237" s="166" t="str">
        <f ca="1">IF(ISERROR($S1237),"",OFFSET('Smelter Reference List'!$D$4,$S1237-4,0)&amp;"")</f>
        <v/>
      </c>
      <c r="F1237" s="166" t="str">
        <f ca="1">IF(ISERROR($S1237),"",OFFSET('Smelter Reference List'!$E$4,$S1237-4,0))</f>
        <v/>
      </c>
      <c r="G1237" s="166" t="str">
        <f ca="1">IF(C1237=$U$4,"Enter smelter details", IF(ISERROR($S1237),"",OFFSET('Smelter Reference List'!$F$4,$S1237-4,0)))</f>
        <v/>
      </c>
      <c r="H1237" s="290" t="str">
        <f ca="1">IF(ISERROR($S1237),"",OFFSET('Smelter Reference List'!$G$4,$S1237-4,0))</f>
        <v/>
      </c>
      <c r="I1237" s="291" t="str">
        <f ca="1">IF(ISERROR($S1237),"",OFFSET('Smelter Reference List'!$H$4,$S1237-4,0))</f>
        <v/>
      </c>
      <c r="J1237" s="291" t="str">
        <f ca="1">IF(ISERROR($S1237),"",OFFSET('Smelter Reference List'!$I$4,$S1237-4,0))</f>
        <v/>
      </c>
      <c r="K1237" s="288"/>
      <c r="L1237" s="288"/>
      <c r="M1237" s="288"/>
      <c r="N1237" s="288"/>
      <c r="O1237" s="288"/>
      <c r="P1237" s="288"/>
      <c r="Q1237" s="289"/>
      <c r="R1237" s="274"/>
      <c r="S1237" s="275" t="e">
        <f>IF(OR(C1237="",C1237=T$4),NA(),MATCH($B1237&amp;$C1237,'Smelter Reference List'!$J:$J,0))</f>
        <v>#N/A</v>
      </c>
      <c r="T1237" s="276"/>
      <c r="U1237" s="276"/>
      <c r="V1237" s="276"/>
      <c r="W1237" s="276"/>
    </row>
    <row r="1238" spans="1:23" s="267" customFormat="1" ht="20.25">
      <c r="A1238" s="265"/>
      <c r="B1238" s="273"/>
      <c r="C1238" s="273"/>
      <c r="D1238" s="166" t="str">
        <f ca="1">IF(ISERROR($S1238),"",OFFSET('Smelter Reference List'!$C$4,$S1238-4,0)&amp;"")</f>
        <v/>
      </c>
      <c r="E1238" s="166" t="str">
        <f ca="1">IF(ISERROR($S1238),"",OFFSET('Smelter Reference List'!$D$4,$S1238-4,0)&amp;"")</f>
        <v/>
      </c>
      <c r="F1238" s="166" t="str">
        <f ca="1">IF(ISERROR($S1238),"",OFFSET('Smelter Reference List'!$E$4,$S1238-4,0))</f>
        <v/>
      </c>
      <c r="G1238" s="166" t="str">
        <f ca="1">IF(C1238=$U$4,"Enter smelter details", IF(ISERROR($S1238),"",OFFSET('Smelter Reference List'!$F$4,$S1238-4,0)))</f>
        <v/>
      </c>
      <c r="H1238" s="290" t="str">
        <f ca="1">IF(ISERROR($S1238),"",OFFSET('Smelter Reference List'!$G$4,$S1238-4,0))</f>
        <v/>
      </c>
      <c r="I1238" s="291" t="str">
        <f ca="1">IF(ISERROR($S1238),"",OFFSET('Smelter Reference List'!$H$4,$S1238-4,0))</f>
        <v/>
      </c>
      <c r="J1238" s="291" t="str">
        <f ca="1">IF(ISERROR($S1238),"",OFFSET('Smelter Reference List'!$I$4,$S1238-4,0))</f>
        <v/>
      </c>
      <c r="K1238" s="288"/>
      <c r="L1238" s="288"/>
      <c r="M1238" s="288"/>
      <c r="N1238" s="288"/>
      <c r="O1238" s="288"/>
      <c r="P1238" s="288"/>
      <c r="Q1238" s="289"/>
      <c r="R1238" s="274"/>
      <c r="S1238" s="275" t="e">
        <f>IF(OR(C1238="",C1238=T$4),NA(),MATCH($B1238&amp;$C1238,'Smelter Reference List'!$J:$J,0))</f>
        <v>#N/A</v>
      </c>
      <c r="T1238" s="276"/>
      <c r="U1238" s="276"/>
      <c r="V1238" s="276"/>
      <c r="W1238" s="276"/>
    </row>
    <row r="1239" spans="1:23" s="267" customFormat="1" ht="20.25">
      <c r="A1239" s="265"/>
      <c r="B1239" s="273"/>
      <c r="C1239" s="273"/>
      <c r="D1239" s="166" t="str">
        <f ca="1">IF(ISERROR($S1239),"",OFFSET('Smelter Reference List'!$C$4,$S1239-4,0)&amp;"")</f>
        <v/>
      </c>
      <c r="E1239" s="166" t="str">
        <f ca="1">IF(ISERROR($S1239),"",OFFSET('Smelter Reference List'!$D$4,$S1239-4,0)&amp;"")</f>
        <v/>
      </c>
      <c r="F1239" s="166" t="str">
        <f ca="1">IF(ISERROR($S1239),"",OFFSET('Smelter Reference List'!$E$4,$S1239-4,0))</f>
        <v/>
      </c>
      <c r="G1239" s="166" t="str">
        <f ca="1">IF(C1239=$U$4,"Enter smelter details", IF(ISERROR($S1239),"",OFFSET('Smelter Reference List'!$F$4,$S1239-4,0)))</f>
        <v/>
      </c>
      <c r="H1239" s="290" t="str">
        <f ca="1">IF(ISERROR($S1239),"",OFFSET('Smelter Reference List'!$G$4,$S1239-4,0))</f>
        <v/>
      </c>
      <c r="I1239" s="291" t="str">
        <f ca="1">IF(ISERROR($S1239),"",OFFSET('Smelter Reference List'!$H$4,$S1239-4,0))</f>
        <v/>
      </c>
      <c r="J1239" s="291" t="str">
        <f ca="1">IF(ISERROR($S1239),"",OFFSET('Smelter Reference List'!$I$4,$S1239-4,0))</f>
        <v/>
      </c>
      <c r="K1239" s="288"/>
      <c r="L1239" s="288"/>
      <c r="M1239" s="288"/>
      <c r="N1239" s="288"/>
      <c r="O1239" s="288"/>
      <c r="P1239" s="288"/>
      <c r="Q1239" s="289"/>
      <c r="R1239" s="274"/>
      <c r="S1239" s="275" t="e">
        <f>IF(OR(C1239="",C1239=T$4),NA(),MATCH($B1239&amp;$C1239,'Smelter Reference List'!$J:$J,0))</f>
        <v>#N/A</v>
      </c>
      <c r="T1239" s="276"/>
      <c r="U1239" s="276"/>
      <c r="V1239" s="276"/>
      <c r="W1239" s="276"/>
    </row>
    <row r="1240" spans="1:23" s="267" customFormat="1" ht="20.25">
      <c r="A1240" s="265"/>
      <c r="B1240" s="273"/>
      <c r="C1240" s="273"/>
      <c r="D1240" s="166" t="str">
        <f ca="1">IF(ISERROR($S1240),"",OFFSET('Smelter Reference List'!$C$4,$S1240-4,0)&amp;"")</f>
        <v/>
      </c>
      <c r="E1240" s="166" t="str">
        <f ca="1">IF(ISERROR($S1240),"",OFFSET('Smelter Reference List'!$D$4,$S1240-4,0)&amp;"")</f>
        <v/>
      </c>
      <c r="F1240" s="166" t="str">
        <f ca="1">IF(ISERROR($S1240),"",OFFSET('Smelter Reference List'!$E$4,$S1240-4,0))</f>
        <v/>
      </c>
      <c r="G1240" s="166" t="str">
        <f ca="1">IF(C1240=$U$4,"Enter smelter details", IF(ISERROR($S1240),"",OFFSET('Smelter Reference List'!$F$4,$S1240-4,0)))</f>
        <v/>
      </c>
      <c r="H1240" s="290" t="str">
        <f ca="1">IF(ISERROR($S1240),"",OFFSET('Smelter Reference List'!$G$4,$S1240-4,0))</f>
        <v/>
      </c>
      <c r="I1240" s="291" t="str">
        <f ca="1">IF(ISERROR($S1240),"",OFFSET('Smelter Reference List'!$H$4,$S1240-4,0))</f>
        <v/>
      </c>
      <c r="J1240" s="291" t="str">
        <f ca="1">IF(ISERROR($S1240),"",OFFSET('Smelter Reference List'!$I$4,$S1240-4,0))</f>
        <v/>
      </c>
      <c r="K1240" s="288"/>
      <c r="L1240" s="288"/>
      <c r="M1240" s="288"/>
      <c r="N1240" s="288"/>
      <c r="O1240" s="288"/>
      <c r="P1240" s="288"/>
      <c r="Q1240" s="289"/>
      <c r="R1240" s="274"/>
      <c r="S1240" s="275" t="e">
        <f>IF(OR(C1240="",C1240=T$4),NA(),MATCH($B1240&amp;$C1240,'Smelter Reference List'!$J:$J,0))</f>
        <v>#N/A</v>
      </c>
      <c r="T1240" s="276"/>
      <c r="U1240" s="276"/>
      <c r="V1240" s="276"/>
      <c r="W1240" s="276"/>
    </row>
    <row r="1241" spans="1:23" s="267" customFormat="1" ht="20.25">
      <c r="A1241" s="265"/>
      <c r="B1241" s="273"/>
      <c r="C1241" s="273"/>
      <c r="D1241" s="166" t="str">
        <f ca="1">IF(ISERROR($S1241),"",OFFSET('Smelter Reference List'!$C$4,$S1241-4,0)&amp;"")</f>
        <v/>
      </c>
      <c r="E1241" s="166" t="str">
        <f ca="1">IF(ISERROR($S1241),"",OFFSET('Smelter Reference List'!$D$4,$S1241-4,0)&amp;"")</f>
        <v/>
      </c>
      <c r="F1241" s="166" t="str">
        <f ca="1">IF(ISERROR($S1241),"",OFFSET('Smelter Reference List'!$E$4,$S1241-4,0))</f>
        <v/>
      </c>
      <c r="G1241" s="166" t="str">
        <f ca="1">IF(C1241=$U$4,"Enter smelter details", IF(ISERROR($S1241),"",OFFSET('Smelter Reference List'!$F$4,$S1241-4,0)))</f>
        <v/>
      </c>
      <c r="H1241" s="290" t="str">
        <f ca="1">IF(ISERROR($S1241),"",OFFSET('Smelter Reference List'!$G$4,$S1241-4,0))</f>
        <v/>
      </c>
      <c r="I1241" s="291" t="str">
        <f ca="1">IF(ISERROR($S1241),"",OFFSET('Smelter Reference List'!$H$4,$S1241-4,0))</f>
        <v/>
      </c>
      <c r="J1241" s="291" t="str">
        <f ca="1">IF(ISERROR($S1241),"",OFFSET('Smelter Reference List'!$I$4,$S1241-4,0))</f>
        <v/>
      </c>
      <c r="K1241" s="288"/>
      <c r="L1241" s="288"/>
      <c r="M1241" s="288"/>
      <c r="N1241" s="288"/>
      <c r="O1241" s="288"/>
      <c r="P1241" s="288"/>
      <c r="Q1241" s="289"/>
      <c r="R1241" s="274"/>
      <c r="S1241" s="275" t="e">
        <f>IF(OR(C1241="",C1241=T$4),NA(),MATCH($B1241&amp;$C1241,'Smelter Reference List'!$J:$J,0))</f>
        <v>#N/A</v>
      </c>
      <c r="T1241" s="276"/>
      <c r="U1241" s="276"/>
      <c r="V1241" s="276"/>
      <c r="W1241" s="276"/>
    </row>
    <row r="1242" spans="1:23" s="267" customFormat="1" ht="20.25">
      <c r="A1242" s="265"/>
      <c r="B1242" s="273"/>
      <c r="C1242" s="273"/>
      <c r="D1242" s="166" t="str">
        <f ca="1">IF(ISERROR($S1242),"",OFFSET('Smelter Reference List'!$C$4,$S1242-4,0)&amp;"")</f>
        <v/>
      </c>
      <c r="E1242" s="166" t="str">
        <f ca="1">IF(ISERROR($S1242),"",OFFSET('Smelter Reference List'!$D$4,$S1242-4,0)&amp;"")</f>
        <v/>
      </c>
      <c r="F1242" s="166" t="str">
        <f ca="1">IF(ISERROR($S1242),"",OFFSET('Smelter Reference List'!$E$4,$S1242-4,0))</f>
        <v/>
      </c>
      <c r="G1242" s="166" t="str">
        <f ca="1">IF(C1242=$U$4,"Enter smelter details", IF(ISERROR($S1242),"",OFFSET('Smelter Reference List'!$F$4,$S1242-4,0)))</f>
        <v/>
      </c>
      <c r="H1242" s="290" t="str">
        <f ca="1">IF(ISERROR($S1242),"",OFFSET('Smelter Reference List'!$G$4,$S1242-4,0))</f>
        <v/>
      </c>
      <c r="I1242" s="291" t="str">
        <f ca="1">IF(ISERROR($S1242),"",OFFSET('Smelter Reference List'!$H$4,$S1242-4,0))</f>
        <v/>
      </c>
      <c r="J1242" s="291" t="str">
        <f ca="1">IF(ISERROR($S1242),"",OFFSET('Smelter Reference List'!$I$4,$S1242-4,0))</f>
        <v/>
      </c>
      <c r="K1242" s="288"/>
      <c r="L1242" s="288"/>
      <c r="M1242" s="288"/>
      <c r="N1242" s="288"/>
      <c r="O1242" s="288"/>
      <c r="P1242" s="288"/>
      <c r="Q1242" s="289"/>
      <c r="R1242" s="274"/>
      <c r="S1242" s="275" t="e">
        <f>IF(OR(C1242="",C1242=T$4),NA(),MATCH($B1242&amp;$C1242,'Smelter Reference List'!$J:$J,0))</f>
        <v>#N/A</v>
      </c>
      <c r="T1242" s="276"/>
      <c r="U1242" s="276"/>
      <c r="V1242" s="276"/>
      <c r="W1242" s="276"/>
    </row>
    <row r="1243" spans="1:23" s="267" customFormat="1" ht="20.25">
      <c r="A1243" s="265"/>
      <c r="B1243" s="273"/>
      <c r="C1243" s="273"/>
      <c r="D1243" s="166" t="str">
        <f ca="1">IF(ISERROR($S1243),"",OFFSET('Smelter Reference List'!$C$4,$S1243-4,0)&amp;"")</f>
        <v/>
      </c>
      <c r="E1243" s="166" t="str">
        <f ca="1">IF(ISERROR($S1243),"",OFFSET('Smelter Reference List'!$D$4,$S1243-4,0)&amp;"")</f>
        <v/>
      </c>
      <c r="F1243" s="166" t="str">
        <f ca="1">IF(ISERROR($S1243),"",OFFSET('Smelter Reference List'!$E$4,$S1243-4,0))</f>
        <v/>
      </c>
      <c r="G1243" s="166" t="str">
        <f ca="1">IF(C1243=$U$4,"Enter smelter details", IF(ISERROR($S1243),"",OFFSET('Smelter Reference List'!$F$4,$S1243-4,0)))</f>
        <v/>
      </c>
      <c r="H1243" s="290" t="str">
        <f ca="1">IF(ISERROR($S1243),"",OFFSET('Smelter Reference List'!$G$4,$S1243-4,0))</f>
        <v/>
      </c>
      <c r="I1243" s="291" t="str">
        <f ca="1">IF(ISERROR($S1243),"",OFFSET('Smelter Reference List'!$H$4,$S1243-4,0))</f>
        <v/>
      </c>
      <c r="J1243" s="291" t="str">
        <f ca="1">IF(ISERROR($S1243),"",OFFSET('Smelter Reference List'!$I$4,$S1243-4,0))</f>
        <v/>
      </c>
      <c r="K1243" s="288"/>
      <c r="L1243" s="288"/>
      <c r="M1243" s="288"/>
      <c r="N1243" s="288"/>
      <c r="O1243" s="288"/>
      <c r="P1243" s="288"/>
      <c r="Q1243" s="289"/>
      <c r="R1243" s="274"/>
      <c r="S1243" s="275" t="e">
        <f>IF(OR(C1243="",C1243=T$4),NA(),MATCH($B1243&amp;$C1243,'Smelter Reference List'!$J:$J,0))</f>
        <v>#N/A</v>
      </c>
      <c r="T1243" s="276"/>
      <c r="U1243" s="276"/>
      <c r="V1243" s="276"/>
      <c r="W1243" s="276"/>
    </row>
    <row r="1244" spans="1:23" s="267" customFormat="1" ht="20.25">
      <c r="A1244" s="265"/>
      <c r="B1244" s="273"/>
      <c r="C1244" s="273"/>
      <c r="D1244" s="166" t="str">
        <f ca="1">IF(ISERROR($S1244),"",OFFSET('Smelter Reference List'!$C$4,$S1244-4,0)&amp;"")</f>
        <v/>
      </c>
      <c r="E1244" s="166" t="str">
        <f ca="1">IF(ISERROR($S1244),"",OFFSET('Smelter Reference List'!$D$4,$S1244-4,0)&amp;"")</f>
        <v/>
      </c>
      <c r="F1244" s="166" t="str">
        <f ca="1">IF(ISERROR($S1244),"",OFFSET('Smelter Reference List'!$E$4,$S1244-4,0))</f>
        <v/>
      </c>
      <c r="G1244" s="166" t="str">
        <f ca="1">IF(C1244=$U$4,"Enter smelter details", IF(ISERROR($S1244),"",OFFSET('Smelter Reference List'!$F$4,$S1244-4,0)))</f>
        <v/>
      </c>
      <c r="H1244" s="290" t="str">
        <f ca="1">IF(ISERROR($S1244),"",OFFSET('Smelter Reference List'!$G$4,$S1244-4,0))</f>
        <v/>
      </c>
      <c r="I1244" s="291" t="str">
        <f ca="1">IF(ISERROR($S1244),"",OFFSET('Smelter Reference List'!$H$4,$S1244-4,0))</f>
        <v/>
      </c>
      <c r="J1244" s="291" t="str">
        <f ca="1">IF(ISERROR($S1244),"",OFFSET('Smelter Reference List'!$I$4,$S1244-4,0))</f>
        <v/>
      </c>
      <c r="K1244" s="288"/>
      <c r="L1244" s="288"/>
      <c r="M1244" s="288"/>
      <c r="N1244" s="288"/>
      <c r="O1244" s="288"/>
      <c r="P1244" s="288"/>
      <c r="Q1244" s="289"/>
      <c r="R1244" s="274"/>
      <c r="S1244" s="275" t="e">
        <f>IF(OR(C1244="",C1244=T$4),NA(),MATCH($B1244&amp;$C1244,'Smelter Reference List'!$J:$J,0))</f>
        <v>#N/A</v>
      </c>
      <c r="T1244" s="276"/>
      <c r="U1244" s="276"/>
      <c r="V1244" s="276"/>
      <c r="W1244" s="276"/>
    </row>
    <row r="1245" spans="1:23" s="267" customFormat="1" ht="20.25">
      <c r="A1245" s="265"/>
      <c r="B1245" s="273"/>
      <c r="C1245" s="273"/>
      <c r="D1245" s="166" t="str">
        <f ca="1">IF(ISERROR($S1245),"",OFFSET('Smelter Reference List'!$C$4,$S1245-4,0)&amp;"")</f>
        <v/>
      </c>
      <c r="E1245" s="166" t="str">
        <f ca="1">IF(ISERROR($S1245),"",OFFSET('Smelter Reference List'!$D$4,$S1245-4,0)&amp;"")</f>
        <v/>
      </c>
      <c r="F1245" s="166" t="str">
        <f ca="1">IF(ISERROR($S1245),"",OFFSET('Smelter Reference List'!$E$4,$S1245-4,0))</f>
        <v/>
      </c>
      <c r="G1245" s="166" t="str">
        <f ca="1">IF(C1245=$U$4,"Enter smelter details", IF(ISERROR($S1245),"",OFFSET('Smelter Reference List'!$F$4,$S1245-4,0)))</f>
        <v/>
      </c>
      <c r="H1245" s="290" t="str">
        <f ca="1">IF(ISERROR($S1245),"",OFFSET('Smelter Reference List'!$G$4,$S1245-4,0))</f>
        <v/>
      </c>
      <c r="I1245" s="291" t="str">
        <f ca="1">IF(ISERROR($S1245),"",OFFSET('Smelter Reference List'!$H$4,$S1245-4,0))</f>
        <v/>
      </c>
      <c r="J1245" s="291" t="str">
        <f ca="1">IF(ISERROR($S1245),"",OFFSET('Smelter Reference List'!$I$4,$S1245-4,0))</f>
        <v/>
      </c>
      <c r="K1245" s="288"/>
      <c r="L1245" s="288"/>
      <c r="M1245" s="288"/>
      <c r="N1245" s="288"/>
      <c r="O1245" s="288"/>
      <c r="P1245" s="288"/>
      <c r="Q1245" s="289"/>
      <c r="R1245" s="274"/>
      <c r="S1245" s="275" t="e">
        <f>IF(OR(C1245="",C1245=T$4),NA(),MATCH($B1245&amp;$C1245,'Smelter Reference List'!$J:$J,0))</f>
        <v>#N/A</v>
      </c>
      <c r="T1245" s="276"/>
      <c r="U1245" s="276"/>
      <c r="V1245" s="276"/>
      <c r="W1245" s="276"/>
    </row>
    <row r="1246" spans="1:23" s="267" customFormat="1" ht="20.25">
      <c r="A1246" s="265"/>
      <c r="B1246" s="273"/>
      <c r="C1246" s="273"/>
      <c r="D1246" s="166" t="str">
        <f ca="1">IF(ISERROR($S1246),"",OFFSET('Smelter Reference List'!$C$4,$S1246-4,0)&amp;"")</f>
        <v/>
      </c>
      <c r="E1246" s="166" t="str">
        <f ca="1">IF(ISERROR($S1246),"",OFFSET('Smelter Reference List'!$D$4,$S1246-4,0)&amp;"")</f>
        <v/>
      </c>
      <c r="F1246" s="166" t="str">
        <f ca="1">IF(ISERROR($S1246),"",OFFSET('Smelter Reference List'!$E$4,$S1246-4,0))</f>
        <v/>
      </c>
      <c r="G1246" s="166" t="str">
        <f ca="1">IF(C1246=$U$4,"Enter smelter details", IF(ISERROR($S1246),"",OFFSET('Smelter Reference List'!$F$4,$S1246-4,0)))</f>
        <v/>
      </c>
      <c r="H1246" s="290" t="str">
        <f ca="1">IF(ISERROR($S1246),"",OFFSET('Smelter Reference List'!$G$4,$S1246-4,0))</f>
        <v/>
      </c>
      <c r="I1246" s="291" t="str">
        <f ca="1">IF(ISERROR($S1246),"",OFFSET('Smelter Reference List'!$H$4,$S1246-4,0))</f>
        <v/>
      </c>
      <c r="J1246" s="291" t="str">
        <f ca="1">IF(ISERROR($S1246),"",OFFSET('Smelter Reference List'!$I$4,$S1246-4,0))</f>
        <v/>
      </c>
      <c r="K1246" s="288"/>
      <c r="L1246" s="288"/>
      <c r="M1246" s="288"/>
      <c r="N1246" s="288"/>
      <c r="O1246" s="288"/>
      <c r="P1246" s="288"/>
      <c r="Q1246" s="289"/>
      <c r="R1246" s="274"/>
      <c r="S1246" s="275" t="e">
        <f>IF(OR(C1246="",C1246=T$4),NA(),MATCH($B1246&amp;$C1246,'Smelter Reference List'!$J:$J,0))</f>
        <v>#N/A</v>
      </c>
      <c r="T1246" s="276"/>
      <c r="U1246" s="276"/>
      <c r="V1246" s="276"/>
      <c r="W1246" s="276"/>
    </row>
    <row r="1247" spans="1:23" s="267" customFormat="1" ht="20.25">
      <c r="A1247" s="265"/>
      <c r="B1247" s="273"/>
      <c r="C1247" s="273"/>
      <c r="D1247" s="166" t="str">
        <f ca="1">IF(ISERROR($S1247),"",OFFSET('Smelter Reference List'!$C$4,$S1247-4,0)&amp;"")</f>
        <v/>
      </c>
      <c r="E1247" s="166" t="str">
        <f ca="1">IF(ISERROR($S1247),"",OFFSET('Smelter Reference List'!$D$4,$S1247-4,0)&amp;"")</f>
        <v/>
      </c>
      <c r="F1247" s="166" t="str">
        <f ca="1">IF(ISERROR($S1247),"",OFFSET('Smelter Reference List'!$E$4,$S1247-4,0))</f>
        <v/>
      </c>
      <c r="G1247" s="166" t="str">
        <f ca="1">IF(C1247=$U$4,"Enter smelter details", IF(ISERROR($S1247),"",OFFSET('Smelter Reference List'!$F$4,$S1247-4,0)))</f>
        <v/>
      </c>
      <c r="H1247" s="290" t="str">
        <f ca="1">IF(ISERROR($S1247),"",OFFSET('Smelter Reference List'!$G$4,$S1247-4,0))</f>
        <v/>
      </c>
      <c r="I1247" s="291" t="str">
        <f ca="1">IF(ISERROR($S1247),"",OFFSET('Smelter Reference List'!$H$4,$S1247-4,0))</f>
        <v/>
      </c>
      <c r="J1247" s="291" t="str">
        <f ca="1">IF(ISERROR($S1247),"",OFFSET('Smelter Reference List'!$I$4,$S1247-4,0))</f>
        <v/>
      </c>
      <c r="K1247" s="288"/>
      <c r="L1247" s="288"/>
      <c r="M1247" s="288"/>
      <c r="N1247" s="288"/>
      <c r="O1247" s="288"/>
      <c r="P1247" s="288"/>
      <c r="Q1247" s="289"/>
      <c r="R1247" s="274"/>
      <c r="S1247" s="275" t="e">
        <f>IF(OR(C1247="",C1247=T$4),NA(),MATCH($B1247&amp;$C1247,'Smelter Reference List'!$J:$J,0))</f>
        <v>#N/A</v>
      </c>
      <c r="T1247" s="276"/>
      <c r="U1247" s="276"/>
      <c r="V1247" s="276"/>
      <c r="W1247" s="276"/>
    </row>
    <row r="1248" spans="1:23" s="267" customFormat="1" ht="20.25">
      <c r="A1248" s="265"/>
      <c r="B1248" s="273"/>
      <c r="C1248" s="273"/>
      <c r="D1248" s="166" t="str">
        <f ca="1">IF(ISERROR($S1248),"",OFFSET('Smelter Reference List'!$C$4,$S1248-4,0)&amp;"")</f>
        <v/>
      </c>
      <c r="E1248" s="166" t="str">
        <f ca="1">IF(ISERROR($S1248),"",OFFSET('Smelter Reference List'!$D$4,$S1248-4,0)&amp;"")</f>
        <v/>
      </c>
      <c r="F1248" s="166" t="str">
        <f ca="1">IF(ISERROR($S1248),"",OFFSET('Smelter Reference List'!$E$4,$S1248-4,0))</f>
        <v/>
      </c>
      <c r="G1248" s="166" t="str">
        <f ca="1">IF(C1248=$U$4,"Enter smelter details", IF(ISERROR($S1248),"",OFFSET('Smelter Reference List'!$F$4,$S1248-4,0)))</f>
        <v/>
      </c>
      <c r="H1248" s="290" t="str">
        <f ca="1">IF(ISERROR($S1248),"",OFFSET('Smelter Reference List'!$G$4,$S1248-4,0))</f>
        <v/>
      </c>
      <c r="I1248" s="291" t="str">
        <f ca="1">IF(ISERROR($S1248),"",OFFSET('Smelter Reference List'!$H$4,$S1248-4,0))</f>
        <v/>
      </c>
      <c r="J1248" s="291" t="str">
        <f ca="1">IF(ISERROR($S1248),"",OFFSET('Smelter Reference List'!$I$4,$S1248-4,0))</f>
        <v/>
      </c>
      <c r="K1248" s="288"/>
      <c r="L1248" s="288"/>
      <c r="M1248" s="288"/>
      <c r="N1248" s="288"/>
      <c r="O1248" s="288"/>
      <c r="P1248" s="288"/>
      <c r="Q1248" s="289"/>
      <c r="R1248" s="274"/>
      <c r="S1248" s="275" t="e">
        <f>IF(OR(C1248="",C1248=T$4),NA(),MATCH($B1248&amp;$C1248,'Smelter Reference List'!$J:$J,0))</f>
        <v>#N/A</v>
      </c>
      <c r="T1248" s="276"/>
      <c r="U1248" s="276"/>
      <c r="V1248" s="276"/>
      <c r="W1248" s="276"/>
    </row>
    <row r="1249" spans="1:23" s="267" customFormat="1" ht="20.25">
      <c r="A1249" s="265"/>
      <c r="B1249" s="273"/>
      <c r="C1249" s="273"/>
      <c r="D1249" s="166" t="str">
        <f ca="1">IF(ISERROR($S1249),"",OFFSET('Smelter Reference List'!$C$4,$S1249-4,0)&amp;"")</f>
        <v/>
      </c>
      <c r="E1249" s="166" t="str">
        <f ca="1">IF(ISERROR($S1249),"",OFFSET('Smelter Reference List'!$D$4,$S1249-4,0)&amp;"")</f>
        <v/>
      </c>
      <c r="F1249" s="166" t="str">
        <f ca="1">IF(ISERROR($S1249),"",OFFSET('Smelter Reference List'!$E$4,$S1249-4,0))</f>
        <v/>
      </c>
      <c r="G1249" s="166" t="str">
        <f ca="1">IF(C1249=$U$4,"Enter smelter details", IF(ISERROR($S1249),"",OFFSET('Smelter Reference List'!$F$4,$S1249-4,0)))</f>
        <v/>
      </c>
      <c r="H1249" s="290" t="str">
        <f ca="1">IF(ISERROR($S1249),"",OFFSET('Smelter Reference List'!$G$4,$S1249-4,0))</f>
        <v/>
      </c>
      <c r="I1249" s="291" t="str">
        <f ca="1">IF(ISERROR($S1249),"",OFFSET('Smelter Reference List'!$H$4,$S1249-4,0))</f>
        <v/>
      </c>
      <c r="J1249" s="291" t="str">
        <f ca="1">IF(ISERROR($S1249),"",OFFSET('Smelter Reference List'!$I$4,$S1249-4,0))</f>
        <v/>
      </c>
      <c r="K1249" s="288"/>
      <c r="L1249" s="288"/>
      <c r="M1249" s="288"/>
      <c r="N1249" s="288"/>
      <c r="O1249" s="288"/>
      <c r="P1249" s="288"/>
      <c r="Q1249" s="289"/>
      <c r="R1249" s="274"/>
      <c r="S1249" s="275" t="e">
        <f>IF(OR(C1249="",C1249=T$4),NA(),MATCH($B1249&amp;$C1249,'Smelter Reference List'!$J:$J,0))</f>
        <v>#N/A</v>
      </c>
      <c r="T1249" s="276"/>
      <c r="U1249" s="276"/>
      <c r="V1249" s="276"/>
      <c r="W1249" s="276"/>
    </row>
    <row r="1250" spans="1:23" s="267" customFormat="1" ht="20.25">
      <c r="A1250" s="265"/>
      <c r="B1250" s="273"/>
      <c r="C1250" s="273"/>
      <c r="D1250" s="166" t="str">
        <f ca="1">IF(ISERROR($S1250),"",OFFSET('Smelter Reference List'!$C$4,$S1250-4,0)&amp;"")</f>
        <v/>
      </c>
      <c r="E1250" s="166" t="str">
        <f ca="1">IF(ISERROR($S1250),"",OFFSET('Smelter Reference List'!$D$4,$S1250-4,0)&amp;"")</f>
        <v/>
      </c>
      <c r="F1250" s="166" t="str">
        <f ca="1">IF(ISERROR($S1250),"",OFFSET('Smelter Reference List'!$E$4,$S1250-4,0))</f>
        <v/>
      </c>
      <c r="G1250" s="166" t="str">
        <f ca="1">IF(C1250=$U$4,"Enter smelter details", IF(ISERROR($S1250),"",OFFSET('Smelter Reference List'!$F$4,$S1250-4,0)))</f>
        <v/>
      </c>
      <c r="H1250" s="290" t="str">
        <f ca="1">IF(ISERROR($S1250),"",OFFSET('Smelter Reference List'!$G$4,$S1250-4,0))</f>
        <v/>
      </c>
      <c r="I1250" s="291" t="str">
        <f ca="1">IF(ISERROR($S1250),"",OFFSET('Smelter Reference List'!$H$4,$S1250-4,0))</f>
        <v/>
      </c>
      <c r="J1250" s="291" t="str">
        <f ca="1">IF(ISERROR($S1250),"",OFFSET('Smelter Reference List'!$I$4,$S1250-4,0))</f>
        <v/>
      </c>
      <c r="K1250" s="288"/>
      <c r="L1250" s="288"/>
      <c r="M1250" s="288"/>
      <c r="N1250" s="288"/>
      <c r="O1250" s="288"/>
      <c r="P1250" s="288"/>
      <c r="Q1250" s="289"/>
      <c r="R1250" s="274"/>
      <c r="S1250" s="275" t="e">
        <f>IF(OR(C1250="",C1250=T$4),NA(),MATCH($B1250&amp;$C1250,'Smelter Reference List'!$J:$J,0))</f>
        <v>#N/A</v>
      </c>
      <c r="T1250" s="276"/>
      <c r="U1250" s="276"/>
      <c r="V1250" s="276"/>
      <c r="W1250" s="276"/>
    </row>
    <row r="1251" spans="1:23" s="267" customFormat="1" ht="20.25">
      <c r="A1251" s="265"/>
      <c r="B1251" s="273"/>
      <c r="C1251" s="273"/>
      <c r="D1251" s="166" t="str">
        <f ca="1">IF(ISERROR($S1251),"",OFFSET('Smelter Reference List'!$C$4,$S1251-4,0)&amp;"")</f>
        <v/>
      </c>
      <c r="E1251" s="166" t="str">
        <f ca="1">IF(ISERROR($S1251),"",OFFSET('Smelter Reference List'!$D$4,$S1251-4,0)&amp;"")</f>
        <v/>
      </c>
      <c r="F1251" s="166" t="str">
        <f ca="1">IF(ISERROR($S1251),"",OFFSET('Smelter Reference List'!$E$4,$S1251-4,0))</f>
        <v/>
      </c>
      <c r="G1251" s="166" t="str">
        <f ca="1">IF(C1251=$U$4,"Enter smelter details", IF(ISERROR($S1251),"",OFFSET('Smelter Reference List'!$F$4,$S1251-4,0)))</f>
        <v/>
      </c>
      <c r="H1251" s="290" t="str">
        <f ca="1">IF(ISERROR($S1251),"",OFFSET('Smelter Reference List'!$G$4,$S1251-4,0))</f>
        <v/>
      </c>
      <c r="I1251" s="291" t="str">
        <f ca="1">IF(ISERROR($S1251),"",OFFSET('Smelter Reference List'!$H$4,$S1251-4,0))</f>
        <v/>
      </c>
      <c r="J1251" s="291" t="str">
        <f ca="1">IF(ISERROR($S1251),"",OFFSET('Smelter Reference List'!$I$4,$S1251-4,0))</f>
        <v/>
      </c>
      <c r="K1251" s="288"/>
      <c r="L1251" s="288"/>
      <c r="M1251" s="288"/>
      <c r="N1251" s="288"/>
      <c r="O1251" s="288"/>
      <c r="P1251" s="288"/>
      <c r="Q1251" s="289"/>
      <c r="R1251" s="274"/>
      <c r="S1251" s="275" t="e">
        <f>IF(OR(C1251="",C1251=T$4),NA(),MATCH($B1251&amp;$C1251,'Smelter Reference List'!$J:$J,0))</f>
        <v>#N/A</v>
      </c>
      <c r="T1251" s="276"/>
      <c r="U1251" s="276"/>
      <c r="V1251" s="276"/>
      <c r="W1251" s="276"/>
    </row>
    <row r="1252" spans="1:23" s="267" customFormat="1" ht="20.25">
      <c r="A1252" s="265"/>
      <c r="B1252" s="273"/>
      <c r="C1252" s="273"/>
      <c r="D1252" s="166" t="str">
        <f ca="1">IF(ISERROR($S1252),"",OFFSET('Smelter Reference List'!$C$4,$S1252-4,0)&amp;"")</f>
        <v/>
      </c>
      <c r="E1252" s="166" t="str">
        <f ca="1">IF(ISERROR($S1252),"",OFFSET('Smelter Reference List'!$D$4,$S1252-4,0)&amp;"")</f>
        <v/>
      </c>
      <c r="F1252" s="166" t="str">
        <f ca="1">IF(ISERROR($S1252),"",OFFSET('Smelter Reference List'!$E$4,$S1252-4,0))</f>
        <v/>
      </c>
      <c r="G1252" s="166" t="str">
        <f ca="1">IF(C1252=$U$4,"Enter smelter details", IF(ISERROR($S1252),"",OFFSET('Smelter Reference List'!$F$4,$S1252-4,0)))</f>
        <v/>
      </c>
      <c r="H1252" s="290" t="str">
        <f ca="1">IF(ISERROR($S1252),"",OFFSET('Smelter Reference List'!$G$4,$S1252-4,0))</f>
        <v/>
      </c>
      <c r="I1252" s="291" t="str">
        <f ca="1">IF(ISERROR($S1252),"",OFFSET('Smelter Reference List'!$H$4,$S1252-4,0))</f>
        <v/>
      </c>
      <c r="J1252" s="291" t="str">
        <f ca="1">IF(ISERROR($S1252),"",OFFSET('Smelter Reference List'!$I$4,$S1252-4,0))</f>
        <v/>
      </c>
      <c r="K1252" s="288"/>
      <c r="L1252" s="288"/>
      <c r="M1252" s="288"/>
      <c r="N1252" s="288"/>
      <c r="O1252" s="288"/>
      <c r="P1252" s="288"/>
      <c r="Q1252" s="289"/>
      <c r="R1252" s="274"/>
      <c r="S1252" s="275" t="e">
        <f>IF(OR(C1252="",C1252=T$4),NA(),MATCH($B1252&amp;$C1252,'Smelter Reference List'!$J:$J,0))</f>
        <v>#N/A</v>
      </c>
      <c r="T1252" s="276"/>
      <c r="U1252" s="276"/>
      <c r="V1252" s="276"/>
      <c r="W1252" s="276"/>
    </row>
    <row r="1253" spans="1:23" s="267" customFormat="1" ht="20.25">
      <c r="A1253" s="265"/>
      <c r="B1253" s="273"/>
      <c r="C1253" s="273"/>
      <c r="D1253" s="166" t="str">
        <f ca="1">IF(ISERROR($S1253),"",OFFSET('Smelter Reference List'!$C$4,$S1253-4,0)&amp;"")</f>
        <v/>
      </c>
      <c r="E1253" s="166" t="str">
        <f ca="1">IF(ISERROR($S1253),"",OFFSET('Smelter Reference List'!$D$4,$S1253-4,0)&amp;"")</f>
        <v/>
      </c>
      <c r="F1253" s="166" t="str">
        <f ca="1">IF(ISERROR($S1253),"",OFFSET('Smelter Reference List'!$E$4,$S1253-4,0))</f>
        <v/>
      </c>
      <c r="G1253" s="166" t="str">
        <f ca="1">IF(C1253=$U$4,"Enter smelter details", IF(ISERROR($S1253),"",OFFSET('Smelter Reference List'!$F$4,$S1253-4,0)))</f>
        <v/>
      </c>
      <c r="H1253" s="290" t="str">
        <f ca="1">IF(ISERROR($S1253),"",OFFSET('Smelter Reference List'!$G$4,$S1253-4,0))</f>
        <v/>
      </c>
      <c r="I1253" s="291" t="str">
        <f ca="1">IF(ISERROR($S1253),"",OFFSET('Smelter Reference List'!$H$4,$S1253-4,0))</f>
        <v/>
      </c>
      <c r="J1253" s="291" t="str">
        <f ca="1">IF(ISERROR($S1253),"",OFFSET('Smelter Reference List'!$I$4,$S1253-4,0))</f>
        <v/>
      </c>
      <c r="K1253" s="288"/>
      <c r="L1253" s="288"/>
      <c r="M1253" s="288"/>
      <c r="N1253" s="288"/>
      <c r="O1253" s="288"/>
      <c r="P1253" s="288"/>
      <c r="Q1253" s="289"/>
      <c r="R1253" s="274"/>
      <c r="S1253" s="275" t="e">
        <f>IF(OR(C1253="",C1253=T$4),NA(),MATCH($B1253&amp;$C1253,'Smelter Reference List'!$J:$J,0))</f>
        <v>#N/A</v>
      </c>
      <c r="T1253" s="276"/>
      <c r="U1253" s="276"/>
      <c r="V1253" s="276"/>
      <c r="W1253" s="276"/>
    </row>
    <row r="1254" spans="1:23" s="267" customFormat="1" ht="20.25">
      <c r="A1254" s="265"/>
      <c r="B1254" s="273"/>
      <c r="C1254" s="273"/>
      <c r="D1254" s="166" t="str">
        <f ca="1">IF(ISERROR($S1254),"",OFFSET('Smelter Reference List'!$C$4,$S1254-4,0)&amp;"")</f>
        <v/>
      </c>
      <c r="E1254" s="166" t="str">
        <f ca="1">IF(ISERROR($S1254),"",OFFSET('Smelter Reference List'!$D$4,$S1254-4,0)&amp;"")</f>
        <v/>
      </c>
      <c r="F1254" s="166" t="str">
        <f ca="1">IF(ISERROR($S1254),"",OFFSET('Smelter Reference List'!$E$4,$S1254-4,0))</f>
        <v/>
      </c>
      <c r="G1254" s="166" t="str">
        <f ca="1">IF(C1254=$U$4,"Enter smelter details", IF(ISERROR($S1254),"",OFFSET('Smelter Reference List'!$F$4,$S1254-4,0)))</f>
        <v/>
      </c>
      <c r="H1254" s="290" t="str">
        <f ca="1">IF(ISERROR($S1254),"",OFFSET('Smelter Reference List'!$G$4,$S1254-4,0))</f>
        <v/>
      </c>
      <c r="I1254" s="291" t="str">
        <f ca="1">IF(ISERROR($S1254),"",OFFSET('Smelter Reference List'!$H$4,$S1254-4,0))</f>
        <v/>
      </c>
      <c r="J1254" s="291" t="str">
        <f ca="1">IF(ISERROR($S1254),"",OFFSET('Smelter Reference List'!$I$4,$S1254-4,0))</f>
        <v/>
      </c>
      <c r="K1254" s="288"/>
      <c r="L1254" s="288"/>
      <c r="M1254" s="288"/>
      <c r="N1254" s="288"/>
      <c r="O1254" s="288"/>
      <c r="P1254" s="288"/>
      <c r="Q1254" s="289"/>
      <c r="R1254" s="274"/>
      <c r="S1254" s="275" t="e">
        <f>IF(OR(C1254="",C1254=T$4),NA(),MATCH($B1254&amp;$C1254,'Smelter Reference List'!$J:$J,0))</f>
        <v>#N/A</v>
      </c>
      <c r="T1254" s="276"/>
      <c r="U1254" s="276"/>
      <c r="V1254" s="276"/>
      <c r="W1254" s="276"/>
    </row>
    <row r="1255" spans="1:23" s="267" customFormat="1" ht="20.25">
      <c r="A1255" s="265"/>
      <c r="B1255" s="273"/>
      <c r="C1255" s="273"/>
      <c r="D1255" s="166" t="str">
        <f ca="1">IF(ISERROR($S1255),"",OFFSET('Smelter Reference List'!$C$4,$S1255-4,0)&amp;"")</f>
        <v/>
      </c>
      <c r="E1255" s="166" t="str">
        <f ca="1">IF(ISERROR($S1255),"",OFFSET('Smelter Reference List'!$D$4,$S1255-4,0)&amp;"")</f>
        <v/>
      </c>
      <c r="F1255" s="166" t="str">
        <f ca="1">IF(ISERROR($S1255),"",OFFSET('Smelter Reference List'!$E$4,$S1255-4,0))</f>
        <v/>
      </c>
      <c r="G1255" s="166" t="str">
        <f ca="1">IF(C1255=$U$4,"Enter smelter details", IF(ISERROR($S1255),"",OFFSET('Smelter Reference List'!$F$4,$S1255-4,0)))</f>
        <v/>
      </c>
      <c r="H1255" s="290" t="str">
        <f ca="1">IF(ISERROR($S1255),"",OFFSET('Smelter Reference List'!$G$4,$S1255-4,0))</f>
        <v/>
      </c>
      <c r="I1255" s="291" t="str">
        <f ca="1">IF(ISERROR($S1255),"",OFFSET('Smelter Reference List'!$H$4,$S1255-4,0))</f>
        <v/>
      </c>
      <c r="J1255" s="291" t="str">
        <f ca="1">IF(ISERROR($S1255),"",OFFSET('Smelter Reference List'!$I$4,$S1255-4,0))</f>
        <v/>
      </c>
      <c r="K1255" s="288"/>
      <c r="L1255" s="288"/>
      <c r="M1255" s="288"/>
      <c r="N1255" s="288"/>
      <c r="O1255" s="288"/>
      <c r="P1255" s="288"/>
      <c r="Q1255" s="289"/>
      <c r="R1255" s="274"/>
      <c r="S1255" s="275" t="e">
        <f>IF(OR(C1255="",C1255=T$4),NA(),MATCH($B1255&amp;$C1255,'Smelter Reference List'!$J:$J,0))</f>
        <v>#N/A</v>
      </c>
      <c r="T1255" s="276"/>
      <c r="U1255" s="276"/>
      <c r="V1255" s="276"/>
      <c r="W1255" s="276"/>
    </row>
    <row r="1256" spans="1:23" s="267" customFormat="1" ht="20.25">
      <c r="A1256" s="265"/>
      <c r="B1256" s="273"/>
      <c r="C1256" s="273"/>
      <c r="D1256" s="166" t="str">
        <f ca="1">IF(ISERROR($S1256),"",OFFSET('Smelter Reference List'!$C$4,$S1256-4,0)&amp;"")</f>
        <v/>
      </c>
      <c r="E1256" s="166" t="str">
        <f ca="1">IF(ISERROR($S1256),"",OFFSET('Smelter Reference List'!$D$4,$S1256-4,0)&amp;"")</f>
        <v/>
      </c>
      <c r="F1256" s="166" t="str">
        <f ca="1">IF(ISERROR($S1256),"",OFFSET('Smelter Reference List'!$E$4,$S1256-4,0))</f>
        <v/>
      </c>
      <c r="G1256" s="166" t="str">
        <f ca="1">IF(C1256=$U$4,"Enter smelter details", IF(ISERROR($S1256),"",OFFSET('Smelter Reference List'!$F$4,$S1256-4,0)))</f>
        <v/>
      </c>
      <c r="H1256" s="290" t="str">
        <f ca="1">IF(ISERROR($S1256),"",OFFSET('Smelter Reference List'!$G$4,$S1256-4,0))</f>
        <v/>
      </c>
      <c r="I1256" s="291" t="str">
        <f ca="1">IF(ISERROR($S1256),"",OFFSET('Smelter Reference List'!$H$4,$S1256-4,0))</f>
        <v/>
      </c>
      <c r="J1256" s="291" t="str">
        <f ca="1">IF(ISERROR($S1256),"",OFFSET('Smelter Reference List'!$I$4,$S1256-4,0))</f>
        <v/>
      </c>
      <c r="K1256" s="288"/>
      <c r="L1256" s="288"/>
      <c r="M1256" s="288"/>
      <c r="N1256" s="288"/>
      <c r="O1256" s="288"/>
      <c r="P1256" s="288"/>
      <c r="Q1256" s="289"/>
      <c r="R1256" s="274"/>
      <c r="S1256" s="275" t="e">
        <f>IF(OR(C1256="",C1256=T$4),NA(),MATCH($B1256&amp;$C1256,'Smelter Reference List'!$J:$J,0))</f>
        <v>#N/A</v>
      </c>
      <c r="T1256" s="276"/>
      <c r="U1256" s="276"/>
      <c r="V1256" s="276"/>
      <c r="W1256" s="276"/>
    </row>
    <row r="1257" spans="1:23" s="267" customFormat="1" ht="20.25">
      <c r="A1257" s="265"/>
      <c r="B1257" s="273"/>
      <c r="C1257" s="273"/>
      <c r="D1257" s="166" t="str">
        <f ca="1">IF(ISERROR($S1257),"",OFFSET('Smelter Reference List'!$C$4,$S1257-4,0)&amp;"")</f>
        <v/>
      </c>
      <c r="E1257" s="166" t="str">
        <f ca="1">IF(ISERROR($S1257),"",OFFSET('Smelter Reference List'!$D$4,$S1257-4,0)&amp;"")</f>
        <v/>
      </c>
      <c r="F1257" s="166" t="str">
        <f ca="1">IF(ISERROR($S1257),"",OFFSET('Smelter Reference List'!$E$4,$S1257-4,0))</f>
        <v/>
      </c>
      <c r="G1257" s="166" t="str">
        <f ca="1">IF(C1257=$U$4,"Enter smelter details", IF(ISERROR($S1257),"",OFFSET('Smelter Reference List'!$F$4,$S1257-4,0)))</f>
        <v/>
      </c>
      <c r="H1257" s="290" t="str">
        <f ca="1">IF(ISERROR($S1257),"",OFFSET('Smelter Reference List'!$G$4,$S1257-4,0))</f>
        <v/>
      </c>
      <c r="I1257" s="291" t="str">
        <f ca="1">IF(ISERROR($S1257),"",OFFSET('Smelter Reference List'!$H$4,$S1257-4,0))</f>
        <v/>
      </c>
      <c r="J1257" s="291" t="str">
        <f ca="1">IF(ISERROR($S1257),"",OFFSET('Smelter Reference List'!$I$4,$S1257-4,0))</f>
        <v/>
      </c>
      <c r="K1257" s="288"/>
      <c r="L1257" s="288"/>
      <c r="M1257" s="288"/>
      <c r="N1257" s="288"/>
      <c r="O1257" s="288"/>
      <c r="P1257" s="288"/>
      <c r="Q1257" s="289"/>
      <c r="R1257" s="274"/>
      <c r="S1257" s="275" t="e">
        <f>IF(OR(C1257="",C1257=T$4),NA(),MATCH($B1257&amp;$C1257,'Smelter Reference List'!$J:$J,0))</f>
        <v>#N/A</v>
      </c>
      <c r="T1257" s="276"/>
      <c r="U1257" s="276"/>
      <c r="V1257" s="276"/>
      <c r="W1257" s="276"/>
    </row>
    <row r="1258" spans="1:23" s="267" customFormat="1" ht="20.25">
      <c r="A1258" s="265"/>
      <c r="B1258" s="273"/>
      <c r="C1258" s="273"/>
      <c r="D1258" s="166" t="str">
        <f ca="1">IF(ISERROR($S1258),"",OFFSET('Smelter Reference List'!$C$4,$S1258-4,0)&amp;"")</f>
        <v/>
      </c>
      <c r="E1258" s="166" t="str">
        <f ca="1">IF(ISERROR($S1258),"",OFFSET('Smelter Reference List'!$D$4,$S1258-4,0)&amp;"")</f>
        <v/>
      </c>
      <c r="F1258" s="166" t="str">
        <f ca="1">IF(ISERROR($S1258),"",OFFSET('Smelter Reference List'!$E$4,$S1258-4,0))</f>
        <v/>
      </c>
      <c r="G1258" s="166" t="str">
        <f ca="1">IF(C1258=$U$4,"Enter smelter details", IF(ISERROR($S1258),"",OFFSET('Smelter Reference List'!$F$4,$S1258-4,0)))</f>
        <v/>
      </c>
      <c r="H1258" s="290" t="str">
        <f ca="1">IF(ISERROR($S1258),"",OFFSET('Smelter Reference List'!$G$4,$S1258-4,0))</f>
        <v/>
      </c>
      <c r="I1258" s="291" t="str">
        <f ca="1">IF(ISERROR($S1258),"",OFFSET('Smelter Reference List'!$H$4,$S1258-4,0))</f>
        <v/>
      </c>
      <c r="J1258" s="291" t="str">
        <f ca="1">IF(ISERROR($S1258),"",OFFSET('Smelter Reference List'!$I$4,$S1258-4,0))</f>
        <v/>
      </c>
      <c r="K1258" s="288"/>
      <c r="L1258" s="288"/>
      <c r="M1258" s="288"/>
      <c r="N1258" s="288"/>
      <c r="O1258" s="288"/>
      <c r="P1258" s="288"/>
      <c r="Q1258" s="289"/>
      <c r="R1258" s="274"/>
      <c r="S1258" s="275" t="e">
        <f>IF(OR(C1258="",C1258=T$4),NA(),MATCH($B1258&amp;$C1258,'Smelter Reference List'!$J:$J,0))</f>
        <v>#N/A</v>
      </c>
      <c r="T1258" s="276"/>
      <c r="U1258" s="276"/>
      <c r="V1258" s="276"/>
      <c r="W1258" s="276"/>
    </row>
    <row r="1259" spans="1:23" s="267" customFormat="1" ht="20.25">
      <c r="A1259" s="265"/>
      <c r="B1259" s="273"/>
      <c r="C1259" s="273"/>
      <c r="D1259" s="166" t="str">
        <f ca="1">IF(ISERROR($S1259),"",OFFSET('Smelter Reference List'!$C$4,$S1259-4,0)&amp;"")</f>
        <v/>
      </c>
      <c r="E1259" s="166" t="str">
        <f ca="1">IF(ISERROR($S1259),"",OFFSET('Smelter Reference List'!$D$4,$S1259-4,0)&amp;"")</f>
        <v/>
      </c>
      <c r="F1259" s="166" t="str">
        <f ca="1">IF(ISERROR($S1259),"",OFFSET('Smelter Reference List'!$E$4,$S1259-4,0))</f>
        <v/>
      </c>
      <c r="G1259" s="166" t="str">
        <f ca="1">IF(C1259=$U$4,"Enter smelter details", IF(ISERROR($S1259),"",OFFSET('Smelter Reference List'!$F$4,$S1259-4,0)))</f>
        <v/>
      </c>
      <c r="H1259" s="290" t="str">
        <f ca="1">IF(ISERROR($S1259),"",OFFSET('Smelter Reference List'!$G$4,$S1259-4,0))</f>
        <v/>
      </c>
      <c r="I1259" s="291" t="str">
        <f ca="1">IF(ISERROR($S1259),"",OFFSET('Smelter Reference List'!$H$4,$S1259-4,0))</f>
        <v/>
      </c>
      <c r="J1259" s="291" t="str">
        <f ca="1">IF(ISERROR($S1259),"",OFFSET('Smelter Reference List'!$I$4,$S1259-4,0))</f>
        <v/>
      </c>
      <c r="K1259" s="288"/>
      <c r="L1259" s="288"/>
      <c r="M1259" s="288"/>
      <c r="N1259" s="288"/>
      <c r="O1259" s="288"/>
      <c r="P1259" s="288"/>
      <c r="Q1259" s="289"/>
      <c r="R1259" s="274"/>
      <c r="S1259" s="275" t="e">
        <f>IF(OR(C1259="",C1259=T$4),NA(),MATCH($B1259&amp;$C1259,'Smelter Reference List'!$J:$J,0))</f>
        <v>#N/A</v>
      </c>
      <c r="T1259" s="276"/>
      <c r="U1259" s="276"/>
      <c r="V1259" s="276"/>
      <c r="W1259" s="276"/>
    </row>
    <row r="1260" spans="1:23" s="267" customFormat="1" ht="20.25">
      <c r="A1260" s="265"/>
      <c r="B1260" s="273"/>
      <c r="C1260" s="273"/>
      <c r="D1260" s="166" t="str">
        <f ca="1">IF(ISERROR($S1260),"",OFFSET('Smelter Reference List'!$C$4,$S1260-4,0)&amp;"")</f>
        <v/>
      </c>
      <c r="E1260" s="166" t="str">
        <f ca="1">IF(ISERROR($S1260),"",OFFSET('Smelter Reference List'!$D$4,$S1260-4,0)&amp;"")</f>
        <v/>
      </c>
      <c r="F1260" s="166" t="str">
        <f ca="1">IF(ISERROR($S1260),"",OFFSET('Smelter Reference List'!$E$4,$S1260-4,0))</f>
        <v/>
      </c>
      <c r="G1260" s="166" t="str">
        <f ca="1">IF(C1260=$U$4,"Enter smelter details", IF(ISERROR($S1260),"",OFFSET('Smelter Reference List'!$F$4,$S1260-4,0)))</f>
        <v/>
      </c>
      <c r="H1260" s="290" t="str">
        <f ca="1">IF(ISERROR($S1260),"",OFFSET('Smelter Reference List'!$G$4,$S1260-4,0))</f>
        <v/>
      </c>
      <c r="I1260" s="291" t="str">
        <f ca="1">IF(ISERROR($S1260),"",OFFSET('Smelter Reference List'!$H$4,$S1260-4,0))</f>
        <v/>
      </c>
      <c r="J1260" s="291" t="str">
        <f ca="1">IF(ISERROR($S1260),"",OFFSET('Smelter Reference List'!$I$4,$S1260-4,0))</f>
        <v/>
      </c>
      <c r="K1260" s="288"/>
      <c r="L1260" s="288"/>
      <c r="M1260" s="288"/>
      <c r="N1260" s="288"/>
      <c r="O1260" s="288"/>
      <c r="P1260" s="288"/>
      <c r="Q1260" s="289"/>
      <c r="R1260" s="274"/>
      <c r="S1260" s="275" t="e">
        <f>IF(OR(C1260="",C1260=T$4),NA(),MATCH($B1260&amp;$C1260,'Smelter Reference List'!$J:$J,0))</f>
        <v>#N/A</v>
      </c>
      <c r="T1260" s="276"/>
      <c r="U1260" s="276"/>
      <c r="V1260" s="276"/>
      <c r="W1260" s="276"/>
    </row>
    <row r="1261" spans="1:23" s="267" customFormat="1" ht="20.25">
      <c r="A1261" s="265"/>
      <c r="B1261" s="273"/>
      <c r="C1261" s="273"/>
      <c r="D1261" s="166" t="str">
        <f ca="1">IF(ISERROR($S1261),"",OFFSET('Smelter Reference List'!$C$4,$S1261-4,0)&amp;"")</f>
        <v/>
      </c>
      <c r="E1261" s="166" t="str">
        <f ca="1">IF(ISERROR($S1261),"",OFFSET('Smelter Reference List'!$D$4,$S1261-4,0)&amp;"")</f>
        <v/>
      </c>
      <c r="F1261" s="166" t="str">
        <f ca="1">IF(ISERROR($S1261),"",OFFSET('Smelter Reference List'!$E$4,$S1261-4,0))</f>
        <v/>
      </c>
      <c r="G1261" s="166" t="str">
        <f ca="1">IF(C1261=$U$4,"Enter smelter details", IF(ISERROR($S1261),"",OFFSET('Smelter Reference List'!$F$4,$S1261-4,0)))</f>
        <v/>
      </c>
      <c r="H1261" s="290" t="str">
        <f ca="1">IF(ISERROR($S1261),"",OFFSET('Smelter Reference List'!$G$4,$S1261-4,0))</f>
        <v/>
      </c>
      <c r="I1261" s="291" t="str">
        <f ca="1">IF(ISERROR($S1261),"",OFFSET('Smelter Reference List'!$H$4,$S1261-4,0))</f>
        <v/>
      </c>
      <c r="J1261" s="291" t="str">
        <f ca="1">IF(ISERROR($S1261),"",OFFSET('Smelter Reference List'!$I$4,$S1261-4,0))</f>
        <v/>
      </c>
      <c r="K1261" s="288"/>
      <c r="L1261" s="288"/>
      <c r="M1261" s="288"/>
      <c r="N1261" s="288"/>
      <c r="O1261" s="288"/>
      <c r="P1261" s="288"/>
      <c r="Q1261" s="289"/>
      <c r="R1261" s="274"/>
      <c r="S1261" s="275" t="e">
        <f>IF(OR(C1261="",C1261=T$4),NA(),MATCH($B1261&amp;$C1261,'Smelter Reference List'!$J:$J,0))</f>
        <v>#N/A</v>
      </c>
      <c r="T1261" s="276"/>
      <c r="U1261" s="276"/>
      <c r="V1261" s="276"/>
      <c r="W1261" s="276"/>
    </row>
    <row r="1262" spans="1:23" s="267" customFormat="1" ht="20.25">
      <c r="A1262" s="265"/>
      <c r="B1262" s="273"/>
      <c r="C1262" s="273"/>
      <c r="D1262" s="166" t="str">
        <f ca="1">IF(ISERROR($S1262),"",OFFSET('Smelter Reference List'!$C$4,$S1262-4,0)&amp;"")</f>
        <v/>
      </c>
      <c r="E1262" s="166" t="str">
        <f ca="1">IF(ISERROR($S1262),"",OFFSET('Smelter Reference List'!$D$4,$S1262-4,0)&amp;"")</f>
        <v/>
      </c>
      <c r="F1262" s="166" t="str">
        <f ca="1">IF(ISERROR($S1262),"",OFFSET('Smelter Reference List'!$E$4,$S1262-4,0))</f>
        <v/>
      </c>
      <c r="G1262" s="166" t="str">
        <f ca="1">IF(C1262=$U$4,"Enter smelter details", IF(ISERROR($S1262),"",OFFSET('Smelter Reference List'!$F$4,$S1262-4,0)))</f>
        <v/>
      </c>
      <c r="H1262" s="290" t="str">
        <f ca="1">IF(ISERROR($S1262),"",OFFSET('Smelter Reference List'!$G$4,$S1262-4,0))</f>
        <v/>
      </c>
      <c r="I1262" s="291" t="str">
        <f ca="1">IF(ISERROR($S1262),"",OFFSET('Smelter Reference List'!$H$4,$S1262-4,0))</f>
        <v/>
      </c>
      <c r="J1262" s="291" t="str">
        <f ca="1">IF(ISERROR($S1262),"",OFFSET('Smelter Reference List'!$I$4,$S1262-4,0))</f>
        <v/>
      </c>
      <c r="K1262" s="288"/>
      <c r="L1262" s="288"/>
      <c r="M1262" s="288"/>
      <c r="N1262" s="288"/>
      <c r="O1262" s="288"/>
      <c r="P1262" s="288"/>
      <c r="Q1262" s="289"/>
      <c r="R1262" s="274"/>
      <c r="S1262" s="275" t="e">
        <f>IF(OR(C1262="",C1262=T$4),NA(),MATCH($B1262&amp;$C1262,'Smelter Reference List'!$J:$J,0))</f>
        <v>#N/A</v>
      </c>
      <c r="T1262" s="276"/>
      <c r="U1262" s="276"/>
      <c r="V1262" s="276"/>
      <c r="W1262" s="276"/>
    </row>
    <row r="1263" spans="1:23" s="267" customFormat="1" ht="20.25">
      <c r="A1263" s="265"/>
      <c r="B1263" s="273"/>
      <c r="C1263" s="273"/>
      <c r="D1263" s="166" t="str">
        <f ca="1">IF(ISERROR($S1263),"",OFFSET('Smelter Reference List'!$C$4,$S1263-4,0)&amp;"")</f>
        <v/>
      </c>
      <c r="E1263" s="166" t="str">
        <f ca="1">IF(ISERROR($S1263),"",OFFSET('Smelter Reference List'!$D$4,$S1263-4,0)&amp;"")</f>
        <v/>
      </c>
      <c r="F1263" s="166" t="str">
        <f ca="1">IF(ISERROR($S1263),"",OFFSET('Smelter Reference List'!$E$4,$S1263-4,0))</f>
        <v/>
      </c>
      <c r="G1263" s="166" t="str">
        <f ca="1">IF(C1263=$U$4,"Enter smelter details", IF(ISERROR($S1263),"",OFFSET('Smelter Reference List'!$F$4,$S1263-4,0)))</f>
        <v/>
      </c>
      <c r="H1263" s="290" t="str">
        <f ca="1">IF(ISERROR($S1263),"",OFFSET('Smelter Reference List'!$G$4,$S1263-4,0))</f>
        <v/>
      </c>
      <c r="I1263" s="291" t="str">
        <f ca="1">IF(ISERROR($S1263),"",OFFSET('Smelter Reference List'!$H$4,$S1263-4,0))</f>
        <v/>
      </c>
      <c r="J1263" s="291" t="str">
        <f ca="1">IF(ISERROR($S1263),"",OFFSET('Smelter Reference List'!$I$4,$S1263-4,0))</f>
        <v/>
      </c>
      <c r="K1263" s="288"/>
      <c r="L1263" s="288"/>
      <c r="M1263" s="288"/>
      <c r="N1263" s="288"/>
      <c r="O1263" s="288"/>
      <c r="P1263" s="288"/>
      <c r="Q1263" s="289"/>
      <c r="R1263" s="274"/>
      <c r="S1263" s="275" t="e">
        <f>IF(OR(C1263="",C1263=T$4),NA(),MATCH($B1263&amp;$C1263,'Smelter Reference List'!$J:$J,0))</f>
        <v>#N/A</v>
      </c>
      <c r="T1263" s="276"/>
      <c r="U1263" s="276"/>
      <c r="V1263" s="276"/>
      <c r="W1263" s="276"/>
    </row>
    <row r="1264" spans="1:23" s="267" customFormat="1" ht="20.25">
      <c r="A1264" s="265"/>
      <c r="B1264" s="273"/>
      <c r="C1264" s="273"/>
      <c r="D1264" s="166" t="str">
        <f ca="1">IF(ISERROR($S1264),"",OFFSET('Smelter Reference List'!$C$4,$S1264-4,0)&amp;"")</f>
        <v/>
      </c>
      <c r="E1264" s="166" t="str">
        <f ca="1">IF(ISERROR($S1264),"",OFFSET('Smelter Reference List'!$D$4,$S1264-4,0)&amp;"")</f>
        <v/>
      </c>
      <c r="F1264" s="166" t="str">
        <f ca="1">IF(ISERROR($S1264),"",OFFSET('Smelter Reference List'!$E$4,$S1264-4,0))</f>
        <v/>
      </c>
      <c r="G1264" s="166" t="str">
        <f ca="1">IF(C1264=$U$4,"Enter smelter details", IF(ISERROR($S1264),"",OFFSET('Smelter Reference List'!$F$4,$S1264-4,0)))</f>
        <v/>
      </c>
      <c r="H1264" s="290" t="str">
        <f ca="1">IF(ISERROR($S1264),"",OFFSET('Smelter Reference List'!$G$4,$S1264-4,0))</f>
        <v/>
      </c>
      <c r="I1264" s="291" t="str">
        <f ca="1">IF(ISERROR($S1264),"",OFFSET('Smelter Reference List'!$H$4,$S1264-4,0))</f>
        <v/>
      </c>
      <c r="J1264" s="291" t="str">
        <f ca="1">IF(ISERROR($S1264),"",OFFSET('Smelter Reference List'!$I$4,$S1264-4,0))</f>
        <v/>
      </c>
      <c r="K1264" s="288"/>
      <c r="L1264" s="288"/>
      <c r="M1264" s="288"/>
      <c r="N1264" s="288"/>
      <c r="O1264" s="288"/>
      <c r="P1264" s="288"/>
      <c r="Q1264" s="289"/>
      <c r="R1264" s="274"/>
      <c r="S1264" s="275" t="e">
        <f>IF(OR(C1264="",C1264=T$4),NA(),MATCH($B1264&amp;$C1264,'Smelter Reference List'!$J:$J,0))</f>
        <v>#N/A</v>
      </c>
      <c r="T1264" s="276"/>
      <c r="U1264" s="276"/>
      <c r="V1264" s="276"/>
      <c r="W1264" s="276"/>
    </row>
    <row r="1265" spans="1:23" s="267" customFormat="1" ht="20.25">
      <c r="A1265" s="265"/>
      <c r="B1265" s="273"/>
      <c r="C1265" s="273"/>
      <c r="D1265" s="166" t="str">
        <f ca="1">IF(ISERROR($S1265),"",OFFSET('Smelter Reference List'!$C$4,$S1265-4,0)&amp;"")</f>
        <v/>
      </c>
      <c r="E1265" s="166" t="str">
        <f ca="1">IF(ISERROR($S1265),"",OFFSET('Smelter Reference List'!$D$4,$S1265-4,0)&amp;"")</f>
        <v/>
      </c>
      <c r="F1265" s="166" t="str">
        <f ca="1">IF(ISERROR($S1265),"",OFFSET('Smelter Reference List'!$E$4,$S1265-4,0))</f>
        <v/>
      </c>
      <c r="G1265" s="166" t="str">
        <f ca="1">IF(C1265=$U$4,"Enter smelter details", IF(ISERROR($S1265),"",OFFSET('Smelter Reference List'!$F$4,$S1265-4,0)))</f>
        <v/>
      </c>
      <c r="H1265" s="290" t="str">
        <f ca="1">IF(ISERROR($S1265),"",OFFSET('Smelter Reference List'!$G$4,$S1265-4,0))</f>
        <v/>
      </c>
      <c r="I1265" s="291" t="str">
        <f ca="1">IF(ISERROR($S1265),"",OFFSET('Smelter Reference List'!$H$4,$S1265-4,0))</f>
        <v/>
      </c>
      <c r="J1265" s="291" t="str">
        <f ca="1">IF(ISERROR($S1265),"",OFFSET('Smelter Reference List'!$I$4,$S1265-4,0))</f>
        <v/>
      </c>
      <c r="K1265" s="288"/>
      <c r="L1265" s="288"/>
      <c r="M1265" s="288"/>
      <c r="N1265" s="288"/>
      <c r="O1265" s="288"/>
      <c r="P1265" s="288"/>
      <c r="Q1265" s="289"/>
      <c r="R1265" s="274"/>
      <c r="S1265" s="275" t="e">
        <f>IF(OR(C1265="",C1265=T$4),NA(),MATCH($B1265&amp;$C1265,'Smelter Reference List'!$J:$J,0))</f>
        <v>#N/A</v>
      </c>
      <c r="T1265" s="276"/>
      <c r="U1265" s="276"/>
      <c r="V1265" s="276"/>
      <c r="W1265" s="276"/>
    </row>
    <row r="1266" spans="1:23" s="267" customFormat="1" ht="20.25">
      <c r="A1266" s="265"/>
      <c r="B1266" s="273"/>
      <c r="C1266" s="273"/>
      <c r="D1266" s="166" t="str">
        <f ca="1">IF(ISERROR($S1266),"",OFFSET('Smelter Reference List'!$C$4,$S1266-4,0)&amp;"")</f>
        <v/>
      </c>
      <c r="E1266" s="166" t="str">
        <f ca="1">IF(ISERROR($S1266),"",OFFSET('Smelter Reference List'!$D$4,$S1266-4,0)&amp;"")</f>
        <v/>
      </c>
      <c r="F1266" s="166" t="str">
        <f ca="1">IF(ISERROR($S1266),"",OFFSET('Smelter Reference List'!$E$4,$S1266-4,0))</f>
        <v/>
      </c>
      <c r="G1266" s="166" t="str">
        <f ca="1">IF(C1266=$U$4,"Enter smelter details", IF(ISERROR($S1266),"",OFFSET('Smelter Reference List'!$F$4,$S1266-4,0)))</f>
        <v/>
      </c>
      <c r="H1266" s="290" t="str">
        <f ca="1">IF(ISERROR($S1266),"",OFFSET('Smelter Reference List'!$G$4,$S1266-4,0))</f>
        <v/>
      </c>
      <c r="I1266" s="291" t="str">
        <f ca="1">IF(ISERROR($S1266),"",OFFSET('Smelter Reference List'!$H$4,$S1266-4,0))</f>
        <v/>
      </c>
      <c r="J1266" s="291" t="str">
        <f ca="1">IF(ISERROR($S1266),"",OFFSET('Smelter Reference List'!$I$4,$S1266-4,0))</f>
        <v/>
      </c>
      <c r="K1266" s="288"/>
      <c r="L1266" s="288"/>
      <c r="M1266" s="288"/>
      <c r="N1266" s="288"/>
      <c r="O1266" s="288"/>
      <c r="P1266" s="288"/>
      <c r="Q1266" s="289"/>
      <c r="R1266" s="274"/>
      <c r="S1266" s="275" t="e">
        <f>IF(OR(C1266="",C1266=T$4),NA(),MATCH($B1266&amp;$C1266,'Smelter Reference List'!$J:$J,0))</f>
        <v>#N/A</v>
      </c>
      <c r="T1266" s="276"/>
      <c r="U1266" s="276"/>
      <c r="V1266" s="276"/>
      <c r="W1266" s="276"/>
    </row>
    <row r="1267" spans="1:23" s="267" customFormat="1" ht="20.25">
      <c r="A1267" s="265"/>
      <c r="B1267" s="273"/>
      <c r="C1267" s="273"/>
      <c r="D1267" s="166" t="str">
        <f ca="1">IF(ISERROR($S1267),"",OFFSET('Smelter Reference List'!$C$4,$S1267-4,0)&amp;"")</f>
        <v/>
      </c>
      <c r="E1267" s="166" t="str">
        <f ca="1">IF(ISERROR($S1267),"",OFFSET('Smelter Reference List'!$D$4,$S1267-4,0)&amp;"")</f>
        <v/>
      </c>
      <c r="F1267" s="166" t="str">
        <f ca="1">IF(ISERROR($S1267),"",OFFSET('Smelter Reference List'!$E$4,$S1267-4,0))</f>
        <v/>
      </c>
      <c r="G1267" s="166" t="str">
        <f ca="1">IF(C1267=$U$4,"Enter smelter details", IF(ISERROR($S1267),"",OFFSET('Smelter Reference List'!$F$4,$S1267-4,0)))</f>
        <v/>
      </c>
      <c r="H1267" s="290" t="str">
        <f ca="1">IF(ISERROR($S1267),"",OFFSET('Smelter Reference List'!$G$4,$S1267-4,0))</f>
        <v/>
      </c>
      <c r="I1267" s="291" t="str">
        <f ca="1">IF(ISERROR($S1267),"",OFFSET('Smelter Reference List'!$H$4,$S1267-4,0))</f>
        <v/>
      </c>
      <c r="J1267" s="291" t="str">
        <f ca="1">IF(ISERROR($S1267),"",OFFSET('Smelter Reference List'!$I$4,$S1267-4,0))</f>
        <v/>
      </c>
      <c r="K1267" s="288"/>
      <c r="L1267" s="288"/>
      <c r="M1267" s="288"/>
      <c r="N1267" s="288"/>
      <c r="O1267" s="288"/>
      <c r="P1267" s="288"/>
      <c r="Q1267" s="289"/>
      <c r="R1267" s="274"/>
      <c r="S1267" s="275" t="e">
        <f>IF(OR(C1267="",C1267=T$4),NA(),MATCH($B1267&amp;$C1267,'Smelter Reference List'!$J:$J,0))</f>
        <v>#N/A</v>
      </c>
      <c r="T1267" s="276"/>
      <c r="U1267" s="276"/>
      <c r="V1267" s="276"/>
      <c r="W1267" s="276"/>
    </row>
    <row r="1268" spans="1:23" s="267" customFormat="1" ht="20.25">
      <c r="A1268" s="265"/>
      <c r="B1268" s="273"/>
      <c r="C1268" s="273"/>
      <c r="D1268" s="166" t="str">
        <f ca="1">IF(ISERROR($S1268),"",OFFSET('Smelter Reference List'!$C$4,$S1268-4,0)&amp;"")</f>
        <v/>
      </c>
      <c r="E1268" s="166" t="str">
        <f ca="1">IF(ISERROR($S1268),"",OFFSET('Smelter Reference List'!$D$4,$S1268-4,0)&amp;"")</f>
        <v/>
      </c>
      <c r="F1268" s="166" t="str">
        <f ca="1">IF(ISERROR($S1268),"",OFFSET('Smelter Reference List'!$E$4,$S1268-4,0))</f>
        <v/>
      </c>
      <c r="G1268" s="166" t="str">
        <f ca="1">IF(C1268=$U$4,"Enter smelter details", IF(ISERROR($S1268),"",OFFSET('Smelter Reference List'!$F$4,$S1268-4,0)))</f>
        <v/>
      </c>
      <c r="H1268" s="290" t="str">
        <f ca="1">IF(ISERROR($S1268),"",OFFSET('Smelter Reference List'!$G$4,$S1268-4,0))</f>
        <v/>
      </c>
      <c r="I1268" s="291" t="str">
        <f ca="1">IF(ISERROR($S1268),"",OFFSET('Smelter Reference List'!$H$4,$S1268-4,0))</f>
        <v/>
      </c>
      <c r="J1268" s="291" t="str">
        <f ca="1">IF(ISERROR($S1268),"",OFFSET('Smelter Reference List'!$I$4,$S1268-4,0))</f>
        <v/>
      </c>
      <c r="K1268" s="288"/>
      <c r="L1268" s="288"/>
      <c r="M1268" s="288"/>
      <c r="N1268" s="288"/>
      <c r="O1268" s="288"/>
      <c r="P1268" s="288"/>
      <c r="Q1268" s="289"/>
      <c r="R1268" s="274"/>
      <c r="S1268" s="275" t="e">
        <f>IF(OR(C1268="",C1268=T$4),NA(),MATCH($B1268&amp;$C1268,'Smelter Reference List'!$J:$J,0))</f>
        <v>#N/A</v>
      </c>
      <c r="T1268" s="276"/>
      <c r="U1268" s="276"/>
      <c r="V1268" s="276"/>
      <c r="W1268" s="276"/>
    </row>
    <row r="1269" spans="1:23" s="267" customFormat="1" ht="20.25">
      <c r="A1269" s="265"/>
      <c r="B1269" s="273"/>
      <c r="C1269" s="273"/>
      <c r="D1269" s="166" t="str">
        <f ca="1">IF(ISERROR($S1269),"",OFFSET('Smelter Reference List'!$C$4,$S1269-4,0)&amp;"")</f>
        <v/>
      </c>
      <c r="E1269" s="166" t="str">
        <f ca="1">IF(ISERROR($S1269),"",OFFSET('Smelter Reference List'!$D$4,$S1269-4,0)&amp;"")</f>
        <v/>
      </c>
      <c r="F1269" s="166" t="str">
        <f ca="1">IF(ISERROR($S1269),"",OFFSET('Smelter Reference List'!$E$4,$S1269-4,0))</f>
        <v/>
      </c>
      <c r="G1269" s="166" t="str">
        <f ca="1">IF(C1269=$U$4,"Enter smelter details", IF(ISERROR($S1269),"",OFFSET('Smelter Reference List'!$F$4,$S1269-4,0)))</f>
        <v/>
      </c>
      <c r="H1269" s="290" t="str">
        <f ca="1">IF(ISERROR($S1269),"",OFFSET('Smelter Reference List'!$G$4,$S1269-4,0))</f>
        <v/>
      </c>
      <c r="I1269" s="291" t="str">
        <f ca="1">IF(ISERROR($S1269),"",OFFSET('Smelter Reference List'!$H$4,$S1269-4,0))</f>
        <v/>
      </c>
      <c r="J1269" s="291" t="str">
        <f ca="1">IF(ISERROR($S1269),"",OFFSET('Smelter Reference List'!$I$4,$S1269-4,0))</f>
        <v/>
      </c>
      <c r="K1269" s="288"/>
      <c r="L1269" s="288"/>
      <c r="M1269" s="288"/>
      <c r="N1269" s="288"/>
      <c r="O1269" s="288"/>
      <c r="P1269" s="288"/>
      <c r="Q1269" s="289"/>
      <c r="R1269" s="274"/>
      <c r="S1269" s="275" t="e">
        <f>IF(OR(C1269="",C1269=T$4),NA(),MATCH($B1269&amp;$C1269,'Smelter Reference List'!$J:$J,0))</f>
        <v>#N/A</v>
      </c>
      <c r="T1269" s="276"/>
      <c r="U1269" s="276"/>
      <c r="V1269" s="276"/>
      <c r="W1269" s="276"/>
    </row>
    <row r="1270" spans="1:23" s="267" customFormat="1" ht="20.25">
      <c r="A1270" s="265"/>
      <c r="B1270" s="273"/>
      <c r="C1270" s="273"/>
      <c r="D1270" s="166" t="str">
        <f ca="1">IF(ISERROR($S1270),"",OFFSET('Smelter Reference List'!$C$4,$S1270-4,0)&amp;"")</f>
        <v/>
      </c>
      <c r="E1270" s="166" t="str">
        <f ca="1">IF(ISERROR($S1270),"",OFFSET('Smelter Reference List'!$D$4,$S1270-4,0)&amp;"")</f>
        <v/>
      </c>
      <c r="F1270" s="166" t="str">
        <f ca="1">IF(ISERROR($S1270),"",OFFSET('Smelter Reference List'!$E$4,$S1270-4,0))</f>
        <v/>
      </c>
      <c r="G1270" s="166" t="str">
        <f ca="1">IF(C1270=$U$4,"Enter smelter details", IF(ISERROR($S1270),"",OFFSET('Smelter Reference List'!$F$4,$S1270-4,0)))</f>
        <v/>
      </c>
      <c r="H1270" s="290" t="str">
        <f ca="1">IF(ISERROR($S1270),"",OFFSET('Smelter Reference List'!$G$4,$S1270-4,0))</f>
        <v/>
      </c>
      <c r="I1270" s="291" t="str">
        <f ca="1">IF(ISERROR($S1270),"",OFFSET('Smelter Reference List'!$H$4,$S1270-4,0))</f>
        <v/>
      </c>
      <c r="J1270" s="291" t="str">
        <f ca="1">IF(ISERROR($S1270),"",OFFSET('Smelter Reference List'!$I$4,$S1270-4,0))</f>
        <v/>
      </c>
      <c r="K1270" s="288"/>
      <c r="L1270" s="288"/>
      <c r="M1270" s="288"/>
      <c r="N1270" s="288"/>
      <c r="O1270" s="288"/>
      <c r="P1270" s="288"/>
      <c r="Q1270" s="289"/>
      <c r="R1270" s="274"/>
      <c r="S1270" s="275" t="e">
        <f>IF(OR(C1270="",C1270=T$4),NA(),MATCH($B1270&amp;$C1270,'Smelter Reference List'!$J:$J,0))</f>
        <v>#N/A</v>
      </c>
      <c r="T1270" s="276"/>
      <c r="U1270" s="276"/>
      <c r="V1270" s="276"/>
      <c r="W1270" s="276"/>
    </row>
    <row r="1271" spans="1:23" s="267" customFormat="1" ht="20.25">
      <c r="A1271" s="265"/>
      <c r="B1271" s="273"/>
      <c r="C1271" s="273"/>
      <c r="D1271" s="166" t="str">
        <f ca="1">IF(ISERROR($S1271),"",OFFSET('Smelter Reference List'!$C$4,$S1271-4,0)&amp;"")</f>
        <v/>
      </c>
      <c r="E1271" s="166" t="str">
        <f ca="1">IF(ISERROR($S1271),"",OFFSET('Smelter Reference List'!$D$4,$S1271-4,0)&amp;"")</f>
        <v/>
      </c>
      <c r="F1271" s="166" t="str">
        <f ca="1">IF(ISERROR($S1271),"",OFFSET('Smelter Reference List'!$E$4,$S1271-4,0))</f>
        <v/>
      </c>
      <c r="G1271" s="166" t="str">
        <f ca="1">IF(C1271=$U$4,"Enter smelter details", IF(ISERROR($S1271),"",OFFSET('Smelter Reference List'!$F$4,$S1271-4,0)))</f>
        <v/>
      </c>
      <c r="H1271" s="290" t="str">
        <f ca="1">IF(ISERROR($S1271),"",OFFSET('Smelter Reference List'!$G$4,$S1271-4,0))</f>
        <v/>
      </c>
      <c r="I1271" s="291" t="str">
        <f ca="1">IF(ISERROR($S1271),"",OFFSET('Smelter Reference List'!$H$4,$S1271-4,0))</f>
        <v/>
      </c>
      <c r="J1271" s="291" t="str">
        <f ca="1">IF(ISERROR($S1271),"",OFFSET('Smelter Reference List'!$I$4,$S1271-4,0))</f>
        <v/>
      </c>
      <c r="K1271" s="288"/>
      <c r="L1271" s="288"/>
      <c r="M1271" s="288"/>
      <c r="N1271" s="288"/>
      <c r="O1271" s="288"/>
      <c r="P1271" s="288"/>
      <c r="Q1271" s="289"/>
      <c r="R1271" s="274"/>
      <c r="S1271" s="275" t="e">
        <f>IF(OR(C1271="",C1271=T$4),NA(),MATCH($B1271&amp;$C1271,'Smelter Reference List'!$J:$J,0))</f>
        <v>#N/A</v>
      </c>
      <c r="T1271" s="276"/>
      <c r="U1271" s="276"/>
      <c r="V1271" s="276"/>
      <c r="W1271" s="276"/>
    </row>
    <row r="1272" spans="1:23" s="267" customFormat="1" ht="20.25">
      <c r="A1272" s="265"/>
      <c r="B1272" s="273"/>
      <c r="C1272" s="273"/>
      <c r="D1272" s="166" t="str">
        <f ca="1">IF(ISERROR($S1272),"",OFFSET('Smelter Reference List'!$C$4,$S1272-4,0)&amp;"")</f>
        <v/>
      </c>
      <c r="E1272" s="166" t="str">
        <f ca="1">IF(ISERROR($S1272),"",OFFSET('Smelter Reference List'!$D$4,$S1272-4,0)&amp;"")</f>
        <v/>
      </c>
      <c r="F1272" s="166" t="str">
        <f ca="1">IF(ISERROR($S1272),"",OFFSET('Smelter Reference List'!$E$4,$S1272-4,0))</f>
        <v/>
      </c>
      <c r="G1272" s="166" t="str">
        <f ca="1">IF(C1272=$U$4,"Enter smelter details", IF(ISERROR($S1272),"",OFFSET('Smelter Reference List'!$F$4,$S1272-4,0)))</f>
        <v/>
      </c>
      <c r="H1272" s="290" t="str">
        <f ca="1">IF(ISERROR($S1272),"",OFFSET('Smelter Reference List'!$G$4,$S1272-4,0))</f>
        <v/>
      </c>
      <c r="I1272" s="291" t="str">
        <f ca="1">IF(ISERROR($S1272),"",OFFSET('Smelter Reference List'!$H$4,$S1272-4,0))</f>
        <v/>
      </c>
      <c r="J1272" s="291" t="str">
        <f ca="1">IF(ISERROR($S1272),"",OFFSET('Smelter Reference List'!$I$4,$S1272-4,0))</f>
        <v/>
      </c>
      <c r="K1272" s="288"/>
      <c r="L1272" s="288"/>
      <c r="M1272" s="288"/>
      <c r="N1272" s="288"/>
      <c r="O1272" s="288"/>
      <c r="P1272" s="288"/>
      <c r="Q1272" s="289"/>
      <c r="R1272" s="274"/>
      <c r="S1272" s="275" t="e">
        <f>IF(OR(C1272="",C1272=T$4),NA(),MATCH($B1272&amp;$C1272,'Smelter Reference List'!$J:$J,0))</f>
        <v>#N/A</v>
      </c>
      <c r="T1272" s="276"/>
      <c r="U1272" s="276"/>
      <c r="V1272" s="276"/>
      <c r="W1272" s="276"/>
    </row>
    <row r="1273" spans="1:23" s="267" customFormat="1" ht="20.25">
      <c r="A1273" s="265"/>
      <c r="B1273" s="273"/>
      <c r="C1273" s="273"/>
      <c r="D1273" s="166" t="str">
        <f ca="1">IF(ISERROR($S1273),"",OFFSET('Smelter Reference List'!$C$4,$S1273-4,0)&amp;"")</f>
        <v/>
      </c>
      <c r="E1273" s="166" t="str">
        <f ca="1">IF(ISERROR($S1273),"",OFFSET('Smelter Reference List'!$D$4,$S1273-4,0)&amp;"")</f>
        <v/>
      </c>
      <c r="F1273" s="166" t="str">
        <f ca="1">IF(ISERROR($S1273),"",OFFSET('Smelter Reference List'!$E$4,$S1273-4,0))</f>
        <v/>
      </c>
      <c r="G1273" s="166" t="str">
        <f ca="1">IF(C1273=$U$4,"Enter smelter details", IF(ISERROR($S1273),"",OFFSET('Smelter Reference List'!$F$4,$S1273-4,0)))</f>
        <v/>
      </c>
      <c r="H1273" s="290" t="str">
        <f ca="1">IF(ISERROR($S1273),"",OFFSET('Smelter Reference List'!$G$4,$S1273-4,0))</f>
        <v/>
      </c>
      <c r="I1273" s="291" t="str">
        <f ca="1">IF(ISERROR($S1273),"",OFFSET('Smelter Reference List'!$H$4,$S1273-4,0))</f>
        <v/>
      </c>
      <c r="J1273" s="291" t="str">
        <f ca="1">IF(ISERROR($S1273),"",OFFSET('Smelter Reference List'!$I$4,$S1273-4,0))</f>
        <v/>
      </c>
      <c r="K1273" s="288"/>
      <c r="L1273" s="288"/>
      <c r="M1273" s="288"/>
      <c r="N1273" s="288"/>
      <c r="O1273" s="288"/>
      <c r="P1273" s="288"/>
      <c r="Q1273" s="289"/>
      <c r="R1273" s="274"/>
      <c r="S1273" s="275" t="e">
        <f>IF(OR(C1273="",C1273=T$4),NA(),MATCH($B1273&amp;$C1273,'Smelter Reference List'!$J:$J,0))</f>
        <v>#N/A</v>
      </c>
      <c r="T1273" s="276"/>
      <c r="U1273" s="276"/>
      <c r="V1273" s="276"/>
      <c r="W1273" s="276"/>
    </row>
    <row r="1274" spans="1:23" s="267" customFormat="1" ht="20.25">
      <c r="A1274" s="265"/>
      <c r="B1274" s="273"/>
      <c r="C1274" s="273"/>
      <c r="D1274" s="166" t="str">
        <f ca="1">IF(ISERROR($S1274),"",OFFSET('Smelter Reference List'!$C$4,$S1274-4,0)&amp;"")</f>
        <v/>
      </c>
      <c r="E1274" s="166" t="str">
        <f ca="1">IF(ISERROR($S1274),"",OFFSET('Smelter Reference List'!$D$4,$S1274-4,0)&amp;"")</f>
        <v/>
      </c>
      <c r="F1274" s="166" t="str">
        <f ca="1">IF(ISERROR($S1274),"",OFFSET('Smelter Reference List'!$E$4,$S1274-4,0))</f>
        <v/>
      </c>
      <c r="G1274" s="166" t="str">
        <f ca="1">IF(C1274=$U$4,"Enter smelter details", IF(ISERROR($S1274),"",OFFSET('Smelter Reference List'!$F$4,$S1274-4,0)))</f>
        <v/>
      </c>
      <c r="H1274" s="290" t="str">
        <f ca="1">IF(ISERROR($S1274),"",OFFSET('Smelter Reference List'!$G$4,$S1274-4,0))</f>
        <v/>
      </c>
      <c r="I1274" s="291" t="str">
        <f ca="1">IF(ISERROR($S1274),"",OFFSET('Smelter Reference List'!$H$4,$S1274-4,0))</f>
        <v/>
      </c>
      <c r="J1274" s="291" t="str">
        <f ca="1">IF(ISERROR($S1274),"",OFFSET('Smelter Reference List'!$I$4,$S1274-4,0))</f>
        <v/>
      </c>
      <c r="K1274" s="288"/>
      <c r="L1274" s="288"/>
      <c r="M1274" s="288"/>
      <c r="N1274" s="288"/>
      <c r="O1274" s="288"/>
      <c r="P1274" s="288"/>
      <c r="Q1274" s="289"/>
      <c r="R1274" s="274"/>
      <c r="S1274" s="275" t="e">
        <f>IF(OR(C1274="",C1274=T$4),NA(),MATCH($B1274&amp;$C1274,'Smelter Reference List'!$J:$J,0))</f>
        <v>#N/A</v>
      </c>
      <c r="T1274" s="276"/>
      <c r="U1274" s="276"/>
      <c r="V1274" s="276"/>
      <c r="W1274" s="276"/>
    </row>
    <row r="1275" spans="1:23" s="267" customFormat="1" ht="20.25">
      <c r="A1275" s="265"/>
      <c r="B1275" s="273"/>
      <c r="C1275" s="273"/>
      <c r="D1275" s="166" t="str">
        <f ca="1">IF(ISERROR($S1275),"",OFFSET('Smelter Reference List'!$C$4,$S1275-4,0)&amp;"")</f>
        <v/>
      </c>
      <c r="E1275" s="166" t="str">
        <f ca="1">IF(ISERROR($S1275),"",OFFSET('Smelter Reference List'!$D$4,$S1275-4,0)&amp;"")</f>
        <v/>
      </c>
      <c r="F1275" s="166" t="str">
        <f ca="1">IF(ISERROR($S1275),"",OFFSET('Smelter Reference List'!$E$4,$S1275-4,0))</f>
        <v/>
      </c>
      <c r="G1275" s="166" t="str">
        <f ca="1">IF(C1275=$U$4,"Enter smelter details", IF(ISERROR($S1275),"",OFFSET('Smelter Reference List'!$F$4,$S1275-4,0)))</f>
        <v/>
      </c>
      <c r="H1275" s="290" t="str">
        <f ca="1">IF(ISERROR($S1275),"",OFFSET('Smelter Reference List'!$G$4,$S1275-4,0))</f>
        <v/>
      </c>
      <c r="I1275" s="291" t="str">
        <f ca="1">IF(ISERROR($S1275),"",OFFSET('Smelter Reference List'!$H$4,$S1275-4,0))</f>
        <v/>
      </c>
      <c r="J1275" s="291" t="str">
        <f ca="1">IF(ISERROR($S1275),"",OFFSET('Smelter Reference List'!$I$4,$S1275-4,0))</f>
        <v/>
      </c>
      <c r="K1275" s="288"/>
      <c r="L1275" s="288"/>
      <c r="M1275" s="288"/>
      <c r="N1275" s="288"/>
      <c r="O1275" s="288"/>
      <c r="P1275" s="288"/>
      <c r="Q1275" s="289"/>
      <c r="R1275" s="274"/>
      <c r="S1275" s="275" t="e">
        <f>IF(OR(C1275="",C1275=T$4),NA(),MATCH($B1275&amp;$C1275,'Smelter Reference List'!$J:$J,0))</f>
        <v>#N/A</v>
      </c>
      <c r="T1275" s="276"/>
      <c r="U1275" s="276"/>
      <c r="V1275" s="276"/>
      <c r="W1275" s="276"/>
    </row>
    <row r="1276" spans="1:23" s="267" customFormat="1" ht="20.25">
      <c r="A1276" s="265"/>
      <c r="B1276" s="273"/>
      <c r="C1276" s="273"/>
      <c r="D1276" s="166" t="str">
        <f ca="1">IF(ISERROR($S1276),"",OFFSET('Smelter Reference List'!$C$4,$S1276-4,0)&amp;"")</f>
        <v/>
      </c>
      <c r="E1276" s="166" t="str">
        <f ca="1">IF(ISERROR($S1276),"",OFFSET('Smelter Reference List'!$D$4,$S1276-4,0)&amp;"")</f>
        <v/>
      </c>
      <c r="F1276" s="166" t="str">
        <f ca="1">IF(ISERROR($S1276),"",OFFSET('Smelter Reference List'!$E$4,$S1276-4,0))</f>
        <v/>
      </c>
      <c r="G1276" s="166" t="str">
        <f ca="1">IF(C1276=$U$4,"Enter smelter details", IF(ISERROR($S1276),"",OFFSET('Smelter Reference List'!$F$4,$S1276-4,0)))</f>
        <v/>
      </c>
      <c r="H1276" s="290" t="str">
        <f ca="1">IF(ISERROR($S1276),"",OFFSET('Smelter Reference List'!$G$4,$S1276-4,0))</f>
        <v/>
      </c>
      <c r="I1276" s="291" t="str">
        <f ca="1">IF(ISERROR($S1276),"",OFFSET('Smelter Reference List'!$H$4,$S1276-4,0))</f>
        <v/>
      </c>
      <c r="J1276" s="291" t="str">
        <f ca="1">IF(ISERROR($S1276),"",OFFSET('Smelter Reference List'!$I$4,$S1276-4,0))</f>
        <v/>
      </c>
      <c r="K1276" s="288"/>
      <c r="L1276" s="288"/>
      <c r="M1276" s="288"/>
      <c r="N1276" s="288"/>
      <c r="O1276" s="288"/>
      <c r="P1276" s="288"/>
      <c r="Q1276" s="289"/>
      <c r="R1276" s="274"/>
      <c r="S1276" s="275" t="e">
        <f>IF(OR(C1276="",C1276=T$4),NA(),MATCH($B1276&amp;$C1276,'Smelter Reference List'!$J:$J,0))</f>
        <v>#N/A</v>
      </c>
      <c r="T1276" s="276"/>
      <c r="U1276" s="276"/>
      <c r="V1276" s="276"/>
      <c r="W1276" s="276"/>
    </row>
    <row r="1277" spans="1:23" s="267" customFormat="1" ht="20.25">
      <c r="A1277" s="265"/>
      <c r="B1277" s="273"/>
      <c r="C1277" s="273"/>
      <c r="D1277" s="166" t="str">
        <f ca="1">IF(ISERROR($S1277),"",OFFSET('Smelter Reference List'!$C$4,$S1277-4,0)&amp;"")</f>
        <v/>
      </c>
      <c r="E1277" s="166" t="str">
        <f ca="1">IF(ISERROR($S1277),"",OFFSET('Smelter Reference List'!$D$4,$S1277-4,0)&amp;"")</f>
        <v/>
      </c>
      <c r="F1277" s="166" t="str">
        <f ca="1">IF(ISERROR($S1277),"",OFFSET('Smelter Reference List'!$E$4,$S1277-4,0))</f>
        <v/>
      </c>
      <c r="G1277" s="166" t="str">
        <f ca="1">IF(C1277=$U$4,"Enter smelter details", IF(ISERROR($S1277),"",OFFSET('Smelter Reference List'!$F$4,$S1277-4,0)))</f>
        <v/>
      </c>
      <c r="H1277" s="290" t="str">
        <f ca="1">IF(ISERROR($S1277),"",OFFSET('Smelter Reference List'!$G$4,$S1277-4,0))</f>
        <v/>
      </c>
      <c r="I1277" s="291" t="str">
        <f ca="1">IF(ISERROR($S1277),"",OFFSET('Smelter Reference List'!$H$4,$S1277-4,0))</f>
        <v/>
      </c>
      <c r="J1277" s="291" t="str">
        <f ca="1">IF(ISERROR($S1277),"",OFFSET('Smelter Reference List'!$I$4,$S1277-4,0))</f>
        <v/>
      </c>
      <c r="K1277" s="288"/>
      <c r="L1277" s="288"/>
      <c r="M1277" s="288"/>
      <c r="N1277" s="288"/>
      <c r="O1277" s="288"/>
      <c r="P1277" s="288"/>
      <c r="Q1277" s="289"/>
      <c r="R1277" s="274"/>
      <c r="S1277" s="275" t="e">
        <f>IF(OR(C1277="",C1277=T$4),NA(),MATCH($B1277&amp;$C1277,'Smelter Reference List'!$J:$J,0))</f>
        <v>#N/A</v>
      </c>
      <c r="T1277" s="276"/>
      <c r="U1277" s="276"/>
      <c r="V1277" s="276"/>
      <c r="W1277" s="276"/>
    </row>
    <row r="1278" spans="1:23" s="267" customFormat="1" ht="20.25">
      <c r="A1278" s="265"/>
      <c r="B1278" s="273"/>
      <c r="C1278" s="273"/>
      <c r="D1278" s="166" t="str">
        <f ca="1">IF(ISERROR($S1278),"",OFFSET('Smelter Reference List'!$C$4,$S1278-4,0)&amp;"")</f>
        <v/>
      </c>
      <c r="E1278" s="166" t="str">
        <f ca="1">IF(ISERROR($S1278),"",OFFSET('Smelter Reference List'!$D$4,$S1278-4,0)&amp;"")</f>
        <v/>
      </c>
      <c r="F1278" s="166" t="str">
        <f ca="1">IF(ISERROR($S1278),"",OFFSET('Smelter Reference List'!$E$4,$S1278-4,0))</f>
        <v/>
      </c>
      <c r="G1278" s="166" t="str">
        <f ca="1">IF(C1278=$U$4,"Enter smelter details", IF(ISERROR($S1278),"",OFFSET('Smelter Reference List'!$F$4,$S1278-4,0)))</f>
        <v/>
      </c>
      <c r="H1278" s="290" t="str">
        <f ca="1">IF(ISERROR($S1278),"",OFFSET('Smelter Reference List'!$G$4,$S1278-4,0))</f>
        <v/>
      </c>
      <c r="I1278" s="291" t="str">
        <f ca="1">IF(ISERROR($S1278),"",OFFSET('Smelter Reference List'!$H$4,$S1278-4,0))</f>
        <v/>
      </c>
      <c r="J1278" s="291" t="str">
        <f ca="1">IF(ISERROR($S1278),"",OFFSET('Smelter Reference List'!$I$4,$S1278-4,0))</f>
        <v/>
      </c>
      <c r="K1278" s="288"/>
      <c r="L1278" s="288"/>
      <c r="M1278" s="288"/>
      <c r="N1278" s="288"/>
      <c r="O1278" s="288"/>
      <c r="P1278" s="288"/>
      <c r="Q1278" s="289"/>
      <c r="R1278" s="274"/>
      <c r="S1278" s="275" t="e">
        <f>IF(OR(C1278="",C1278=T$4),NA(),MATCH($B1278&amp;$C1278,'Smelter Reference List'!$J:$J,0))</f>
        <v>#N/A</v>
      </c>
      <c r="T1278" s="276"/>
      <c r="U1278" s="276"/>
      <c r="V1278" s="276"/>
      <c r="W1278" s="276"/>
    </row>
    <row r="1279" spans="1:23" s="267" customFormat="1" ht="20.25">
      <c r="A1279" s="265"/>
      <c r="B1279" s="273"/>
      <c r="C1279" s="273"/>
      <c r="D1279" s="166" t="str">
        <f ca="1">IF(ISERROR($S1279),"",OFFSET('Smelter Reference List'!$C$4,$S1279-4,0)&amp;"")</f>
        <v/>
      </c>
      <c r="E1279" s="166" t="str">
        <f ca="1">IF(ISERROR($S1279),"",OFFSET('Smelter Reference List'!$D$4,$S1279-4,0)&amp;"")</f>
        <v/>
      </c>
      <c r="F1279" s="166" t="str">
        <f ca="1">IF(ISERROR($S1279),"",OFFSET('Smelter Reference List'!$E$4,$S1279-4,0))</f>
        <v/>
      </c>
      <c r="G1279" s="166" t="str">
        <f ca="1">IF(C1279=$U$4,"Enter smelter details", IF(ISERROR($S1279),"",OFFSET('Smelter Reference List'!$F$4,$S1279-4,0)))</f>
        <v/>
      </c>
      <c r="H1279" s="290" t="str">
        <f ca="1">IF(ISERROR($S1279),"",OFFSET('Smelter Reference List'!$G$4,$S1279-4,0))</f>
        <v/>
      </c>
      <c r="I1279" s="291" t="str">
        <f ca="1">IF(ISERROR($S1279),"",OFFSET('Smelter Reference List'!$H$4,$S1279-4,0))</f>
        <v/>
      </c>
      <c r="J1279" s="291" t="str">
        <f ca="1">IF(ISERROR($S1279),"",OFFSET('Smelter Reference List'!$I$4,$S1279-4,0))</f>
        <v/>
      </c>
      <c r="K1279" s="288"/>
      <c r="L1279" s="288"/>
      <c r="M1279" s="288"/>
      <c r="N1279" s="288"/>
      <c r="O1279" s="288"/>
      <c r="P1279" s="288"/>
      <c r="Q1279" s="289"/>
      <c r="R1279" s="274"/>
      <c r="S1279" s="275" t="e">
        <f>IF(OR(C1279="",C1279=T$4),NA(),MATCH($B1279&amp;$C1279,'Smelter Reference List'!$J:$J,0))</f>
        <v>#N/A</v>
      </c>
      <c r="T1279" s="276"/>
      <c r="U1279" s="276"/>
      <c r="V1279" s="276"/>
      <c r="W1279" s="276"/>
    </row>
    <row r="1280" spans="1:23" s="267" customFormat="1" ht="20.25">
      <c r="A1280" s="265"/>
      <c r="B1280" s="273"/>
      <c r="C1280" s="273"/>
      <c r="D1280" s="166" t="str">
        <f ca="1">IF(ISERROR($S1280),"",OFFSET('Smelter Reference List'!$C$4,$S1280-4,0)&amp;"")</f>
        <v/>
      </c>
      <c r="E1280" s="166" t="str">
        <f ca="1">IF(ISERROR($S1280),"",OFFSET('Smelter Reference List'!$D$4,$S1280-4,0)&amp;"")</f>
        <v/>
      </c>
      <c r="F1280" s="166" t="str">
        <f ca="1">IF(ISERROR($S1280),"",OFFSET('Smelter Reference List'!$E$4,$S1280-4,0))</f>
        <v/>
      </c>
      <c r="G1280" s="166" t="str">
        <f ca="1">IF(C1280=$U$4,"Enter smelter details", IF(ISERROR($S1280),"",OFFSET('Smelter Reference List'!$F$4,$S1280-4,0)))</f>
        <v/>
      </c>
      <c r="H1280" s="290" t="str">
        <f ca="1">IF(ISERROR($S1280),"",OFFSET('Smelter Reference List'!$G$4,$S1280-4,0))</f>
        <v/>
      </c>
      <c r="I1280" s="291" t="str">
        <f ca="1">IF(ISERROR($S1280),"",OFFSET('Smelter Reference List'!$H$4,$S1280-4,0))</f>
        <v/>
      </c>
      <c r="J1280" s="291" t="str">
        <f ca="1">IF(ISERROR($S1280),"",OFFSET('Smelter Reference List'!$I$4,$S1280-4,0))</f>
        <v/>
      </c>
      <c r="K1280" s="288"/>
      <c r="L1280" s="288"/>
      <c r="M1280" s="288"/>
      <c r="N1280" s="288"/>
      <c r="O1280" s="288"/>
      <c r="P1280" s="288"/>
      <c r="Q1280" s="289"/>
      <c r="R1280" s="274"/>
      <c r="S1280" s="275" t="e">
        <f>IF(OR(C1280="",C1280=T$4),NA(),MATCH($B1280&amp;$C1280,'Smelter Reference List'!$J:$J,0))</f>
        <v>#N/A</v>
      </c>
      <c r="T1280" s="276"/>
      <c r="U1280" s="276"/>
      <c r="V1280" s="276"/>
      <c r="W1280" s="276"/>
    </row>
    <row r="1281" spans="1:23" s="267" customFormat="1" ht="20.25">
      <c r="A1281" s="265"/>
      <c r="B1281" s="273"/>
      <c r="C1281" s="273"/>
      <c r="D1281" s="166" t="str">
        <f ca="1">IF(ISERROR($S1281),"",OFFSET('Smelter Reference List'!$C$4,$S1281-4,0)&amp;"")</f>
        <v/>
      </c>
      <c r="E1281" s="166" t="str">
        <f ca="1">IF(ISERROR($S1281),"",OFFSET('Smelter Reference List'!$D$4,$S1281-4,0)&amp;"")</f>
        <v/>
      </c>
      <c r="F1281" s="166" t="str">
        <f ca="1">IF(ISERROR($S1281),"",OFFSET('Smelter Reference List'!$E$4,$S1281-4,0))</f>
        <v/>
      </c>
      <c r="G1281" s="166" t="str">
        <f ca="1">IF(C1281=$U$4,"Enter smelter details", IF(ISERROR($S1281),"",OFFSET('Smelter Reference List'!$F$4,$S1281-4,0)))</f>
        <v/>
      </c>
      <c r="H1281" s="290" t="str">
        <f ca="1">IF(ISERROR($S1281),"",OFFSET('Smelter Reference List'!$G$4,$S1281-4,0))</f>
        <v/>
      </c>
      <c r="I1281" s="291" t="str">
        <f ca="1">IF(ISERROR($S1281),"",OFFSET('Smelter Reference List'!$H$4,$S1281-4,0))</f>
        <v/>
      </c>
      <c r="J1281" s="291" t="str">
        <f ca="1">IF(ISERROR($S1281),"",OFFSET('Smelter Reference List'!$I$4,$S1281-4,0))</f>
        <v/>
      </c>
      <c r="K1281" s="288"/>
      <c r="L1281" s="288"/>
      <c r="M1281" s="288"/>
      <c r="N1281" s="288"/>
      <c r="O1281" s="288"/>
      <c r="P1281" s="288"/>
      <c r="Q1281" s="289"/>
      <c r="R1281" s="274"/>
      <c r="S1281" s="275" t="e">
        <f>IF(OR(C1281="",C1281=T$4),NA(),MATCH($B1281&amp;$C1281,'Smelter Reference List'!$J:$J,0))</f>
        <v>#N/A</v>
      </c>
      <c r="T1281" s="276"/>
      <c r="U1281" s="276"/>
      <c r="V1281" s="276"/>
      <c r="W1281" s="276"/>
    </row>
    <row r="1282" spans="1:23" s="267" customFormat="1" ht="20.25">
      <c r="A1282" s="265"/>
      <c r="B1282" s="273"/>
      <c r="C1282" s="273"/>
      <c r="D1282" s="166" t="str">
        <f ca="1">IF(ISERROR($S1282),"",OFFSET('Smelter Reference List'!$C$4,$S1282-4,0)&amp;"")</f>
        <v/>
      </c>
      <c r="E1282" s="166" t="str">
        <f ca="1">IF(ISERROR($S1282),"",OFFSET('Smelter Reference List'!$D$4,$S1282-4,0)&amp;"")</f>
        <v/>
      </c>
      <c r="F1282" s="166" t="str">
        <f ca="1">IF(ISERROR($S1282),"",OFFSET('Smelter Reference List'!$E$4,$S1282-4,0))</f>
        <v/>
      </c>
      <c r="G1282" s="166" t="str">
        <f ca="1">IF(C1282=$U$4,"Enter smelter details", IF(ISERROR($S1282),"",OFFSET('Smelter Reference List'!$F$4,$S1282-4,0)))</f>
        <v/>
      </c>
      <c r="H1282" s="290" t="str">
        <f ca="1">IF(ISERROR($S1282),"",OFFSET('Smelter Reference List'!$G$4,$S1282-4,0))</f>
        <v/>
      </c>
      <c r="I1282" s="291" t="str">
        <f ca="1">IF(ISERROR($S1282),"",OFFSET('Smelter Reference List'!$H$4,$S1282-4,0))</f>
        <v/>
      </c>
      <c r="J1282" s="291" t="str">
        <f ca="1">IF(ISERROR($S1282),"",OFFSET('Smelter Reference List'!$I$4,$S1282-4,0))</f>
        <v/>
      </c>
      <c r="K1282" s="288"/>
      <c r="L1282" s="288"/>
      <c r="M1282" s="288"/>
      <c r="N1282" s="288"/>
      <c r="O1282" s="288"/>
      <c r="P1282" s="288"/>
      <c r="Q1282" s="289"/>
      <c r="R1282" s="274"/>
      <c r="S1282" s="275" t="e">
        <f>IF(OR(C1282="",C1282=T$4),NA(),MATCH($B1282&amp;$C1282,'Smelter Reference List'!$J:$J,0))</f>
        <v>#N/A</v>
      </c>
      <c r="T1282" s="276"/>
      <c r="U1282" s="276"/>
      <c r="V1282" s="276"/>
      <c r="W1282" s="276"/>
    </row>
    <row r="1283" spans="1:23" s="267" customFormat="1" ht="20.25">
      <c r="A1283" s="265"/>
      <c r="B1283" s="273"/>
      <c r="C1283" s="273"/>
      <c r="D1283" s="166" t="str">
        <f ca="1">IF(ISERROR($S1283),"",OFFSET('Smelter Reference List'!$C$4,$S1283-4,0)&amp;"")</f>
        <v/>
      </c>
      <c r="E1283" s="166" t="str">
        <f ca="1">IF(ISERROR($S1283),"",OFFSET('Smelter Reference List'!$D$4,$S1283-4,0)&amp;"")</f>
        <v/>
      </c>
      <c r="F1283" s="166" t="str">
        <f ca="1">IF(ISERROR($S1283),"",OFFSET('Smelter Reference List'!$E$4,$S1283-4,0))</f>
        <v/>
      </c>
      <c r="G1283" s="166" t="str">
        <f ca="1">IF(C1283=$U$4,"Enter smelter details", IF(ISERROR($S1283),"",OFFSET('Smelter Reference List'!$F$4,$S1283-4,0)))</f>
        <v/>
      </c>
      <c r="H1283" s="290" t="str">
        <f ca="1">IF(ISERROR($S1283),"",OFFSET('Smelter Reference List'!$G$4,$S1283-4,0))</f>
        <v/>
      </c>
      <c r="I1283" s="291" t="str">
        <f ca="1">IF(ISERROR($S1283),"",OFFSET('Smelter Reference List'!$H$4,$S1283-4,0))</f>
        <v/>
      </c>
      <c r="J1283" s="291" t="str">
        <f ca="1">IF(ISERROR($S1283),"",OFFSET('Smelter Reference List'!$I$4,$S1283-4,0))</f>
        <v/>
      </c>
      <c r="K1283" s="288"/>
      <c r="L1283" s="288"/>
      <c r="M1283" s="288"/>
      <c r="N1283" s="288"/>
      <c r="O1283" s="288"/>
      <c r="P1283" s="288"/>
      <c r="Q1283" s="289"/>
      <c r="R1283" s="274"/>
      <c r="S1283" s="275" t="e">
        <f>IF(OR(C1283="",C1283=T$4),NA(),MATCH($B1283&amp;$C1283,'Smelter Reference List'!$J:$J,0))</f>
        <v>#N/A</v>
      </c>
      <c r="T1283" s="276"/>
      <c r="U1283" s="276"/>
      <c r="V1283" s="276"/>
      <c r="W1283" s="276"/>
    </row>
    <row r="1284" spans="1:23" s="267" customFormat="1" ht="20.25">
      <c r="A1284" s="265"/>
      <c r="B1284" s="273"/>
      <c r="C1284" s="273"/>
      <c r="D1284" s="166" t="str">
        <f ca="1">IF(ISERROR($S1284),"",OFFSET('Smelter Reference List'!$C$4,$S1284-4,0)&amp;"")</f>
        <v/>
      </c>
      <c r="E1284" s="166" t="str">
        <f ca="1">IF(ISERROR($S1284),"",OFFSET('Smelter Reference List'!$D$4,$S1284-4,0)&amp;"")</f>
        <v/>
      </c>
      <c r="F1284" s="166" t="str">
        <f ca="1">IF(ISERROR($S1284),"",OFFSET('Smelter Reference List'!$E$4,$S1284-4,0))</f>
        <v/>
      </c>
      <c r="G1284" s="166" t="str">
        <f ca="1">IF(C1284=$U$4,"Enter smelter details", IF(ISERROR($S1284),"",OFFSET('Smelter Reference List'!$F$4,$S1284-4,0)))</f>
        <v/>
      </c>
      <c r="H1284" s="290" t="str">
        <f ca="1">IF(ISERROR($S1284),"",OFFSET('Smelter Reference List'!$G$4,$S1284-4,0))</f>
        <v/>
      </c>
      <c r="I1284" s="291" t="str">
        <f ca="1">IF(ISERROR($S1284),"",OFFSET('Smelter Reference List'!$H$4,$S1284-4,0))</f>
        <v/>
      </c>
      <c r="J1284" s="291" t="str">
        <f ca="1">IF(ISERROR($S1284),"",OFFSET('Smelter Reference List'!$I$4,$S1284-4,0))</f>
        <v/>
      </c>
      <c r="K1284" s="288"/>
      <c r="L1284" s="288"/>
      <c r="M1284" s="288"/>
      <c r="N1284" s="288"/>
      <c r="O1284" s="288"/>
      <c r="P1284" s="288"/>
      <c r="Q1284" s="289"/>
      <c r="R1284" s="274"/>
      <c r="S1284" s="275" t="e">
        <f>IF(OR(C1284="",C1284=T$4),NA(),MATCH($B1284&amp;$C1284,'Smelter Reference List'!$J:$J,0))</f>
        <v>#N/A</v>
      </c>
      <c r="T1284" s="276"/>
      <c r="U1284" s="276"/>
      <c r="V1284" s="276"/>
      <c r="W1284" s="276"/>
    </row>
    <row r="1285" spans="1:23" s="267" customFormat="1" ht="20.25">
      <c r="A1285" s="265"/>
      <c r="B1285" s="273"/>
      <c r="C1285" s="273"/>
      <c r="D1285" s="166" t="str">
        <f ca="1">IF(ISERROR($S1285),"",OFFSET('Smelter Reference List'!$C$4,$S1285-4,0)&amp;"")</f>
        <v/>
      </c>
      <c r="E1285" s="166" t="str">
        <f ca="1">IF(ISERROR($S1285),"",OFFSET('Smelter Reference List'!$D$4,$S1285-4,0)&amp;"")</f>
        <v/>
      </c>
      <c r="F1285" s="166" t="str">
        <f ca="1">IF(ISERROR($S1285),"",OFFSET('Smelter Reference List'!$E$4,$S1285-4,0))</f>
        <v/>
      </c>
      <c r="G1285" s="166" t="str">
        <f ca="1">IF(C1285=$U$4,"Enter smelter details", IF(ISERROR($S1285),"",OFFSET('Smelter Reference List'!$F$4,$S1285-4,0)))</f>
        <v/>
      </c>
      <c r="H1285" s="290" t="str">
        <f ca="1">IF(ISERROR($S1285),"",OFFSET('Smelter Reference List'!$G$4,$S1285-4,0))</f>
        <v/>
      </c>
      <c r="I1285" s="291" t="str">
        <f ca="1">IF(ISERROR($S1285),"",OFFSET('Smelter Reference List'!$H$4,$S1285-4,0))</f>
        <v/>
      </c>
      <c r="J1285" s="291" t="str">
        <f ca="1">IF(ISERROR($S1285),"",OFFSET('Smelter Reference List'!$I$4,$S1285-4,0))</f>
        <v/>
      </c>
      <c r="K1285" s="288"/>
      <c r="L1285" s="288"/>
      <c r="M1285" s="288"/>
      <c r="N1285" s="288"/>
      <c r="O1285" s="288"/>
      <c r="P1285" s="288"/>
      <c r="Q1285" s="289"/>
      <c r="R1285" s="274"/>
      <c r="S1285" s="275" t="e">
        <f>IF(OR(C1285="",C1285=T$4),NA(),MATCH($B1285&amp;$C1285,'Smelter Reference List'!$J:$J,0))</f>
        <v>#N/A</v>
      </c>
      <c r="T1285" s="276"/>
      <c r="U1285" s="276"/>
      <c r="V1285" s="276"/>
      <c r="W1285" s="276"/>
    </row>
    <row r="1286" spans="1:23" s="267" customFormat="1" ht="20.25">
      <c r="A1286" s="265"/>
      <c r="B1286" s="273"/>
      <c r="C1286" s="273"/>
      <c r="D1286" s="166" t="str">
        <f ca="1">IF(ISERROR($S1286),"",OFFSET('Smelter Reference List'!$C$4,$S1286-4,0)&amp;"")</f>
        <v/>
      </c>
      <c r="E1286" s="166" t="str">
        <f ca="1">IF(ISERROR($S1286),"",OFFSET('Smelter Reference List'!$D$4,$S1286-4,0)&amp;"")</f>
        <v/>
      </c>
      <c r="F1286" s="166" t="str">
        <f ca="1">IF(ISERROR($S1286),"",OFFSET('Smelter Reference List'!$E$4,$S1286-4,0))</f>
        <v/>
      </c>
      <c r="G1286" s="166" t="str">
        <f ca="1">IF(C1286=$U$4,"Enter smelter details", IF(ISERROR($S1286),"",OFFSET('Smelter Reference List'!$F$4,$S1286-4,0)))</f>
        <v/>
      </c>
      <c r="H1286" s="290" t="str">
        <f ca="1">IF(ISERROR($S1286),"",OFFSET('Smelter Reference List'!$G$4,$S1286-4,0))</f>
        <v/>
      </c>
      <c r="I1286" s="291" t="str">
        <f ca="1">IF(ISERROR($S1286),"",OFFSET('Smelter Reference List'!$H$4,$S1286-4,0))</f>
        <v/>
      </c>
      <c r="J1286" s="291" t="str">
        <f ca="1">IF(ISERROR($S1286),"",OFFSET('Smelter Reference List'!$I$4,$S1286-4,0))</f>
        <v/>
      </c>
      <c r="K1286" s="288"/>
      <c r="L1286" s="288"/>
      <c r="M1286" s="288"/>
      <c r="N1286" s="288"/>
      <c r="O1286" s="288"/>
      <c r="P1286" s="288"/>
      <c r="Q1286" s="289"/>
      <c r="R1286" s="274"/>
      <c r="S1286" s="275" t="e">
        <f>IF(OR(C1286="",C1286=T$4),NA(),MATCH($B1286&amp;$C1286,'Smelter Reference List'!$J:$J,0))</f>
        <v>#N/A</v>
      </c>
      <c r="T1286" s="276"/>
      <c r="U1286" s="276"/>
      <c r="V1286" s="276"/>
      <c r="W1286" s="276"/>
    </row>
    <row r="1287" spans="1:23" s="267" customFormat="1" ht="20.25">
      <c r="A1287" s="265"/>
      <c r="B1287" s="273"/>
      <c r="C1287" s="273"/>
      <c r="D1287" s="166" t="str">
        <f ca="1">IF(ISERROR($S1287),"",OFFSET('Smelter Reference List'!$C$4,$S1287-4,0)&amp;"")</f>
        <v/>
      </c>
      <c r="E1287" s="166" t="str">
        <f ca="1">IF(ISERROR($S1287),"",OFFSET('Smelter Reference List'!$D$4,$S1287-4,0)&amp;"")</f>
        <v/>
      </c>
      <c r="F1287" s="166" t="str">
        <f ca="1">IF(ISERROR($S1287),"",OFFSET('Smelter Reference List'!$E$4,$S1287-4,0))</f>
        <v/>
      </c>
      <c r="G1287" s="166" t="str">
        <f ca="1">IF(C1287=$U$4,"Enter smelter details", IF(ISERROR($S1287),"",OFFSET('Smelter Reference List'!$F$4,$S1287-4,0)))</f>
        <v/>
      </c>
      <c r="H1287" s="290" t="str">
        <f ca="1">IF(ISERROR($S1287),"",OFFSET('Smelter Reference List'!$G$4,$S1287-4,0))</f>
        <v/>
      </c>
      <c r="I1287" s="291" t="str">
        <f ca="1">IF(ISERROR($S1287),"",OFFSET('Smelter Reference List'!$H$4,$S1287-4,0))</f>
        <v/>
      </c>
      <c r="J1287" s="291" t="str">
        <f ca="1">IF(ISERROR($S1287),"",OFFSET('Smelter Reference List'!$I$4,$S1287-4,0))</f>
        <v/>
      </c>
      <c r="K1287" s="288"/>
      <c r="L1287" s="288"/>
      <c r="M1287" s="288"/>
      <c r="N1287" s="288"/>
      <c r="O1287" s="288"/>
      <c r="P1287" s="288"/>
      <c r="Q1287" s="289"/>
      <c r="R1287" s="274"/>
      <c r="S1287" s="275" t="e">
        <f>IF(OR(C1287="",C1287=T$4),NA(),MATCH($B1287&amp;$C1287,'Smelter Reference List'!$J:$J,0))</f>
        <v>#N/A</v>
      </c>
      <c r="T1287" s="276"/>
      <c r="U1287" s="276"/>
      <c r="V1287" s="276"/>
      <c r="W1287" s="276"/>
    </row>
    <row r="1288" spans="1:23" s="267" customFormat="1" ht="20.25">
      <c r="A1288" s="265"/>
      <c r="B1288" s="273"/>
      <c r="C1288" s="273"/>
      <c r="D1288" s="166" t="str">
        <f ca="1">IF(ISERROR($S1288),"",OFFSET('Smelter Reference List'!$C$4,$S1288-4,0)&amp;"")</f>
        <v/>
      </c>
      <c r="E1288" s="166" t="str">
        <f ca="1">IF(ISERROR($S1288),"",OFFSET('Smelter Reference List'!$D$4,$S1288-4,0)&amp;"")</f>
        <v/>
      </c>
      <c r="F1288" s="166" t="str">
        <f ca="1">IF(ISERROR($S1288),"",OFFSET('Smelter Reference List'!$E$4,$S1288-4,0))</f>
        <v/>
      </c>
      <c r="G1288" s="166" t="str">
        <f ca="1">IF(C1288=$U$4,"Enter smelter details", IF(ISERROR($S1288),"",OFFSET('Smelter Reference List'!$F$4,$S1288-4,0)))</f>
        <v/>
      </c>
      <c r="H1288" s="290" t="str">
        <f ca="1">IF(ISERROR($S1288),"",OFFSET('Smelter Reference List'!$G$4,$S1288-4,0))</f>
        <v/>
      </c>
      <c r="I1288" s="291" t="str">
        <f ca="1">IF(ISERROR($S1288),"",OFFSET('Smelter Reference List'!$H$4,$S1288-4,0))</f>
        <v/>
      </c>
      <c r="J1288" s="291" t="str">
        <f ca="1">IF(ISERROR($S1288),"",OFFSET('Smelter Reference List'!$I$4,$S1288-4,0))</f>
        <v/>
      </c>
      <c r="K1288" s="288"/>
      <c r="L1288" s="288"/>
      <c r="M1288" s="288"/>
      <c r="N1288" s="288"/>
      <c r="O1288" s="288"/>
      <c r="P1288" s="288"/>
      <c r="Q1288" s="289"/>
      <c r="R1288" s="274"/>
      <c r="S1288" s="275" t="e">
        <f>IF(OR(C1288="",C1288=T$4),NA(),MATCH($B1288&amp;$C1288,'Smelter Reference List'!$J:$J,0))</f>
        <v>#N/A</v>
      </c>
      <c r="T1288" s="276"/>
      <c r="U1288" s="276"/>
      <c r="V1288" s="276"/>
      <c r="W1288" s="276"/>
    </row>
    <row r="1289" spans="1:23" s="267" customFormat="1" ht="20.25">
      <c r="A1289" s="265"/>
      <c r="B1289" s="273"/>
      <c r="C1289" s="273"/>
      <c r="D1289" s="166" t="str">
        <f ca="1">IF(ISERROR($S1289),"",OFFSET('Smelter Reference List'!$C$4,$S1289-4,0)&amp;"")</f>
        <v/>
      </c>
      <c r="E1289" s="166" t="str">
        <f ca="1">IF(ISERROR($S1289),"",OFFSET('Smelter Reference List'!$D$4,$S1289-4,0)&amp;"")</f>
        <v/>
      </c>
      <c r="F1289" s="166" t="str">
        <f ca="1">IF(ISERROR($S1289),"",OFFSET('Smelter Reference List'!$E$4,$S1289-4,0))</f>
        <v/>
      </c>
      <c r="G1289" s="166" t="str">
        <f ca="1">IF(C1289=$U$4,"Enter smelter details", IF(ISERROR($S1289),"",OFFSET('Smelter Reference List'!$F$4,$S1289-4,0)))</f>
        <v/>
      </c>
      <c r="H1289" s="290" t="str">
        <f ca="1">IF(ISERROR($S1289),"",OFFSET('Smelter Reference List'!$G$4,$S1289-4,0))</f>
        <v/>
      </c>
      <c r="I1289" s="291" t="str">
        <f ca="1">IF(ISERROR($S1289),"",OFFSET('Smelter Reference List'!$H$4,$S1289-4,0))</f>
        <v/>
      </c>
      <c r="J1289" s="291" t="str">
        <f ca="1">IF(ISERROR($S1289),"",OFFSET('Smelter Reference List'!$I$4,$S1289-4,0))</f>
        <v/>
      </c>
      <c r="K1289" s="288"/>
      <c r="L1289" s="288"/>
      <c r="M1289" s="288"/>
      <c r="N1289" s="288"/>
      <c r="O1289" s="288"/>
      <c r="P1289" s="288"/>
      <c r="Q1289" s="289"/>
      <c r="R1289" s="274"/>
      <c r="S1289" s="275" t="e">
        <f>IF(OR(C1289="",C1289=T$4),NA(),MATCH($B1289&amp;$C1289,'Smelter Reference List'!$J:$J,0))</f>
        <v>#N/A</v>
      </c>
      <c r="T1289" s="276"/>
      <c r="U1289" s="276"/>
      <c r="V1289" s="276"/>
      <c r="W1289" s="276"/>
    </row>
    <row r="1290" spans="1:23" s="267" customFormat="1" ht="20.25">
      <c r="A1290" s="265"/>
      <c r="B1290" s="273"/>
      <c r="C1290" s="273"/>
      <c r="D1290" s="166" t="str">
        <f ca="1">IF(ISERROR($S1290),"",OFFSET('Smelter Reference List'!$C$4,$S1290-4,0)&amp;"")</f>
        <v/>
      </c>
      <c r="E1290" s="166" t="str">
        <f ca="1">IF(ISERROR($S1290),"",OFFSET('Smelter Reference List'!$D$4,$S1290-4,0)&amp;"")</f>
        <v/>
      </c>
      <c r="F1290" s="166" t="str">
        <f ca="1">IF(ISERROR($S1290),"",OFFSET('Smelter Reference List'!$E$4,$S1290-4,0))</f>
        <v/>
      </c>
      <c r="G1290" s="166" t="str">
        <f ca="1">IF(C1290=$U$4,"Enter smelter details", IF(ISERROR($S1290),"",OFFSET('Smelter Reference List'!$F$4,$S1290-4,0)))</f>
        <v/>
      </c>
      <c r="H1290" s="290" t="str">
        <f ca="1">IF(ISERROR($S1290),"",OFFSET('Smelter Reference List'!$G$4,$S1290-4,0))</f>
        <v/>
      </c>
      <c r="I1290" s="291" t="str">
        <f ca="1">IF(ISERROR($S1290),"",OFFSET('Smelter Reference List'!$H$4,$S1290-4,0))</f>
        <v/>
      </c>
      <c r="J1290" s="291" t="str">
        <f ca="1">IF(ISERROR($S1290),"",OFFSET('Smelter Reference List'!$I$4,$S1290-4,0))</f>
        <v/>
      </c>
      <c r="K1290" s="288"/>
      <c r="L1290" s="288"/>
      <c r="M1290" s="288"/>
      <c r="N1290" s="288"/>
      <c r="O1290" s="288"/>
      <c r="P1290" s="288"/>
      <c r="Q1290" s="289"/>
      <c r="R1290" s="274"/>
      <c r="S1290" s="275" t="e">
        <f>IF(OR(C1290="",C1290=T$4),NA(),MATCH($B1290&amp;$C1290,'Smelter Reference List'!$J:$J,0))</f>
        <v>#N/A</v>
      </c>
      <c r="T1290" s="276"/>
      <c r="U1290" s="276"/>
      <c r="V1290" s="276"/>
      <c r="W1290" s="276"/>
    </row>
    <row r="1291" spans="1:23" s="267" customFormat="1" ht="20.25">
      <c r="A1291" s="265"/>
      <c r="B1291" s="273"/>
      <c r="C1291" s="273"/>
      <c r="D1291" s="166" t="str">
        <f ca="1">IF(ISERROR($S1291),"",OFFSET('Smelter Reference List'!$C$4,$S1291-4,0)&amp;"")</f>
        <v/>
      </c>
      <c r="E1291" s="166" t="str">
        <f ca="1">IF(ISERROR($S1291),"",OFFSET('Smelter Reference List'!$D$4,$S1291-4,0)&amp;"")</f>
        <v/>
      </c>
      <c r="F1291" s="166" t="str">
        <f ca="1">IF(ISERROR($S1291),"",OFFSET('Smelter Reference List'!$E$4,$S1291-4,0))</f>
        <v/>
      </c>
      <c r="G1291" s="166" t="str">
        <f ca="1">IF(C1291=$U$4,"Enter smelter details", IF(ISERROR($S1291),"",OFFSET('Smelter Reference List'!$F$4,$S1291-4,0)))</f>
        <v/>
      </c>
      <c r="H1291" s="290" t="str">
        <f ca="1">IF(ISERROR($S1291),"",OFFSET('Smelter Reference List'!$G$4,$S1291-4,0))</f>
        <v/>
      </c>
      <c r="I1291" s="291" t="str">
        <f ca="1">IF(ISERROR($S1291),"",OFFSET('Smelter Reference List'!$H$4,$S1291-4,0))</f>
        <v/>
      </c>
      <c r="J1291" s="291" t="str">
        <f ca="1">IF(ISERROR($S1291),"",OFFSET('Smelter Reference List'!$I$4,$S1291-4,0))</f>
        <v/>
      </c>
      <c r="K1291" s="288"/>
      <c r="L1291" s="288"/>
      <c r="M1291" s="288"/>
      <c r="N1291" s="288"/>
      <c r="O1291" s="288"/>
      <c r="P1291" s="288"/>
      <c r="Q1291" s="289"/>
      <c r="R1291" s="274"/>
      <c r="S1291" s="275" t="e">
        <f>IF(OR(C1291="",C1291=T$4),NA(),MATCH($B1291&amp;$C1291,'Smelter Reference List'!$J:$J,0))</f>
        <v>#N/A</v>
      </c>
      <c r="T1291" s="276"/>
      <c r="U1291" s="276"/>
      <c r="V1291" s="276"/>
      <c r="W1291" s="276"/>
    </row>
    <row r="1292" spans="1:23" s="267" customFormat="1" ht="20.25">
      <c r="A1292" s="265"/>
      <c r="B1292" s="273"/>
      <c r="C1292" s="273"/>
      <c r="D1292" s="166" t="str">
        <f ca="1">IF(ISERROR($S1292),"",OFFSET('Smelter Reference List'!$C$4,$S1292-4,0)&amp;"")</f>
        <v/>
      </c>
      <c r="E1292" s="166" t="str">
        <f ca="1">IF(ISERROR($S1292),"",OFFSET('Smelter Reference List'!$D$4,$S1292-4,0)&amp;"")</f>
        <v/>
      </c>
      <c r="F1292" s="166" t="str">
        <f ca="1">IF(ISERROR($S1292),"",OFFSET('Smelter Reference List'!$E$4,$S1292-4,0))</f>
        <v/>
      </c>
      <c r="G1292" s="166" t="str">
        <f ca="1">IF(C1292=$U$4,"Enter smelter details", IF(ISERROR($S1292),"",OFFSET('Smelter Reference List'!$F$4,$S1292-4,0)))</f>
        <v/>
      </c>
      <c r="H1292" s="290" t="str">
        <f ca="1">IF(ISERROR($S1292),"",OFFSET('Smelter Reference List'!$G$4,$S1292-4,0))</f>
        <v/>
      </c>
      <c r="I1292" s="291" t="str">
        <f ca="1">IF(ISERROR($S1292),"",OFFSET('Smelter Reference List'!$H$4,$S1292-4,0))</f>
        <v/>
      </c>
      <c r="J1292" s="291" t="str">
        <f ca="1">IF(ISERROR($S1292),"",OFFSET('Smelter Reference List'!$I$4,$S1292-4,0))</f>
        <v/>
      </c>
      <c r="K1292" s="288"/>
      <c r="L1292" s="288"/>
      <c r="M1292" s="288"/>
      <c r="N1292" s="288"/>
      <c r="O1292" s="288"/>
      <c r="P1292" s="288"/>
      <c r="Q1292" s="289"/>
      <c r="R1292" s="274"/>
      <c r="S1292" s="275" t="e">
        <f>IF(OR(C1292="",C1292=T$4),NA(),MATCH($B1292&amp;$C1292,'Smelter Reference List'!$J:$J,0))</f>
        <v>#N/A</v>
      </c>
      <c r="T1292" s="276"/>
      <c r="U1292" s="276"/>
      <c r="V1292" s="276"/>
      <c r="W1292" s="276"/>
    </row>
    <row r="1293" spans="1:23" s="267" customFormat="1" ht="20.25">
      <c r="A1293" s="265"/>
      <c r="B1293" s="273"/>
      <c r="C1293" s="273"/>
      <c r="D1293" s="166" t="str">
        <f ca="1">IF(ISERROR($S1293),"",OFFSET('Smelter Reference List'!$C$4,$S1293-4,0)&amp;"")</f>
        <v/>
      </c>
      <c r="E1293" s="166" t="str">
        <f ca="1">IF(ISERROR($S1293),"",OFFSET('Smelter Reference List'!$D$4,$S1293-4,0)&amp;"")</f>
        <v/>
      </c>
      <c r="F1293" s="166" t="str">
        <f ca="1">IF(ISERROR($S1293),"",OFFSET('Smelter Reference List'!$E$4,$S1293-4,0))</f>
        <v/>
      </c>
      <c r="G1293" s="166" t="str">
        <f ca="1">IF(C1293=$U$4,"Enter smelter details", IF(ISERROR($S1293),"",OFFSET('Smelter Reference List'!$F$4,$S1293-4,0)))</f>
        <v/>
      </c>
      <c r="H1293" s="290" t="str">
        <f ca="1">IF(ISERROR($S1293),"",OFFSET('Smelter Reference List'!$G$4,$S1293-4,0))</f>
        <v/>
      </c>
      <c r="I1293" s="291" t="str">
        <f ca="1">IF(ISERROR($S1293),"",OFFSET('Smelter Reference List'!$H$4,$S1293-4,0))</f>
        <v/>
      </c>
      <c r="J1293" s="291" t="str">
        <f ca="1">IF(ISERROR($S1293),"",OFFSET('Smelter Reference List'!$I$4,$S1293-4,0))</f>
        <v/>
      </c>
      <c r="K1293" s="288"/>
      <c r="L1293" s="288"/>
      <c r="M1293" s="288"/>
      <c r="N1293" s="288"/>
      <c r="O1293" s="288"/>
      <c r="P1293" s="288"/>
      <c r="Q1293" s="289"/>
      <c r="R1293" s="274"/>
      <c r="S1293" s="275" t="e">
        <f>IF(OR(C1293="",C1293=T$4),NA(),MATCH($B1293&amp;$C1293,'Smelter Reference List'!$J:$J,0))</f>
        <v>#N/A</v>
      </c>
      <c r="T1293" s="276"/>
      <c r="U1293" s="276"/>
      <c r="V1293" s="276"/>
      <c r="W1293" s="276"/>
    </row>
    <row r="1294" spans="1:23" s="267" customFormat="1" ht="20.25">
      <c r="A1294" s="265"/>
      <c r="B1294" s="273"/>
      <c r="C1294" s="273"/>
      <c r="D1294" s="166" t="str">
        <f ca="1">IF(ISERROR($S1294),"",OFFSET('Smelter Reference List'!$C$4,$S1294-4,0)&amp;"")</f>
        <v/>
      </c>
      <c r="E1294" s="166" t="str">
        <f ca="1">IF(ISERROR($S1294),"",OFFSET('Smelter Reference List'!$D$4,$S1294-4,0)&amp;"")</f>
        <v/>
      </c>
      <c r="F1294" s="166" t="str">
        <f ca="1">IF(ISERROR($S1294),"",OFFSET('Smelter Reference List'!$E$4,$S1294-4,0))</f>
        <v/>
      </c>
      <c r="G1294" s="166" t="str">
        <f ca="1">IF(C1294=$U$4,"Enter smelter details", IF(ISERROR($S1294),"",OFFSET('Smelter Reference List'!$F$4,$S1294-4,0)))</f>
        <v/>
      </c>
      <c r="H1294" s="290" t="str">
        <f ca="1">IF(ISERROR($S1294),"",OFFSET('Smelter Reference List'!$G$4,$S1294-4,0))</f>
        <v/>
      </c>
      <c r="I1294" s="291" t="str">
        <f ca="1">IF(ISERROR($S1294),"",OFFSET('Smelter Reference List'!$H$4,$S1294-4,0))</f>
        <v/>
      </c>
      <c r="J1294" s="291" t="str">
        <f ca="1">IF(ISERROR($S1294),"",OFFSET('Smelter Reference List'!$I$4,$S1294-4,0))</f>
        <v/>
      </c>
      <c r="K1294" s="288"/>
      <c r="L1294" s="288"/>
      <c r="M1294" s="288"/>
      <c r="N1294" s="288"/>
      <c r="O1294" s="288"/>
      <c r="P1294" s="288"/>
      <c r="Q1294" s="289"/>
      <c r="R1294" s="274"/>
      <c r="S1294" s="275" t="e">
        <f>IF(OR(C1294="",C1294=T$4),NA(),MATCH($B1294&amp;$C1294,'Smelter Reference List'!$J:$J,0))</f>
        <v>#N/A</v>
      </c>
      <c r="T1294" s="276"/>
      <c r="U1294" s="276"/>
      <c r="V1294" s="276"/>
      <c r="W1294" s="276"/>
    </row>
    <row r="1295" spans="1:23" s="267" customFormat="1" ht="20.25">
      <c r="A1295" s="265"/>
      <c r="B1295" s="273"/>
      <c r="C1295" s="273"/>
      <c r="D1295" s="166" t="str">
        <f ca="1">IF(ISERROR($S1295),"",OFFSET('Smelter Reference List'!$C$4,$S1295-4,0)&amp;"")</f>
        <v/>
      </c>
      <c r="E1295" s="166" t="str">
        <f ca="1">IF(ISERROR($S1295),"",OFFSET('Smelter Reference List'!$D$4,$S1295-4,0)&amp;"")</f>
        <v/>
      </c>
      <c r="F1295" s="166" t="str">
        <f ca="1">IF(ISERROR($S1295),"",OFFSET('Smelter Reference List'!$E$4,$S1295-4,0))</f>
        <v/>
      </c>
      <c r="G1295" s="166" t="str">
        <f ca="1">IF(C1295=$U$4,"Enter smelter details", IF(ISERROR($S1295),"",OFFSET('Smelter Reference List'!$F$4,$S1295-4,0)))</f>
        <v/>
      </c>
      <c r="H1295" s="290" t="str">
        <f ca="1">IF(ISERROR($S1295),"",OFFSET('Smelter Reference List'!$G$4,$S1295-4,0))</f>
        <v/>
      </c>
      <c r="I1295" s="291" t="str">
        <f ca="1">IF(ISERROR($S1295),"",OFFSET('Smelter Reference List'!$H$4,$S1295-4,0))</f>
        <v/>
      </c>
      <c r="J1295" s="291" t="str">
        <f ca="1">IF(ISERROR($S1295),"",OFFSET('Smelter Reference List'!$I$4,$S1295-4,0))</f>
        <v/>
      </c>
      <c r="K1295" s="288"/>
      <c r="L1295" s="288"/>
      <c r="M1295" s="288"/>
      <c r="N1295" s="288"/>
      <c r="O1295" s="288"/>
      <c r="P1295" s="288"/>
      <c r="Q1295" s="289"/>
      <c r="R1295" s="274"/>
      <c r="S1295" s="275" t="e">
        <f>IF(OR(C1295="",C1295=T$4),NA(),MATCH($B1295&amp;$C1295,'Smelter Reference List'!$J:$J,0))</f>
        <v>#N/A</v>
      </c>
      <c r="T1295" s="276"/>
      <c r="U1295" s="276"/>
      <c r="V1295" s="276"/>
      <c r="W1295" s="276"/>
    </row>
    <row r="1296" spans="1:23" s="267" customFormat="1" ht="20.25">
      <c r="A1296" s="265"/>
      <c r="B1296" s="273"/>
      <c r="C1296" s="273"/>
      <c r="D1296" s="166" t="str">
        <f ca="1">IF(ISERROR($S1296),"",OFFSET('Smelter Reference List'!$C$4,$S1296-4,0)&amp;"")</f>
        <v/>
      </c>
      <c r="E1296" s="166" t="str">
        <f ca="1">IF(ISERROR($S1296),"",OFFSET('Smelter Reference List'!$D$4,$S1296-4,0)&amp;"")</f>
        <v/>
      </c>
      <c r="F1296" s="166" t="str">
        <f ca="1">IF(ISERROR($S1296),"",OFFSET('Smelter Reference List'!$E$4,$S1296-4,0))</f>
        <v/>
      </c>
      <c r="G1296" s="166" t="str">
        <f ca="1">IF(C1296=$U$4,"Enter smelter details", IF(ISERROR($S1296),"",OFFSET('Smelter Reference List'!$F$4,$S1296-4,0)))</f>
        <v/>
      </c>
      <c r="H1296" s="290" t="str">
        <f ca="1">IF(ISERROR($S1296),"",OFFSET('Smelter Reference List'!$G$4,$S1296-4,0))</f>
        <v/>
      </c>
      <c r="I1296" s="291" t="str">
        <f ca="1">IF(ISERROR($S1296),"",OFFSET('Smelter Reference List'!$H$4,$S1296-4,0))</f>
        <v/>
      </c>
      <c r="J1296" s="291" t="str">
        <f ca="1">IF(ISERROR($S1296),"",OFFSET('Smelter Reference List'!$I$4,$S1296-4,0))</f>
        <v/>
      </c>
      <c r="K1296" s="288"/>
      <c r="L1296" s="288"/>
      <c r="M1296" s="288"/>
      <c r="N1296" s="288"/>
      <c r="O1296" s="288"/>
      <c r="P1296" s="288"/>
      <c r="Q1296" s="289"/>
      <c r="R1296" s="274"/>
      <c r="S1296" s="275" t="e">
        <f>IF(OR(C1296="",C1296=T$4),NA(),MATCH($B1296&amp;$C1296,'Smelter Reference List'!$J:$J,0))</f>
        <v>#N/A</v>
      </c>
      <c r="T1296" s="276"/>
      <c r="U1296" s="276"/>
      <c r="V1296" s="276"/>
      <c r="W1296" s="276"/>
    </row>
    <row r="1297" spans="1:23" s="267" customFormat="1" ht="20.25">
      <c r="A1297" s="265"/>
      <c r="B1297" s="273"/>
      <c r="C1297" s="273"/>
      <c r="D1297" s="166" t="str">
        <f ca="1">IF(ISERROR($S1297),"",OFFSET('Smelter Reference List'!$C$4,$S1297-4,0)&amp;"")</f>
        <v/>
      </c>
      <c r="E1297" s="166" t="str">
        <f ca="1">IF(ISERROR($S1297),"",OFFSET('Smelter Reference List'!$D$4,$S1297-4,0)&amp;"")</f>
        <v/>
      </c>
      <c r="F1297" s="166" t="str">
        <f ca="1">IF(ISERROR($S1297),"",OFFSET('Smelter Reference List'!$E$4,$S1297-4,0))</f>
        <v/>
      </c>
      <c r="G1297" s="166" t="str">
        <f ca="1">IF(C1297=$U$4,"Enter smelter details", IF(ISERROR($S1297),"",OFFSET('Smelter Reference List'!$F$4,$S1297-4,0)))</f>
        <v/>
      </c>
      <c r="H1297" s="290" t="str">
        <f ca="1">IF(ISERROR($S1297),"",OFFSET('Smelter Reference List'!$G$4,$S1297-4,0))</f>
        <v/>
      </c>
      <c r="I1297" s="291" t="str">
        <f ca="1">IF(ISERROR($S1297),"",OFFSET('Smelter Reference List'!$H$4,$S1297-4,0))</f>
        <v/>
      </c>
      <c r="J1297" s="291" t="str">
        <f ca="1">IF(ISERROR($S1297),"",OFFSET('Smelter Reference List'!$I$4,$S1297-4,0))</f>
        <v/>
      </c>
      <c r="K1297" s="288"/>
      <c r="L1297" s="288"/>
      <c r="M1297" s="288"/>
      <c r="N1297" s="288"/>
      <c r="O1297" s="288"/>
      <c r="P1297" s="288"/>
      <c r="Q1297" s="289"/>
      <c r="R1297" s="274"/>
      <c r="S1297" s="275" t="e">
        <f>IF(OR(C1297="",C1297=T$4),NA(),MATCH($B1297&amp;$C1297,'Smelter Reference List'!$J:$J,0))</f>
        <v>#N/A</v>
      </c>
      <c r="T1297" s="276"/>
      <c r="U1297" s="276"/>
      <c r="V1297" s="276"/>
      <c r="W1297" s="276"/>
    </row>
    <row r="1298" spans="1:23" s="267" customFormat="1" ht="20.25">
      <c r="A1298" s="265"/>
      <c r="B1298" s="273"/>
      <c r="C1298" s="273"/>
      <c r="D1298" s="166" t="str">
        <f ca="1">IF(ISERROR($S1298),"",OFFSET('Smelter Reference List'!$C$4,$S1298-4,0)&amp;"")</f>
        <v/>
      </c>
      <c r="E1298" s="166" t="str">
        <f ca="1">IF(ISERROR($S1298),"",OFFSET('Smelter Reference List'!$D$4,$S1298-4,0)&amp;"")</f>
        <v/>
      </c>
      <c r="F1298" s="166" t="str">
        <f ca="1">IF(ISERROR($S1298),"",OFFSET('Smelter Reference List'!$E$4,$S1298-4,0))</f>
        <v/>
      </c>
      <c r="G1298" s="166" t="str">
        <f ca="1">IF(C1298=$U$4,"Enter smelter details", IF(ISERROR($S1298),"",OFFSET('Smelter Reference List'!$F$4,$S1298-4,0)))</f>
        <v/>
      </c>
      <c r="H1298" s="290" t="str">
        <f ca="1">IF(ISERROR($S1298),"",OFFSET('Smelter Reference List'!$G$4,$S1298-4,0))</f>
        <v/>
      </c>
      <c r="I1298" s="291" t="str">
        <f ca="1">IF(ISERROR($S1298),"",OFFSET('Smelter Reference List'!$H$4,$S1298-4,0))</f>
        <v/>
      </c>
      <c r="J1298" s="291" t="str">
        <f ca="1">IF(ISERROR($S1298),"",OFFSET('Smelter Reference List'!$I$4,$S1298-4,0))</f>
        <v/>
      </c>
      <c r="K1298" s="288"/>
      <c r="L1298" s="288"/>
      <c r="M1298" s="288"/>
      <c r="N1298" s="288"/>
      <c r="O1298" s="288"/>
      <c r="P1298" s="288"/>
      <c r="Q1298" s="289"/>
      <c r="R1298" s="274"/>
      <c r="S1298" s="275" t="e">
        <f>IF(OR(C1298="",C1298=T$4),NA(),MATCH($B1298&amp;$C1298,'Smelter Reference List'!$J:$J,0))</f>
        <v>#N/A</v>
      </c>
      <c r="T1298" s="276"/>
      <c r="U1298" s="276"/>
      <c r="V1298" s="276"/>
      <c r="W1298" s="276"/>
    </row>
    <row r="1299" spans="1:23" s="267" customFormat="1" ht="20.25">
      <c r="A1299" s="265"/>
      <c r="B1299" s="273"/>
      <c r="C1299" s="273"/>
      <c r="D1299" s="166" t="str">
        <f ca="1">IF(ISERROR($S1299),"",OFFSET('Smelter Reference List'!$C$4,$S1299-4,0)&amp;"")</f>
        <v/>
      </c>
      <c r="E1299" s="166" t="str">
        <f ca="1">IF(ISERROR($S1299),"",OFFSET('Smelter Reference List'!$D$4,$S1299-4,0)&amp;"")</f>
        <v/>
      </c>
      <c r="F1299" s="166" t="str">
        <f ca="1">IF(ISERROR($S1299),"",OFFSET('Smelter Reference List'!$E$4,$S1299-4,0))</f>
        <v/>
      </c>
      <c r="G1299" s="166" t="str">
        <f ca="1">IF(C1299=$U$4,"Enter smelter details", IF(ISERROR($S1299),"",OFFSET('Smelter Reference List'!$F$4,$S1299-4,0)))</f>
        <v/>
      </c>
      <c r="H1299" s="290" t="str">
        <f ca="1">IF(ISERROR($S1299),"",OFFSET('Smelter Reference List'!$G$4,$S1299-4,0))</f>
        <v/>
      </c>
      <c r="I1299" s="291" t="str">
        <f ca="1">IF(ISERROR($S1299),"",OFFSET('Smelter Reference List'!$H$4,$S1299-4,0))</f>
        <v/>
      </c>
      <c r="J1299" s="291" t="str">
        <f ca="1">IF(ISERROR($S1299),"",OFFSET('Smelter Reference List'!$I$4,$S1299-4,0))</f>
        <v/>
      </c>
      <c r="K1299" s="288"/>
      <c r="L1299" s="288"/>
      <c r="M1299" s="288"/>
      <c r="N1299" s="288"/>
      <c r="O1299" s="288"/>
      <c r="P1299" s="288"/>
      <c r="Q1299" s="289"/>
      <c r="R1299" s="274"/>
      <c r="S1299" s="275" t="e">
        <f>IF(OR(C1299="",C1299=T$4),NA(),MATCH($B1299&amp;$C1299,'Smelter Reference List'!$J:$J,0))</f>
        <v>#N/A</v>
      </c>
      <c r="T1299" s="276"/>
      <c r="U1299" s="276"/>
      <c r="V1299" s="276"/>
      <c r="W1299" s="276"/>
    </row>
    <row r="1300" spans="1:23" s="267" customFormat="1" ht="20.25">
      <c r="A1300" s="265"/>
      <c r="B1300" s="273"/>
      <c r="C1300" s="273"/>
      <c r="D1300" s="166" t="str">
        <f ca="1">IF(ISERROR($S1300),"",OFFSET('Smelter Reference List'!$C$4,$S1300-4,0)&amp;"")</f>
        <v/>
      </c>
      <c r="E1300" s="166" t="str">
        <f ca="1">IF(ISERROR($S1300),"",OFFSET('Smelter Reference List'!$D$4,$S1300-4,0)&amp;"")</f>
        <v/>
      </c>
      <c r="F1300" s="166" t="str">
        <f ca="1">IF(ISERROR($S1300),"",OFFSET('Smelter Reference List'!$E$4,$S1300-4,0))</f>
        <v/>
      </c>
      <c r="G1300" s="166" t="str">
        <f ca="1">IF(C1300=$U$4,"Enter smelter details", IF(ISERROR($S1300),"",OFFSET('Smelter Reference List'!$F$4,$S1300-4,0)))</f>
        <v/>
      </c>
      <c r="H1300" s="290" t="str">
        <f ca="1">IF(ISERROR($S1300),"",OFFSET('Smelter Reference List'!$G$4,$S1300-4,0))</f>
        <v/>
      </c>
      <c r="I1300" s="291" t="str">
        <f ca="1">IF(ISERROR($S1300),"",OFFSET('Smelter Reference List'!$H$4,$S1300-4,0))</f>
        <v/>
      </c>
      <c r="J1300" s="291" t="str">
        <f ca="1">IF(ISERROR($S1300),"",OFFSET('Smelter Reference List'!$I$4,$S1300-4,0))</f>
        <v/>
      </c>
      <c r="K1300" s="288"/>
      <c r="L1300" s="288"/>
      <c r="M1300" s="288"/>
      <c r="N1300" s="288"/>
      <c r="O1300" s="288"/>
      <c r="P1300" s="288"/>
      <c r="Q1300" s="289"/>
      <c r="R1300" s="274"/>
      <c r="S1300" s="275" t="e">
        <f>IF(OR(C1300="",C1300=T$4),NA(),MATCH($B1300&amp;$C1300,'Smelter Reference List'!$J:$J,0))</f>
        <v>#N/A</v>
      </c>
      <c r="T1300" s="276"/>
      <c r="U1300" s="276"/>
      <c r="V1300" s="276"/>
      <c r="W1300" s="276"/>
    </row>
    <row r="1301" spans="1:23" s="267" customFormat="1" ht="20.25">
      <c r="A1301" s="265"/>
      <c r="B1301" s="273"/>
      <c r="C1301" s="273"/>
      <c r="D1301" s="166" t="str">
        <f ca="1">IF(ISERROR($S1301),"",OFFSET('Smelter Reference List'!$C$4,$S1301-4,0)&amp;"")</f>
        <v/>
      </c>
      <c r="E1301" s="166" t="str">
        <f ca="1">IF(ISERROR($S1301),"",OFFSET('Smelter Reference List'!$D$4,$S1301-4,0)&amp;"")</f>
        <v/>
      </c>
      <c r="F1301" s="166" t="str">
        <f ca="1">IF(ISERROR($S1301),"",OFFSET('Smelter Reference List'!$E$4,$S1301-4,0))</f>
        <v/>
      </c>
      <c r="G1301" s="166" t="str">
        <f ca="1">IF(C1301=$U$4,"Enter smelter details", IF(ISERROR($S1301),"",OFFSET('Smelter Reference List'!$F$4,$S1301-4,0)))</f>
        <v/>
      </c>
      <c r="H1301" s="290" t="str">
        <f ca="1">IF(ISERROR($S1301),"",OFFSET('Smelter Reference List'!$G$4,$S1301-4,0))</f>
        <v/>
      </c>
      <c r="I1301" s="291" t="str">
        <f ca="1">IF(ISERROR($S1301),"",OFFSET('Smelter Reference List'!$H$4,$S1301-4,0))</f>
        <v/>
      </c>
      <c r="J1301" s="291" t="str">
        <f ca="1">IF(ISERROR($S1301),"",OFFSET('Smelter Reference List'!$I$4,$S1301-4,0))</f>
        <v/>
      </c>
      <c r="K1301" s="288"/>
      <c r="L1301" s="288"/>
      <c r="M1301" s="288"/>
      <c r="N1301" s="288"/>
      <c r="O1301" s="288"/>
      <c r="P1301" s="288"/>
      <c r="Q1301" s="289"/>
      <c r="R1301" s="274"/>
      <c r="S1301" s="275" t="e">
        <f>IF(OR(C1301="",C1301=T$4),NA(),MATCH($B1301&amp;$C1301,'Smelter Reference List'!$J:$J,0))</f>
        <v>#N/A</v>
      </c>
      <c r="T1301" s="276"/>
      <c r="U1301" s="276"/>
      <c r="V1301" s="276"/>
      <c r="W1301" s="276"/>
    </row>
    <row r="1302" spans="1:23" s="267" customFormat="1" ht="20.25">
      <c r="A1302" s="265"/>
      <c r="B1302" s="273"/>
      <c r="C1302" s="273"/>
      <c r="D1302" s="166" t="str">
        <f ca="1">IF(ISERROR($S1302),"",OFFSET('Smelter Reference List'!$C$4,$S1302-4,0)&amp;"")</f>
        <v/>
      </c>
      <c r="E1302" s="166" t="str">
        <f ca="1">IF(ISERROR($S1302),"",OFFSET('Smelter Reference List'!$D$4,$S1302-4,0)&amp;"")</f>
        <v/>
      </c>
      <c r="F1302" s="166" t="str">
        <f ca="1">IF(ISERROR($S1302),"",OFFSET('Smelter Reference List'!$E$4,$S1302-4,0))</f>
        <v/>
      </c>
      <c r="G1302" s="166" t="str">
        <f ca="1">IF(C1302=$U$4,"Enter smelter details", IF(ISERROR($S1302),"",OFFSET('Smelter Reference List'!$F$4,$S1302-4,0)))</f>
        <v/>
      </c>
      <c r="H1302" s="290" t="str">
        <f ca="1">IF(ISERROR($S1302),"",OFFSET('Smelter Reference List'!$G$4,$S1302-4,0))</f>
        <v/>
      </c>
      <c r="I1302" s="291" t="str">
        <f ca="1">IF(ISERROR($S1302),"",OFFSET('Smelter Reference List'!$H$4,$S1302-4,0))</f>
        <v/>
      </c>
      <c r="J1302" s="291" t="str">
        <f ca="1">IF(ISERROR($S1302),"",OFFSET('Smelter Reference List'!$I$4,$S1302-4,0))</f>
        <v/>
      </c>
      <c r="K1302" s="288"/>
      <c r="L1302" s="288"/>
      <c r="M1302" s="288"/>
      <c r="N1302" s="288"/>
      <c r="O1302" s="288"/>
      <c r="P1302" s="288"/>
      <c r="Q1302" s="289"/>
      <c r="R1302" s="274"/>
      <c r="S1302" s="275" t="e">
        <f>IF(OR(C1302="",C1302=T$4),NA(),MATCH($B1302&amp;$C1302,'Smelter Reference List'!$J:$J,0))</f>
        <v>#N/A</v>
      </c>
      <c r="T1302" s="276"/>
      <c r="U1302" s="276"/>
      <c r="V1302" s="276"/>
      <c r="W1302" s="276"/>
    </row>
    <row r="1303" spans="1:23" s="267" customFormat="1" ht="20.25">
      <c r="A1303" s="265"/>
      <c r="B1303" s="273"/>
      <c r="C1303" s="273"/>
      <c r="D1303" s="166" t="str">
        <f ca="1">IF(ISERROR($S1303),"",OFFSET('Smelter Reference List'!$C$4,$S1303-4,0)&amp;"")</f>
        <v/>
      </c>
      <c r="E1303" s="166" t="str">
        <f ca="1">IF(ISERROR($S1303),"",OFFSET('Smelter Reference List'!$D$4,$S1303-4,0)&amp;"")</f>
        <v/>
      </c>
      <c r="F1303" s="166" t="str">
        <f ca="1">IF(ISERROR($S1303),"",OFFSET('Smelter Reference List'!$E$4,$S1303-4,0))</f>
        <v/>
      </c>
      <c r="G1303" s="166" t="str">
        <f ca="1">IF(C1303=$U$4,"Enter smelter details", IF(ISERROR($S1303),"",OFFSET('Smelter Reference List'!$F$4,$S1303-4,0)))</f>
        <v/>
      </c>
      <c r="H1303" s="290" t="str">
        <f ca="1">IF(ISERROR($S1303),"",OFFSET('Smelter Reference List'!$G$4,$S1303-4,0))</f>
        <v/>
      </c>
      <c r="I1303" s="291" t="str">
        <f ca="1">IF(ISERROR($S1303),"",OFFSET('Smelter Reference List'!$H$4,$S1303-4,0))</f>
        <v/>
      </c>
      <c r="J1303" s="291" t="str">
        <f ca="1">IF(ISERROR($S1303),"",OFFSET('Smelter Reference List'!$I$4,$S1303-4,0))</f>
        <v/>
      </c>
      <c r="K1303" s="288"/>
      <c r="L1303" s="288"/>
      <c r="M1303" s="288"/>
      <c r="N1303" s="288"/>
      <c r="O1303" s="288"/>
      <c r="P1303" s="288"/>
      <c r="Q1303" s="289"/>
      <c r="R1303" s="274"/>
      <c r="S1303" s="275" t="e">
        <f>IF(OR(C1303="",C1303=T$4),NA(),MATCH($B1303&amp;$C1303,'Smelter Reference List'!$J:$J,0))</f>
        <v>#N/A</v>
      </c>
      <c r="T1303" s="276"/>
      <c r="U1303" s="276"/>
      <c r="V1303" s="276"/>
      <c r="W1303" s="276"/>
    </row>
    <row r="1304" spans="1:23" s="267" customFormat="1" ht="20.25">
      <c r="A1304" s="265"/>
      <c r="B1304" s="273"/>
      <c r="C1304" s="273"/>
      <c r="D1304" s="166" t="str">
        <f ca="1">IF(ISERROR($S1304),"",OFFSET('Smelter Reference List'!$C$4,$S1304-4,0)&amp;"")</f>
        <v/>
      </c>
      <c r="E1304" s="166" t="str">
        <f ca="1">IF(ISERROR($S1304),"",OFFSET('Smelter Reference List'!$D$4,$S1304-4,0)&amp;"")</f>
        <v/>
      </c>
      <c r="F1304" s="166" t="str">
        <f ca="1">IF(ISERROR($S1304),"",OFFSET('Smelter Reference List'!$E$4,$S1304-4,0))</f>
        <v/>
      </c>
      <c r="G1304" s="166" t="str">
        <f ca="1">IF(C1304=$U$4,"Enter smelter details", IF(ISERROR($S1304),"",OFFSET('Smelter Reference List'!$F$4,$S1304-4,0)))</f>
        <v/>
      </c>
      <c r="H1304" s="290" t="str">
        <f ca="1">IF(ISERROR($S1304),"",OFFSET('Smelter Reference List'!$G$4,$S1304-4,0))</f>
        <v/>
      </c>
      <c r="I1304" s="291" t="str">
        <f ca="1">IF(ISERROR($S1304),"",OFFSET('Smelter Reference List'!$H$4,$S1304-4,0))</f>
        <v/>
      </c>
      <c r="J1304" s="291" t="str">
        <f ca="1">IF(ISERROR($S1304),"",OFFSET('Smelter Reference List'!$I$4,$S1304-4,0))</f>
        <v/>
      </c>
      <c r="K1304" s="288"/>
      <c r="L1304" s="288"/>
      <c r="M1304" s="288"/>
      <c r="N1304" s="288"/>
      <c r="O1304" s="288"/>
      <c r="P1304" s="288"/>
      <c r="Q1304" s="289"/>
      <c r="R1304" s="274"/>
      <c r="S1304" s="275" t="e">
        <f>IF(OR(C1304="",C1304=T$4),NA(),MATCH($B1304&amp;$C1304,'Smelter Reference List'!$J:$J,0))</f>
        <v>#N/A</v>
      </c>
      <c r="T1304" s="276"/>
      <c r="U1304" s="276"/>
      <c r="V1304" s="276"/>
      <c r="W1304" s="276"/>
    </row>
    <row r="1305" spans="1:23" s="267" customFormat="1" ht="20.25">
      <c r="A1305" s="265"/>
      <c r="B1305" s="273"/>
      <c r="C1305" s="273"/>
      <c r="D1305" s="166" t="str">
        <f ca="1">IF(ISERROR($S1305),"",OFFSET('Smelter Reference List'!$C$4,$S1305-4,0)&amp;"")</f>
        <v/>
      </c>
      <c r="E1305" s="166" t="str">
        <f ca="1">IF(ISERROR($S1305),"",OFFSET('Smelter Reference List'!$D$4,$S1305-4,0)&amp;"")</f>
        <v/>
      </c>
      <c r="F1305" s="166" t="str">
        <f ca="1">IF(ISERROR($S1305),"",OFFSET('Smelter Reference List'!$E$4,$S1305-4,0))</f>
        <v/>
      </c>
      <c r="G1305" s="166" t="str">
        <f ca="1">IF(C1305=$U$4,"Enter smelter details", IF(ISERROR($S1305),"",OFFSET('Smelter Reference List'!$F$4,$S1305-4,0)))</f>
        <v/>
      </c>
      <c r="H1305" s="290" t="str">
        <f ca="1">IF(ISERROR($S1305),"",OFFSET('Smelter Reference List'!$G$4,$S1305-4,0))</f>
        <v/>
      </c>
      <c r="I1305" s="291" t="str">
        <f ca="1">IF(ISERROR($S1305),"",OFFSET('Smelter Reference List'!$H$4,$S1305-4,0))</f>
        <v/>
      </c>
      <c r="J1305" s="291" t="str">
        <f ca="1">IF(ISERROR($S1305),"",OFFSET('Smelter Reference List'!$I$4,$S1305-4,0))</f>
        <v/>
      </c>
      <c r="K1305" s="288"/>
      <c r="L1305" s="288"/>
      <c r="M1305" s="288"/>
      <c r="N1305" s="288"/>
      <c r="O1305" s="288"/>
      <c r="P1305" s="288"/>
      <c r="Q1305" s="289"/>
      <c r="R1305" s="274"/>
      <c r="S1305" s="275" t="e">
        <f>IF(OR(C1305="",C1305=T$4),NA(),MATCH($B1305&amp;$C1305,'Smelter Reference List'!$J:$J,0))</f>
        <v>#N/A</v>
      </c>
      <c r="T1305" s="276"/>
      <c r="U1305" s="276"/>
      <c r="V1305" s="276"/>
      <c r="W1305" s="276"/>
    </row>
    <row r="1306" spans="1:23" s="267" customFormat="1" ht="20.25">
      <c r="A1306" s="265"/>
      <c r="B1306" s="273"/>
      <c r="C1306" s="273"/>
      <c r="D1306" s="166" t="str">
        <f ca="1">IF(ISERROR($S1306),"",OFFSET('Smelter Reference List'!$C$4,$S1306-4,0)&amp;"")</f>
        <v/>
      </c>
      <c r="E1306" s="166" t="str">
        <f ca="1">IF(ISERROR($S1306),"",OFFSET('Smelter Reference List'!$D$4,$S1306-4,0)&amp;"")</f>
        <v/>
      </c>
      <c r="F1306" s="166" t="str">
        <f ca="1">IF(ISERROR($S1306),"",OFFSET('Smelter Reference List'!$E$4,$S1306-4,0))</f>
        <v/>
      </c>
      <c r="G1306" s="166" t="str">
        <f ca="1">IF(C1306=$U$4,"Enter smelter details", IF(ISERROR($S1306),"",OFFSET('Smelter Reference List'!$F$4,$S1306-4,0)))</f>
        <v/>
      </c>
      <c r="H1306" s="290" t="str">
        <f ca="1">IF(ISERROR($S1306),"",OFFSET('Smelter Reference List'!$G$4,$S1306-4,0))</f>
        <v/>
      </c>
      <c r="I1306" s="291" t="str">
        <f ca="1">IF(ISERROR($S1306),"",OFFSET('Smelter Reference List'!$H$4,$S1306-4,0))</f>
        <v/>
      </c>
      <c r="J1306" s="291" t="str">
        <f ca="1">IF(ISERROR($S1306),"",OFFSET('Smelter Reference List'!$I$4,$S1306-4,0))</f>
        <v/>
      </c>
      <c r="K1306" s="288"/>
      <c r="L1306" s="288"/>
      <c r="M1306" s="288"/>
      <c r="N1306" s="288"/>
      <c r="O1306" s="288"/>
      <c r="P1306" s="288"/>
      <c r="Q1306" s="289"/>
      <c r="R1306" s="274"/>
      <c r="S1306" s="275" t="e">
        <f>IF(OR(C1306="",C1306=T$4),NA(),MATCH($B1306&amp;$C1306,'Smelter Reference List'!$J:$J,0))</f>
        <v>#N/A</v>
      </c>
      <c r="T1306" s="276"/>
      <c r="U1306" s="276"/>
      <c r="V1306" s="276"/>
      <c r="W1306" s="276"/>
    </row>
    <row r="1307" spans="1:23" s="267" customFormat="1" ht="20.25">
      <c r="A1307" s="265"/>
      <c r="B1307" s="273"/>
      <c r="C1307" s="273"/>
      <c r="D1307" s="166" t="str">
        <f ca="1">IF(ISERROR($S1307),"",OFFSET('Smelter Reference List'!$C$4,$S1307-4,0)&amp;"")</f>
        <v/>
      </c>
      <c r="E1307" s="166" t="str">
        <f ca="1">IF(ISERROR($S1307),"",OFFSET('Smelter Reference List'!$D$4,$S1307-4,0)&amp;"")</f>
        <v/>
      </c>
      <c r="F1307" s="166" t="str">
        <f ca="1">IF(ISERROR($S1307),"",OFFSET('Smelter Reference List'!$E$4,$S1307-4,0))</f>
        <v/>
      </c>
      <c r="G1307" s="166" t="str">
        <f ca="1">IF(C1307=$U$4,"Enter smelter details", IF(ISERROR($S1307),"",OFFSET('Smelter Reference List'!$F$4,$S1307-4,0)))</f>
        <v/>
      </c>
      <c r="H1307" s="290" t="str">
        <f ca="1">IF(ISERROR($S1307),"",OFFSET('Smelter Reference List'!$G$4,$S1307-4,0))</f>
        <v/>
      </c>
      <c r="I1307" s="291" t="str">
        <f ca="1">IF(ISERROR($S1307),"",OFFSET('Smelter Reference List'!$H$4,$S1307-4,0))</f>
        <v/>
      </c>
      <c r="J1307" s="291" t="str">
        <f ca="1">IF(ISERROR($S1307),"",OFFSET('Smelter Reference List'!$I$4,$S1307-4,0))</f>
        <v/>
      </c>
      <c r="K1307" s="288"/>
      <c r="L1307" s="288"/>
      <c r="M1307" s="288"/>
      <c r="N1307" s="288"/>
      <c r="O1307" s="288"/>
      <c r="P1307" s="288"/>
      <c r="Q1307" s="289"/>
      <c r="R1307" s="274"/>
      <c r="S1307" s="275" t="e">
        <f>IF(OR(C1307="",C1307=T$4),NA(),MATCH($B1307&amp;$C1307,'Smelter Reference List'!$J:$J,0))</f>
        <v>#N/A</v>
      </c>
      <c r="T1307" s="276"/>
      <c r="U1307" s="276"/>
      <c r="V1307" s="276"/>
      <c r="W1307" s="276"/>
    </row>
    <row r="1308" spans="1:23" s="267" customFormat="1" ht="20.25">
      <c r="A1308" s="265"/>
      <c r="B1308" s="273"/>
      <c r="C1308" s="273"/>
      <c r="D1308" s="166" t="str">
        <f ca="1">IF(ISERROR($S1308),"",OFFSET('Smelter Reference List'!$C$4,$S1308-4,0)&amp;"")</f>
        <v/>
      </c>
      <c r="E1308" s="166" t="str">
        <f ca="1">IF(ISERROR($S1308),"",OFFSET('Smelter Reference List'!$D$4,$S1308-4,0)&amp;"")</f>
        <v/>
      </c>
      <c r="F1308" s="166" t="str">
        <f ca="1">IF(ISERROR($S1308),"",OFFSET('Smelter Reference List'!$E$4,$S1308-4,0))</f>
        <v/>
      </c>
      <c r="G1308" s="166" t="str">
        <f ca="1">IF(C1308=$U$4,"Enter smelter details", IF(ISERROR($S1308),"",OFFSET('Smelter Reference List'!$F$4,$S1308-4,0)))</f>
        <v/>
      </c>
      <c r="H1308" s="290" t="str">
        <f ca="1">IF(ISERROR($S1308),"",OFFSET('Smelter Reference List'!$G$4,$S1308-4,0))</f>
        <v/>
      </c>
      <c r="I1308" s="291" t="str">
        <f ca="1">IF(ISERROR($S1308),"",OFFSET('Smelter Reference List'!$H$4,$S1308-4,0))</f>
        <v/>
      </c>
      <c r="J1308" s="291" t="str">
        <f ca="1">IF(ISERROR($S1308),"",OFFSET('Smelter Reference List'!$I$4,$S1308-4,0))</f>
        <v/>
      </c>
      <c r="K1308" s="288"/>
      <c r="L1308" s="288"/>
      <c r="M1308" s="288"/>
      <c r="N1308" s="288"/>
      <c r="O1308" s="288"/>
      <c r="P1308" s="288"/>
      <c r="Q1308" s="289"/>
      <c r="R1308" s="274"/>
      <c r="S1308" s="275" t="e">
        <f>IF(OR(C1308="",C1308=T$4),NA(),MATCH($B1308&amp;$C1308,'Smelter Reference List'!$J:$J,0))</f>
        <v>#N/A</v>
      </c>
      <c r="T1308" s="276"/>
      <c r="U1308" s="276"/>
      <c r="V1308" s="276"/>
      <c r="W1308" s="276"/>
    </row>
    <row r="1309" spans="1:23" s="267" customFormat="1" ht="20.25">
      <c r="A1309" s="265"/>
      <c r="B1309" s="273"/>
      <c r="C1309" s="273"/>
      <c r="D1309" s="166" t="str">
        <f ca="1">IF(ISERROR($S1309),"",OFFSET('Smelter Reference List'!$C$4,$S1309-4,0)&amp;"")</f>
        <v/>
      </c>
      <c r="E1309" s="166" t="str">
        <f ca="1">IF(ISERROR($S1309),"",OFFSET('Smelter Reference List'!$D$4,$S1309-4,0)&amp;"")</f>
        <v/>
      </c>
      <c r="F1309" s="166" t="str">
        <f ca="1">IF(ISERROR($S1309),"",OFFSET('Smelter Reference List'!$E$4,$S1309-4,0))</f>
        <v/>
      </c>
      <c r="G1309" s="166" t="str">
        <f ca="1">IF(C1309=$U$4,"Enter smelter details", IF(ISERROR($S1309),"",OFFSET('Smelter Reference List'!$F$4,$S1309-4,0)))</f>
        <v/>
      </c>
      <c r="H1309" s="290" t="str">
        <f ca="1">IF(ISERROR($S1309),"",OFFSET('Smelter Reference List'!$G$4,$S1309-4,0))</f>
        <v/>
      </c>
      <c r="I1309" s="291" t="str">
        <f ca="1">IF(ISERROR($S1309),"",OFFSET('Smelter Reference List'!$H$4,$S1309-4,0))</f>
        <v/>
      </c>
      <c r="J1309" s="291" t="str">
        <f ca="1">IF(ISERROR($S1309),"",OFFSET('Smelter Reference List'!$I$4,$S1309-4,0))</f>
        <v/>
      </c>
      <c r="K1309" s="288"/>
      <c r="L1309" s="288"/>
      <c r="M1309" s="288"/>
      <c r="N1309" s="288"/>
      <c r="O1309" s="288"/>
      <c r="P1309" s="288"/>
      <c r="Q1309" s="289"/>
      <c r="R1309" s="274"/>
      <c r="S1309" s="275" t="e">
        <f>IF(OR(C1309="",C1309=T$4),NA(),MATCH($B1309&amp;$C1309,'Smelter Reference List'!$J:$J,0))</f>
        <v>#N/A</v>
      </c>
      <c r="T1309" s="276"/>
      <c r="U1309" s="276"/>
      <c r="V1309" s="276"/>
      <c r="W1309" s="276"/>
    </row>
    <row r="1310" spans="1:23" s="267" customFormat="1" ht="20.25">
      <c r="A1310" s="265"/>
      <c r="B1310" s="273"/>
      <c r="C1310" s="273"/>
      <c r="D1310" s="166" t="str">
        <f ca="1">IF(ISERROR($S1310),"",OFFSET('Smelter Reference List'!$C$4,$S1310-4,0)&amp;"")</f>
        <v/>
      </c>
      <c r="E1310" s="166" t="str">
        <f ca="1">IF(ISERROR($S1310),"",OFFSET('Smelter Reference List'!$D$4,$S1310-4,0)&amp;"")</f>
        <v/>
      </c>
      <c r="F1310" s="166" t="str">
        <f ca="1">IF(ISERROR($S1310),"",OFFSET('Smelter Reference List'!$E$4,$S1310-4,0))</f>
        <v/>
      </c>
      <c r="G1310" s="166" t="str">
        <f ca="1">IF(C1310=$U$4,"Enter smelter details", IF(ISERROR($S1310),"",OFFSET('Smelter Reference List'!$F$4,$S1310-4,0)))</f>
        <v/>
      </c>
      <c r="H1310" s="290" t="str">
        <f ca="1">IF(ISERROR($S1310),"",OFFSET('Smelter Reference List'!$G$4,$S1310-4,0))</f>
        <v/>
      </c>
      <c r="I1310" s="291" t="str">
        <f ca="1">IF(ISERROR($S1310),"",OFFSET('Smelter Reference List'!$H$4,$S1310-4,0))</f>
        <v/>
      </c>
      <c r="J1310" s="291" t="str">
        <f ca="1">IF(ISERROR($S1310),"",OFFSET('Smelter Reference List'!$I$4,$S1310-4,0))</f>
        <v/>
      </c>
      <c r="K1310" s="288"/>
      <c r="L1310" s="288"/>
      <c r="M1310" s="288"/>
      <c r="N1310" s="288"/>
      <c r="O1310" s="288"/>
      <c r="P1310" s="288"/>
      <c r="Q1310" s="289"/>
      <c r="R1310" s="274"/>
      <c r="S1310" s="275" t="e">
        <f>IF(OR(C1310="",C1310=T$4),NA(),MATCH($B1310&amp;$C1310,'Smelter Reference List'!$J:$J,0))</f>
        <v>#N/A</v>
      </c>
      <c r="T1310" s="276"/>
      <c r="U1310" s="276"/>
      <c r="V1310" s="276"/>
      <c r="W1310" s="276"/>
    </row>
    <row r="1311" spans="1:23" s="267" customFormat="1" ht="20.25">
      <c r="A1311" s="265"/>
      <c r="B1311" s="273"/>
      <c r="C1311" s="273"/>
      <c r="D1311" s="166" t="str">
        <f ca="1">IF(ISERROR($S1311),"",OFFSET('Smelter Reference List'!$C$4,$S1311-4,0)&amp;"")</f>
        <v/>
      </c>
      <c r="E1311" s="166" t="str">
        <f ca="1">IF(ISERROR($S1311),"",OFFSET('Smelter Reference List'!$D$4,$S1311-4,0)&amp;"")</f>
        <v/>
      </c>
      <c r="F1311" s="166" t="str">
        <f ca="1">IF(ISERROR($S1311),"",OFFSET('Smelter Reference List'!$E$4,$S1311-4,0))</f>
        <v/>
      </c>
      <c r="G1311" s="166" t="str">
        <f ca="1">IF(C1311=$U$4,"Enter smelter details", IF(ISERROR($S1311),"",OFFSET('Smelter Reference List'!$F$4,$S1311-4,0)))</f>
        <v/>
      </c>
      <c r="H1311" s="290" t="str">
        <f ca="1">IF(ISERROR($S1311),"",OFFSET('Smelter Reference List'!$G$4,$S1311-4,0))</f>
        <v/>
      </c>
      <c r="I1311" s="291" t="str">
        <f ca="1">IF(ISERROR($S1311),"",OFFSET('Smelter Reference List'!$H$4,$S1311-4,0))</f>
        <v/>
      </c>
      <c r="J1311" s="291" t="str">
        <f ca="1">IF(ISERROR($S1311),"",OFFSET('Smelter Reference List'!$I$4,$S1311-4,0))</f>
        <v/>
      </c>
      <c r="K1311" s="288"/>
      <c r="L1311" s="288"/>
      <c r="M1311" s="288"/>
      <c r="N1311" s="288"/>
      <c r="O1311" s="288"/>
      <c r="P1311" s="288"/>
      <c r="Q1311" s="289"/>
      <c r="R1311" s="274"/>
      <c r="S1311" s="275" t="e">
        <f>IF(OR(C1311="",C1311=T$4),NA(),MATCH($B1311&amp;$C1311,'Smelter Reference List'!$J:$J,0))</f>
        <v>#N/A</v>
      </c>
      <c r="T1311" s="276"/>
      <c r="U1311" s="276"/>
      <c r="V1311" s="276"/>
      <c r="W1311" s="276"/>
    </row>
    <row r="1312" spans="1:23" s="267" customFormat="1" ht="20.25">
      <c r="A1312" s="265"/>
      <c r="B1312" s="273"/>
      <c r="C1312" s="273"/>
      <c r="D1312" s="166" t="str">
        <f ca="1">IF(ISERROR($S1312),"",OFFSET('Smelter Reference List'!$C$4,$S1312-4,0)&amp;"")</f>
        <v/>
      </c>
      <c r="E1312" s="166" t="str">
        <f ca="1">IF(ISERROR($S1312),"",OFFSET('Smelter Reference List'!$D$4,$S1312-4,0)&amp;"")</f>
        <v/>
      </c>
      <c r="F1312" s="166" t="str">
        <f ca="1">IF(ISERROR($S1312),"",OFFSET('Smelter Reference List'!$E$4,$S1312-4,0))</f>
        <v/>
      </c>
      <c r="G1312" s="166" t="str">
        <f ca="1">IF(C1312=$U$4,"Enter smelter details", IF(ISERROR($S1312),"",OFFSET('Smelter Reference List'!$F$4,$S1312-4,0)))</f>
        <v/>
      </c>
      <c r="H1312" s="290" t="str">
        <f ca="1">IF(ISERROR($S1312),"",OFFSET('Smelter Reference List'!$G$4,$S1312-4,0))</f>
        <v/>
      </c>
      <c r="I1312" s="291" t="str">
        <f ca="1">IF(ISERROR($S1312),"",OFFSET('Smelter Reference List'!$H$4,$S1312-4,0))</f>
        <v/>
      </c>
      <c r="J1312" s="291" t="str">
        <f ca="1">IF(ISERROR($S1312),"",OFFSET('Smelter Reference List'!$I$4,$S1312-4,0))</f>
        <v/>
      </c>
      <c r="K1312" s="288"/>
      <c r="L1312" s="288"/>
      <c r="M1312" s="288"/>
      <c r="N1312" s="288"/>
      <c r="O1312" s="288"/>
      <c r="P1312" s="288"/>
      <c r="Q1312" s="289"/>
      <c r="R1312" s="274"/>
      <c r="S1312" s="275" t="e">
        <f>IF(OR(C1312="",C1312=T$4),NA(),MATCH($B1312&amp;$C1312,'Smelter Reference List'!$J:$J,0))</f>
        <v>#N/A</v>
      </c>
      <c r="T1312" s="276"/>
      <c r="U1312" s="276"/>
      <c r="V1312" s="276"/>
      <c r="W1312" s="276"/>
    </row>
    <row r="1313" spans="1:23" s="267" customFormat="1" ht="20.25">
      <c r="A1313" s="265"/>
      <c r="B1313" s="273"/>
      <c r="C1313" s="273"/>
      <c r="D1313" s="166" t="str">
        <f ca="1">IF(ISERROR($S1313),"",OFFSET('Smelter Reference List'!$C$4,$S1313-4,0)&amp;"")</f>
        <v/>
      </c>
      <c r="E1313" s="166" t="str">
        <f ca="1">IF(ISERROR($S1313),"",OFFSET('Smelter Reference List'!$D$4,$S1313-4,0)&amp;"")</f>
        <v/>
      </c>
      <c r="F1313" s="166" t="str">
        <f ca="1">IF(ISERROR($S1313),"",OFFSET('Smelter Reference List'!$E$4,$S1313-4,0))</f>
        <v/>
      </c>
      <c r="G1313" s="166" t="str">
        <f ca="1">IF(C1313=$U$4,"Enter smelter details", IF(ISERROR($S1313),"",OFFSET('Smelter Reference List'!$F$4,$S1313-4,0)))</f>
        <v/>
      </c>
      <c r="H1313" s="290" t="str">
        <f ca="1">IF(ISERROR($S1313),"",OFFSET('Smelter Reference List'!$G$4,$S1313-4,0))</f>
        <v/>
      </c>
      <c r="I1313" s="291" t="str">
        <f ca="1">IF(ISERROR($S1313),"",OFFSET('Smelter Reference List'!$H$4,$S1313-4,0))</f>
        <v/>
      </c>
      <c r="J1313" s="291" t="str">
        <f ca="1">IF(ISERROR($S1313),"",OFFSET('Smelter Reference List'!$I$4,$S1313-4,0))</f>
        <v/>
      </c>
      <c r="K1313" s="288"/>
      <c r="L1313" s="288"/>
      <c r="M1313" s="288"/>
      <c r="N1313" s="288"/>
      <c r="O1313" s="288"/>
      <c r="P1313" s="288"/>
      <c r="Q1313" s="289"/>
      <c r="R1313" s="274"/>
      <c r="S1313" s="275" t="e">
        <f>IF(OR(C1313="",C1313=T$4),NA(),MATCH($B1313&amp;$C1313,'Smelter Reference List'!$J:$J,0))</f>
        <v>#N/A</v>
      </c>
      <c r="T1313" s="276"/>
      <c r="U1313" s="276"/>
      <c r="V1313" s="276"/>
      <c r="W1313" s="276"/>
    </row>
    <row r="1314" spans="1:23" s="267" customFormat="1" ht="20.25">
      <c r="A1314" s="265"/>
      <c r="B1314" s="273"/>
      <c r="C1314" s="273"/>
      <c r="D1314" s="166" t="str">
        <f ca="1">IF(ISERROR($S1314),"",OFFSET('Smelter Reference List'!$C$4,$S1314-4,0)&amp;"")</f>
        <v/>
      </c>
      <c r="E1314" s="166" t="str">
        <f ca="1">IF(ISERROR($S1314),"",OFFSET('Smelter Reference List'!$D$4,$S1314-4,0)&amp;"")</f>
        <v/>
      </c>
      <c r="F1314" s="166" t="str">
        <f ca="1">IF(ISERROR($S1314),"",OFFSET('Smelter Reference List'!$E$4,$S1314-4,0))</f>
        <v/>
      </c>
      <c r="G1314" s="166" t="str">
        <f ca="1">IF(C1314=$U$4,"Enter smelter details", IF(ISERROR($S1314),"",OFFSET('Smelter Reference List'!$F$4,$S1314-4,0)))</f>
        <v/>
      </c>
      <c r="H1314" s="290" t="str">
        <f ca="1">IF(ISERROR($S1314),"",OFFSET('Smelter Reference List'!$G$4,$S1314-4,0))</f>
        <v/>
      </c>
      <c r="I1314" s="291" t="str">
        <f ca="1">IF(ISERROR($S1314),"",OFFSET('Smelter Reference List'!$H$4,$S1314-4,0))</f>
        <v/>
      </c>
      <c r="J1314" s="291" t="str">
        <f ca="1">IF(ISERROR($S1314),"",OFFSET('Smelter Reference List'!$I$4,$S1314-4,0))</f>
        <v/>
      </c>
      <c r="K1314" s="288"/>
      <c r="L1314" s="288"/>
      <c r="M1314" s="288"/>
      <c r="N1314" s="288"/>
      <c r="O1314" s="288"/>
      <c r="P1314" s="288"/>
      <c r="Q1314" s="289"/>
      <c r="R1314" s="274"/>
      <c r="S1314" s="275" t="e">
        <f>IF(OR(C1314="",C1314=T$4),NA(),MATCH($B1314&amp;$C1314,'Smelter Reference List'!$J:$J,0))</f>
        <v>#N/A</v>
      </c>
      <c r="T1314" s="276"/>
      <c r="U1314" s="276"/>
      <c r="V1314" s="276"/>
      <c r="W1314" s="276"/>
    </row>
    <row r="1315" spans="1:23" s="267" customFormat="1" ht="20.25">
      <c r="A1315" s="265"/>
      <c r="B1315" s="273"/>
      <c r="C1315" s="273"/>
      <c r="D1315" s="166" t="str">
        <f ca="1">IF(ISERROR($S1315),"",OFFSET('Smelter Reference List'!$C$4,$S1315-4,0)&amp;"")</f>
        <v/>
      </c>
      <c r="E1315" s="166" t="str">
        <f ca="1">IF(ISERROR($S1315),"",OFFSET('Smelter Reference List'!$D$4,$S1315-4,0)&amp;"")</f>
        <v/>
      </c>
      <c r="F1315" s="166" t="str">
        <f ca="1">IF(ISERROR($S1315),"",OFFSET('Smelter Reference List'!$E$4,$S1315-4,0))</f>
        <v/>
      </c>
      <c r="G1315" s="166" t="str">
        <f ca="1">IF(C1315=$U$4,"Enter smelter details", IF(ISERROR($S1315),"",OFFSET('Smelter Reference List'!$F$4,$S1315-4,0)))</f>
        <v/>
      </c>
      <c r="H1315" s="290" t="str">
        <f ca="1">IF(ISERROR($S1315),"",OFFSET('Smelter Reference List'!$G$4,$S1315-4,0))</f>
        <v/>
      </c>
      <c r="I1315" s="291" t="str">
        <f ca="1">IF(ISERROR($S1315),"",OFFSET('Smelter Reference List'!$H$4,$S1315-4,0))</f>
        <v/>
      </c>
      <c r="J1315" s="291" t="str">
        <f ca="1">IF(ISERROR($S1315),"",OFFSET('Smelter Reference List'!$I$4,$S1315-4,0))</f>
        <v/>
      </c>
      <c r="K1315" s="288"/>
      <c r="L1315" s="288"/>
      <c r="M1315" s="288"/>
      <c r="N1315" s="288"/>
      <c r="O1315" s="288"/>
      <c r="P1315" s="288"/>
      <c r="Q1315" s="289"/>
      <c r="R1315" s="274"/>
      <c r="S1315" s="275" t="e">
        <f>IF(OR(C1315="",C1315=T$4),NA(),MATCH($B1315&amp;$C1315,'Smelter Reference List'!$J:$J,0))</f>
        <v>#N/A</v>
      </c>
      <c r="T1315" s="276"/>
      <c r="U1315" s="276"/>
      <c r="V1315" s="276"/>
      <c r="W1315" s="276"/>
    </row>
    <row r="1316" spans="1:23" s="267" customFormat="1" ht="20.25">
      <c r="A1316" s="265"/>
      <c r="B1316" s="273"/>
      <c r="C1316" s="273"/>
      <c r="D1316" s="166" t="str">
        <f ca="1">IF(ISERROR($S1316),"",OFFSET('Smelter Reference List'!$C$4,$S1316-4,0)&amp;"")</f>
        <v/>
      </c>
      <c r="E1316" s="166" t="str">
        <f ca="1">IF(ISERROR($S1316),"",OFFSET('Smelter Reference List'!$D$4,$S1316-4,0)&amp;"")</f>
        <v/>
      </c>
      <c r="F1316" s="166" t="str">
        <f ca="1">IF(ISERROR($S1316),"",OFFSET('Smelter Reference List'!$E$4,$S1316-4,0))</f>
        <v/>
      </c>
      <c r="G1316" s="166" t="str">
        <f ca="1">IF(C1316=$U$4,"Enter smelter details", IF(ISERROR($S1316),"",OFFSET('Smelter Reference List'!$F$4,$S1316-4,0)))</f>
        <v/>
      </c>
      <c r="H1316" s="290" t="str">
        <f ca="1">IF(ISERROR($S1316),"",OFFSET('Smelter Reference List'!$G$4,$S1316-4,0))</f>
        <v/>
      </c>
      <c r="I1316" s="291" t="str">
        <f ca="1">IF(ISERROR($S1316),"",OFFSET('Smelter Reference List'!$H$4,$S1316-4,0))</f>
        <v/>
      </c>
      <c r="J1316" s="291" t="str">
        <f ca="1">IF(ISERROR($S1316),"",OFFSET('Smelter Reference List'!$I$4,$S1316-4,0))</f>
        <v/>
      </c>
      <c r="K1316" s="288"/>
      <c r="L1316" s="288"/>
      <c r="M1316" s="288"/>
      <c r="N1316" s="288"/>
      <c r="O1316" s="288"/>
      <c r="P1316" s="288"/>
      <c r="Q1316" s="289"/>
      <c r="R1316" s="274"/>
      <c r="S1316" s="275" t="e">
        <f>IF(OR(C1316="",C1316=T$4),NA(),MATCH($B1316&amp;$C1316,'Smelter Reference List'!$J:$J,0))</f>
        <v>#N/A</v>
      </c>
      <c r="T1316" s="276"/>
      <c r="U1316" s="276"/>
      <c r="V1316" s="276"/>
      <c r="W1316" s="276"/>
    </row>
    <row r="1317" spans="1:23" s="267" customFormat="1" ht="20.25">
      <c r="A1317" s="265"/>
      <c r="B1317" s="273"/>
      <c r="C1317" s="273"/>
      <c r="D1317" s="166" t="str">
        <f ca="1">IF(ISERROR($S1317),"",OFFSET('Smelter Reference List'!$C$4,$S1317-4,0)&amp;"")</f>
        <v/>
      </c>
      <c r="E1317" s="166" t="str">
        <f ca="1">IF(ISERROR($S1317),"",OFFSET('Smelter Reference List'!$D$4,$S1317-4,0)&amp;"")</f>
        <v/>
      </c>
      <c r="F1317" s="166" t="str">
        <f ca="1">IF(ISERROR($S1317),"",OFFSET('Smelter Reference List'!$E$4,$S1317-4,0))</f>
        <v/>
      </c>
      <c r="G1317" s="166" t="str">
        <f ca="1">IF(C1317=$U$4,"Enter smelter details", IF(ISERROR($S1317),"",OFFSET('Smelter Reference List'!$F$4,$S1317-4,0)))</f>
        <v/>
      </c>
      <c r="H1317" s="290" t="str">
        <f ca="1">IF(ISERROR($S1317),"",OFFSET('Smelter Reference List'!$G$4,$S1317-4,0))</f>
        <v/>
      </c>
      <c r="I1317" s="291" t="str">
        <f ca="1">IF(ISERROR($S1317),"",OFFSET('Smelter Reference List'!$H$4,$S1317-4,0))</f>
        <v/>
      </c>
      <c r="J1317" s="291" t="str">
        <f ca="1">IF(ISERROR($S1317),"",OFFSET('Smelter Reference List'!$I$4,$S1317-4,0))</f>
        <v/>
      </c>
      <c r="K1317" s="288"/>
      <c r="L1317" s="288"/>
      <c r="M1317" s="288"/>
      <c r="N1317" s="288"/>
      <c r="O1317" s="288"/>
      <c r="P1317" s="288"/>
      <c r="Q1317" s="289"/>
      <c r="R1317" s="274"/>
      <c r="S1317" s="275" t="e">
        <f>IF(OR(C1317="",C1317=T$4),NA(),MATCH($B1317&amp;$C1317,'Smelter Reference List'!$J:$J,0))</f>
        <v>#N/A</v>
      </c>
      <c r="T1317" s="276"/>
      <c r="U1317" s="276"/>
      <c r="V1317" s="276"/>
      <c r="W1317" s="276"/>
    </row>
    <row r="1318" spans="1:23" s="267" customFormat="1" ht="20.25">
      <c r="A1318" s="265"/>
      <c r="B1318" s="273"/>
      <c r="C1318" s="273"/>
      <c r="D1318" s="166" t="str">
        <f ca="1">IF(ISERROR($S1318),"",OFFSET('Smelter Reference List'!$C$4,$S1318-4,0)&amp;"")</f>
        <v/>
      </c>
      <c r="E1318" s="166" t="str">
        <f ca="1">IF(ISERROR($S1318),"",OFFSET('Smelter Reference List'!$D$4,$S1318-4,0)&amp;"")</f>
        <v/>
      </c>
      <c r="F1318" s="166" t="str">
        <f ca="1">IF(ISERROR($S1318),"",OFFSET('Smelter Reference List'!$E$4,$S1318-4,0))</f>
        <v/>
      </c>
      <c r="G1318" s="166" t="str">
        <f ca="1">IF(C1318=$U$4,"Enter smelter details", IF(ISERROR($S1318),"",OFFSET('Smelter Reference List'!$F$4,$S1318-4,0)))</f>
        <v/>
      </c>
      <c r="H1318" s="290" t="str">
        <f ca="1">IF(ISERROR($S1318),"",OFFSET('Smelter Reference List'!$G$4,$S1318-4,0))</f>
        <v/>
      </c>
      <c r="I1318" s="291" t="str">
        <f ca="1">IF(ISERROR($S1318),"",OFFSET('Smelter Reference List'!$H$4,$S1318-4,0))</f>
        <v/>
      </c>
      <c r="J1318" s="291" t="str">
        <f ca="1">IF(ISERROR($S1318),"",OFFSET('Smelter Reference List'!$I$4,$S1318-4,0))</f>
        <v/>
      </c>
      <c r="K1318" s="288"/>
      <c r="L1318" s="288"/>
      <c r="M1318" s="288"/>
      <c r="N1318" s="288"/>
      <c r="O1318" s="288"/>
      <c r="P1318" s="288"/>
      <c r="Q1318" s="289"/>
      <c r="R1318" s="274"/>
      <c r="S1318" s="275" t="e">
        <f>IF(OR(C1318="",C1318=T$4),NA(),MATCH($B1318&amp;$C1318,'Smelter Reference List'!$J:$J,0))</f>
        <v>#N/A</v>
      </c>
      <c r="T1318" s="276"/>
      <c r="U1318" s="276"/>
      <c r="V1318" s="276"/>
      <c r="W1318" s="276"/>
    </row>
    <row r="1319" spans="1:23" s="267" customFormat="1" ht="20.25">
      <c r="A1319" s="265"/>
      <c r="B1319" s="273"/>
      <c r="C1319" s="273"/>
      <c r="D1319" s="166" t="str">
        <f ca="1">IF(ISERROR($S1319),"",OFFSET('Smelter Reference List'!$C$4,$S1319-4,0)&amp;"")</f>
        <v/>
      </c>
      <c r="E1319" s="166" t="str">
        <f ca="1">IF(ISERROR($S1319),"",OFFSET('Smelter Reference List'!$D$4,$S1319-4,0)&amp;"")</f>
        <v/>
      </c>
      <c r="F1319" s="166" t="str">
        <f ca="1">IF(ISERROR($S1319),"",OFFSET('Smelter Reference List'!$E$4,$S1319-4,0))</f>
        <v/>
      </c>
      <c r="G1319" s="166" t="str">
        <f ca="1">IF(C1319=$U$4,"Enter smelter details", IF(ISERROR($S1319),"",OFFSET('Smelter Reference List'!$F$4,$S1319-4,0)))</f>
        <v/>
      </c>
      <c r="H1319" s="290" t="str">
        <f ca="1">IF(ISERROR($S1319),"",OFFSET('Smelter Reference List'!$G$4,$S1319-4,0))</f>
        <v/>
      </c>
      <c r="I1319" s="291" t="str">
        <f ca="1">IF(ISERROR($S1319),"",OFFSET('Smelter Reference List'!$H$4,$S1319-4,0))</f>
        <v/>
      </c>
      <c r="J1319" s="291" t="str">
        <f ca="1">IF(ISERROR($S1319),"",OFFSET('Smelter Reference List'!$I$4,$S1319-4,0))</f>
        <v/>
      </c>
      <c r="K1319" s="288"/>
      <c r="L1319" s="288"/>
      <c r="M1319" s="288"/>
      <c r="N1319" s="288"/>
      <c r="O1319" s="288"/>
      <c r="P1319" s="288"/>
      <c r="Q1319" s="289"/>
      <c r="R1319" s="274"/>
      <c r="S1319" s="275" t="e">
        <f>IF(OR(C1319="",C1319=T$4),NA(),MATCH($B1319&amp;$C1319,'Smelter Reference List'!$J:$J,0))</f>
        <v>#N/A</v>
      </c>
      <c r="T1319" s="276"/>
      <c r="U1319" s="276"/>
      <c r="V1319" s="276"/>
      <c r="W1319" s="276"/>
    </row>
    <row r="1320" spans="1:23" s="267" customFormat="1" ht="20.25">
      <c r="A1320" s="265"/>
      <c r="B1320" s="273"/>
      <c r="C1320" s="273"/>
      <c r="D1320" s="166" t="str">
        <f ca="1">IF(ISERROR($S1320),"",OFFSET('Smelter Reference List'!$C$4,$S1320-4,0)&amp;"")</f>
        <v/>
      </c>
      <c r="E1320" s="166" t="str">
        <f ca="1">IF(ISERROR($S1320),"",OFFSET('Smelter Reference List'!$D$4,$S1320-4,0)&amp;"")</f>
        <v/>
      </c>
      <c r="F1320" s="166" t="str">
        <f ca="1">IF(ISERROR($S1320),"",OFFSET('Smelter Reference List'!$E$4,$S1320-4,0))</f>
        <v/>
      </c>
      <c r="G1320" s="166" t="str">
        <f ca="1">IF(C1320=$U$4,"Enter smelter details", IF(ISERROR($S1320),"",OFFSET('Smelter Reference List'!$F$4,$S1320-4,0)))</f>
        <v/>
      </c>
      <c r="H1320" s="290" t="str">
        <f ca="1">IF(ISERROR($S1320),"",OFFSET('Smelter Reference List'!$G$4,$S1320-4,0))</f>
        <v/>
      </c>
      <c r="I1320" s="291" t="str">
        <f ca="1">IF(ISERROR($S1320),"",OFFSET('Smelter Reference List'!$H$4,$S1320-4,0))</f>
        <v/>
      </c>
      <c r="J1320" s="291" t="str">
        <f ca="1">IF(ISERROR($S1320),"",OFFSET('Smelter Reference List'!$I$4,$S1320-4,0))</f>
        <v/>
      </c>
      <c r="K1320" s="288"/>
      <c r="L1320" s="288"/>
      <c r="M1320" s="288"/>
      <c r="N1320" s="288"/>
      <c r="O1320" s="288"/>
      <c r="P1320" s="288"/>
      <c r="Q1320" s="289"/>
      <c r="R1320" s="274"/>
      <c r="S1320" s="275" t="e">
        <f>IF(OR(C1320="",C1320=T$4),NA(),MATCH($B1320&amp;$C1320,'Smelter Reference List'!$J:$J,0))</f>
        <v>#N/A</v>
      </c>
      <c r="T1320" s="276"/>
      <c r="U1320" s="276"/>
      <c r="V1320" s="276"/>
      <c r="W1320" s="276"/>
    </row>
    <row r="1321" spans="1:23" s="267" customFormat="1" ht="20.25">
      <c r="A1321" s="265"/>
      <c r="B1321" s="273"/>
      <c r="C1321" s="273"/>
      <c r="D1321" s="166" t="str">
        <f ca="1">IF(ISERROR($S1321),"",OFFSET('Smelter Reference List'!$C$4,$S1321-4,0)&amp;"")</f>
        <v/>
      </c>
      <c r="E1321" s="166" t="str">
        <f ca="1">IF(ISERROR($S1321),"",OFFSET('Smelter Reference List'!$D$4,$S1321-4,0)&amp;"")</f>
        <v/>
      </c>
      <c r="F1321" s="166" t="str">
        <f ca="1">IF(ISERROR($S1321),"",OFFSET('Smelter Reference List'!$E$4,$S1321-4,0))</f>
        <v/>
      </c>
      <c r="G1321" s="166" t="str">
        <f ca="1">IF(C1321=$U$4,"Enter smelter details", IF(ISERROR($S1321),"",OFFSET('Smelter Reference List'!$F$4,$S1321-4,0)))</f>
        <v/>
      </c>
      <c r="H1321" s="290" t="str">
        <f ca="1">IF(ISERROR($S1321),"",OFFSET('Smelter Reference List'!$G$4,$S1321-4,0))</f>
        <v/>
      </c>
      <c r="I1321" s="291" t="str">
        <f ca="1">IF(ISERROR($S1321),"",OFFSET('Smelter Reference List'!$H$4,$S1321-4,0))</f>
        <v/>
      </c>
      <c r="J1321" s="291" t="str">
        <f ca="1">IF(ISERROR($S1321),"",OFFSET('Smelter Reference List'!$I$4,$S1321-4,0))</f>
        <v/>
      </c>
      <c r="K1321" s="288"/>
      <c r="L1321" s="288"/>
      <c r="M1321" s="288"/>
      <c r="N1321" s="288"/>
      <c r="O1321" s="288"/>
      <c r="P1321" s="288"/>
      <c r="Q1321" s="289"/>
      <c r="R1321" s="274"/>
      <c r="S1321" s="275" t="e">
        <f>IF(OR(C1321="",C1321=T$4),NA(),MATCH($B1321&amp;$C1321,'Smelter Reference List'!$J:$J,0))</f>
        <v>#N/A</v>
      </c>
      <c r="T1321" s="276"/>
      <c r="U1321" s="276"/>
      <c r="V1321" s="276"/>
      <c r="W1321" s="276"/>
    </row>
    <row r="1322" spans="1:23" s="267" customFormat="1" ht="20.25">
      <c r="A1322" s="265"/>
      <c r="B1322" s="273"/>
      <c r="C1322" s="273"/>
      <c r="D1322" s="166" t="str">
        <f ca="1">IF(ISERROR($S1322),"",OFFSET('Smelter Reference List'!$C$4,$S1322-4,0)&amp;"")</f>
        <v/>
      </c>
      <c r="E1322" s="166" t="str">
        <f ca="1">IF(ISERROR($S1322),"",OFFSET('Smelter Reference List'!$D$4,$S1322-4,0)&amp;"")</f>
        <v/>
      </c>
      <c r="F1322" s="166" t="str">
        <f ca="1">IF(ISERROR($S1322),"",OFFSET('Smelter Reference List'!$E$4,$S1322-4,0))</f>
        <v/>
      </c>
      <c r="G1322" s="166" t="str">
        <f ca="1">IF(C1322=$U$4,"Enter smelter details", IF(ISERROR($S1322),"",OFFSET('Smelter Reference List'!$F$4,$S1322-4,0)))</f>
        <v/>
      </c>
      <c r="H1322" s="290" t="str">
        <f ca="1">IF(ISERROR($S1322),"",OFFSET('Smelter Reference List'!$G$4,$S1322-4,0))</f>
        <v/>
      </c>
      <c r="I1322" s="291" t="str">
        <f ca="1">IF(ISERROR($S1322),"",OFFSET('Smelter Reference List'!$H$4,$S1322-4,0))</f>
        <v/>
      </c>
      <c r="J1322" s="291" t="str">
        <f ca="1">IF(ISERROR($S1322),"",OFFSET('Smelter Reference List'!$I$4,$S1322-4,0))</f>
        <v/>
      </c>
      <c r="K1322" s="288"/>
      <c r="L1322" s="288"/>
      <c r="M1322" s="288"/>
      <c r="N1322" s="288"/>
      <c r="O1322" s="288"/>
      <c r="P1322" s="288"/>
      <c r="Q1322" s="289"/>
      <c r="R1322" s="274"/>
      <c r="S1322" s="275" t="e">
        <f>IF(OR(C1322="",C1322=T$4),NA(),MATCH($B1322&amp;$C1322,'Smelter Reference List'!$J:$J,0))</f>
        <v>#N/A</v>
      </c>
      <c r="T1322" s="276"/>
      <c r="U1322" s="276"/>
      <c r="V1322" s="276"/>
      <c r="W1322" s="276"/>
    </row>
    <row r="1323" spans="1:23" s="267" customFormat="1" ht="20.25">
      <c r="A1323" s="265"/>
      <c r="B1323" s="273"/>
      <c r="C1323" s="273"/>
      <c r="D1323" s="166" t="str">
        <f ca="1">IF(ISERROR($S1323),"",OFFSET('Smelter Reference List'!$C$4,$S1323-4,0)&amp;"")</f>
        <v/>
      </c>
      <c r="E1323" s="166" t="str">
        <f ca="1">IF(ISERROR($S1323),"",OFFSET('Smelter Reference List'!$D$4,$S1323-4,0)&amp;"")</f>
        <v/>
      </c>
      <c r="F1323" s="166" t="str">
        <f ca="1">IF(ISERROR($S1323),"",OFFSET('Smelter Reference List'!$E$4,$S1323-4,0))</f>
        <v/>
      </c>
      <c r="G1323" s="166" t="str">
        <f ca="1">IF(C1323=$U$4,"Enter smelter details", IF(ISERROR($S1323),"",OFFSET('Smelter Reference List'!$F$4,$S1323-4,0)))</f>
        <v/>
      </c>
      <c r="H1323" s="290" t="str">
        <f ca="1">IF(ISERROR($S1323),"",OFFSET('Smelter Reference List'!$G$4,$S1323-4,0))</f>
        <v/>
      </c>
      <c r="I1323" s="291" t="str">
        <f ca="1">IF(ISERROR($S1323),"",OFFSET('Smelter Reference List'!$H$4,$S1323-4,0))</f>
        <v/>
      </c>
      <c r="J1323" s="291" t="str">
        <f ca="1">IF(ISERROR($S1323),"",OFFSET('Smelter Reference List'!$I$4,$S1323-4,0))</f>
        <v/>
      </c>
      <c r="K1323" s="288"/>
      <c r="L1323" s="288"/>
      <c r="M1323" s="288"/>
      <c r="N1323" s="288"/>
      <c r="O1323" s="288"/>
      <c r="P1323" s="288"/>
      <c r="Q1323" s="289"/>
      <c r="R1323" s="274"/>
      <c r="S1323" s="275" t="e">
        <f>IF(OR(C1323="",C1323=T$4),NA(),MATCH($B1323&amp;$C1323,'Smelter Reference List'!$J:$J,0))</f>
        <v>#N/A</v>
      </c>
      <c r="T1323" s="276"/>
      <c r="U1323" s="276"/>
      <c r="V1323" s="276"/>
      <c r="W1323" s="276"/>
    </row>
    <row r="1324" spans="1:23" s="267" customFormat="1" ht="20.25">
      <c r="A1324" s="265"/>
      <c r="B1324" s="273"/>
      <c r="C1324" s="273"/>
      <c r="D1324" s="166" t="str">
        <f ca="1">IF(ISERROR($S1324),"",OFFSET('Smelter Reference List'!$C$4,$S1324-4,0)&amp;"")</f>
        <v/>
      </c>
      <c r="E1324" s="166" t="str">
        <f ca="1">IF(ISERROR($S1324),"",OFFSET('Smelter Reference List'!$D$4,$S1324-4,0)&amp;"")</f>
        <v/>
      </c>
      <c r="F1324" s="166" t="str">
        <f ca="1">IF(ISERROR($S1324),"",OFFSET('Smelter Reference List'!$E$4,$S1324-4,0))</f>
        <v/>
      </c>
      <c r="G1324" s="166" t="str">
        <f ca="1">IF(C1324=$U$4,"Enter smelter details", IF(ISERROR($S1324),"",OFFSET('Smelter Reference List'!$F$4,$S1324-4,0)))</f>
        <v/>
      </c>
      <c r="H1324" s="290" t="str">
        <f ca="1">IF(ISERROR($S1324),"",OFFSET('Smelter Reference List'!$G$4,$S1324-4,0))</f>
        <v/>
      </c>
      <c r="I1324" s="291" t="str">
        <f ca="1">IF(ISERROR($S1324),"",OFFSET('Smelter Reference List'!$H$4,$S1324-4,0))</f>
        <v/>
      </c>
      <c r="J1324" s="291" t="str">
        <f ca="1">IF(ISERROR($S1324),"",OFFSET('Smelter Reference List'!$I$4,$S1324-4,0))</f>
        <v/>
      </c>
      <c r="K1324" s="288"/>
      <c r="L1324" s="288"/>
      <c r="M1324" s="288"/>
      <c r="N1324" s="288"/>
      <c r="O1324" s="288"/>
      <c r="P1324" s="288"/>
      <c r="Q1324" s="289"/>
      <c r="R1324" s="274"/>
      <c r="S1324" s="275" t="e">
        <f>IF(OR(C1324="",C1324=T$4),NA(),MATCH($B1324&amp;$C1324,'Smelter Reference List'!$J:$J,0))</f>
        <v>#N/A</v>
      </c>
      <c r="T1324" s="276"/>
      <c r="U1324" s="276"/>
      <c r="V1324" s="276"/>
      <c r="W1324" s="276"/>
    </row>
    <row r="1325" spans="1:23" s="267" customFormat="1" ht="20.25">
      <c r="A1325" s="265"/>
      <c r="B1325" s="273"/>
      <c r="C1325" s="273"/>
      <c r="D1325" s="166" t="str">
        <f ca="1">IF(ISERROR($S1325),"",OFFSET('Smelter Reference List'!$C$4,$S1325-4,0)&amp;"")</f>
        <v/>
      </c>
      <c r="E1325" s="166" t="str">
        <f ca="1">IF(ISERROR($S1325),"",OFFSET('Smelter Reference List'!$D$4,$S1325-4,0)&amp;"")</f>
        <v/>
      </c>
      <c r="F1325" s="166" t="str">
        <f ca="1">IF(ISERROR($S1325),"",OFFSET('Smelter Reference List'!$E$4,$S1325-4,0))</f>
        <v/>
      </c>
      <c r="G1325" s="166" t="str">
        <f ca="1">IF(C1325=$U$4,"Enter smelter details", IF(ISERROR($S1325),"",OFFSET('Smelter Reference List'!$F$4,$S1325-4,0)))</f>
        <v/>
      </c>
      <c r="H1325" s="290" t="str">
        <f ca="1">IF(ISERROR($S1325),"",OFFSET('Smelter Reference List'!$G$4,$S1325-4,0))</f>
        <v/>
      </c>
      <c r="I1325" s="291" t="str">
        <f ca="1">IF(ISERROR($S1325),"",OFFSET('Smelter Reference List'!$H$4,$S1325-4,0))</f>
        <v/>
      </c>
      <c r="J1325" s="291" t="str">
        <f ca="1">IF(ISERROR($S1325),"",OFFSET('Smelter Reference List'!$I$4,$S1325-4,0))</f>
        <v/>
      </c>
      <c r="K1325" s="288"/>
      <c r="L1325" s="288"/>
      <c r="M1325" s="288"/>
      <c r="N1325" s="288"/>
      <c r="O1325" s="288"/>
      <c r="P1325" s="288"/>
      <c r="Q1325" s="289"/>
      <c r="R1325" s="274"/>
      <c r="S1325" s="275" t="e">
        <f>IF(OR(C1325="",C1325=T$4),NA(),MATCH($B1325&amp;$C1325,'Smelter Reference List'!$J:$J,0))</f>
        <v>#N/A</v>
      </c>
      <c r="T1325" s="276"/>
      <c r="U1325" s="276"/>
      <c r="V1325" s="276"/>
      <c r="W1325" s="276"/>
    </row>
    <row r="1326" spans="1:23" s="267" customFormat="1" ht="20.25">
      <c r="A1326" s="265"/>
      <c r="B1326" s="273"/>
      <c r="C1326" s="273"/>
      <c r="D1326" s="166" t="str">
        <f ca="1">IF(ISERROR($S1326),"",OFFSET('Smelter Reference List'!$C$4,$S1326-4,0)&amp;"")</f>
        <v/>
      </c>
      <c r="E1326" s="166" t="str">
        <f ca="1">IF(ISERROR($S1326),"",OFFSET('Smelter Reference List'!$D$4,$S1326-4,0)&amp;"")</f>
        <v/>
      </c>
      <c r="F1326" s="166" t="str">
        <f ca="1">IF(ISERROR($S1326),"",OFFSET('Smelter Reference List'!$E$4,$S1326-4,0))</f>
        <v/>
      </c>
      <c r="G1326" s="166" t="str">
        <f ca="1">IF(C1326=$U$4,"Enter smelter details", IF(ISERROR($S1326),"",OFFSET('Smelter Reference List'!$F$4,$S1326-4,0)))</f>
        <v/>
      </c>
      <c r="H1326" s="290" t="str">
        <f ca="1">IF(ISERROR($S1326),"",OFFSET('Smelter Reference List'!$G$4,$S1326-4,0))</f>
        <v/>
      </c>
      <c r="I1326" s="291" t="str">
        <f ca="1">IF(ISERROR($S1326),"",OFFSET('Smelter Reference List'!$H$4,$S1326-4,0))</f>
        <v/>
      </c>
      <c r="J1326" s="291" t="str">
        <f ca="1">IF(ISERROR($S1326),"",OFFSET('Smelter Reference List'!$I$4,$S1326-4,0))</f>
        <v/>
      </c>
      <c r="K1326" s="288"/>
      <c r="L1326" s="288"/>
      <c r="M1326" s="288"/>
      <c r="N1326" s="288"/>
      <c r="O1326" s="288"/>
      <c r="P1326" s="288"/>
      <c r="Q1326" s="289"/>
      <c r="R1326" s="274"/>
      <c r="S1326" s="275" t="e">
        <f>IF(OR(C1326="",C1326=T$4),NA(),MATCH($B1326&amp;$C1326,'Smelter Reference List'!$J:$J,0))</f>
        <v>#N/A</v>
      </c>
      <c r="T1326" s="276"/>
      <c r="U1326" s="276"/>
      <c r="V1326" s="276"/>
      <c r="W1326" s="276"/>
    </row>
    <row r="1327" spans="1:23" s="267" customFormat="1" ht="20.25">
      <c r="A1327" s="265"/>
      <c r="B1327" s="273"/>
      <c r="C1327" s="273"/>
      <c r="D1327" s="166" t="str">
        <f ca="1">IF(ISERROR($S1327),"",OFFSET('Smelter Reference List'!$C$4,$S1327-4,0)&amp;"")</f>
        <v/>
      </c>
      <c r="E1327" s="166" t="str">
        <f ca="1">IF(ISERROR($S1327),"",OFFSET('Smelter Reference List'!$D$4,$S1327-4,0)&amp;"")</f>
        <v/>
      </c>
      <c r="F1327" s="166" t="str">
        <f ca="1">IF(ISERROR($S1327),"",OFFSET('Smelter Reference List'!$E$4,$S1327-4,0))</f>
        <v/>
      </c>
      <c r="G1327" s="166" t="str">
        <f ca="1">IF(C1327=$U$4,"Enter smelter details", IF(ISERROR($S1327),"",OFFSET('Smelter Reference List'!$F$4,$S1327-4,0)))</f>
        <v/>
      </c>
      <c r="H1327" s="290" t="str">
        <f ca="1">IF(ISERROR($S1327),"",OFFSET('Smelter Reference List'!$G$4,$S1327-4,0))</f>
        <v/>
      </c>
      <c r="I1327" s="291" t="str">
        <f ca="1">IF(ISERROR($S1327),"",OFFSET('Smelter Reference List'!$H$4,$S1327-4,0))</f>
        <v/>
      </c>
      <c r="J1327" s="291" t="str">
        <f ca="1">IF(ISERROR($S1327),"",OFFSET('Smelter Reference List'!$I$4,$S1327-4,0))</f>
        <v/>
      </c>
      <c r="K1327" s="288"/>
      <c r="L1327" s="288"/>
      <c r="M1327" s="288"/>
      <c r="N1327" s="288"/>
      <c r="O1327" s="288"/>
      <c r="P1327" s="288"/>
      <c r="Q1327" s="289"/>
      <c r="R1327" s="274"/>
      <c r="S1327" s="275" t="e">
        <f>IF(OR(C1327="",C1327=T$4),NA(),MATCH($B1327&amp;$C1327,'Smelter Reference List'!$J:$J,0))</f>
        <v>#N/A</v>
      </c>
      <c r="T1327" s="276"/>
      <c r="U1327" s="276"/>
      <c r="V1327" s="276"/>
      <c r="W1327" s="276"/>
    </row>
    <row r="1328" spans="1:23" s="267" customFormat="1" ht="20.25">
      <c r="A1328" s="265"/>
      <c r="B1328" s="273"/>
      <c r="C1328" s="273"/>
      <c r="D1328" s="166" t="str">
        <f ca="1">IF(ISERROR($S1328),"",OFFSET('Smelter Reference List'!$C$4,$S1328-4,0)&amp;"")</f>
        <v/>
      </c>
      <c r="E1328" s="166" t="str">
        <f ca="1">IF(ISERROR($S1328),"",OFFSET('Smelter Reference List'!$D$4,$S1328-4,0)&amp;"")</f>
        <v/>
      </c>
      <c r="F1328" s="166" t="str">
        <f ca="1">IF(ISERROR($S1328),"",OFFSET('Smelter Reference List'!$E$4,$S1328-4,0))</f>
        <v/>
      </c>
      <c r="G1328" s="166" t="str">
        <f ca="1">IF(C1328=$U$4,"Enter smelter details", IF(ISERROR($S1328),"",OFFSET('Smelter Reference List'!$F$4,$S1328-4,0)))</f>
        <v/>
      </c>
      <c r="H1328" s="290" t="str">
        <f ca="1">IF(ISERROR($S1328),"",OFFSET('Smelter Reference List'!$G$4,$S1328-4,0))</f>
        <v/>
      </c>
      <c r="I1328" s="291" t="str">
        <f ca="1">IF(ISERROR($S1328),"",OFFSET('Smelter Reference List'!$H$4,$S1328-4,0))</f>
        <v/>
      </c>
      <c r="J1328" s="291" t="str">
        <f ca="1">IF(ISERROR($S1328),"",OFFSET('Smelter Reference List'!$I$4,$S1328-4,0))</f>
        <v/>
      </c>
      <c r="K1328" s="288"/>
      <c r="L1328" s="288"/>
      <c r="M1328" s="288"/>
      <c r="N1328" s="288"/>
      <c r="O1328" s="288"/>
      <c r="P1328" s="288"/>
      <c r="Q1328" s="289"/>
      <c r="R1328" s="274"/>
      <c r="S1328" s="275" t="e">
        <f>IF(OR(C1328="",C1328=T$4),NA(),MATCH($B1328&amp;$C1328,'Smelter Reference List'!$J:$J,0))</f>
        <v>#N/A</v>
      </c>
      <c r="T1328" s="276"/>
      <c r="U1328" s="276"/>
      <c r="V1328" s="276"/>
      <c r="W1328" s="276"/>
    </row>
    <row r="1329" spans="1:23" s="267" customFormat="1" ht="20.25">
      <c r="A1329" s="265"/>
      <c r="B1329" s="273"/>
      <c r="C1329" s="273"/>
      <c r="D1329" s="166" t="str">
        <f ca="1">IF(ISERROR($S1329),"",OFFSET('Smelter Reference List'!$C$4,$S1329-4,0)&amp;"")</f>
        <v/>
      </c>
      <c r="E1329" s="166" t="str">
        <f ca="1">IF(ISERROR($S1329),"",OFFSET('Smelter Reference List'!$D$4,$S1329-4,0)&amp;"")</f>
        <v/>
      </c>
      <c r="F1329" s="166" t="str">
        <f ca="1">IF(ISERROR($S1329),"",OFFSET('Smelter Reference List'!$E$4,$S1329-4,0))</f>
        <v/>
      </c>
      <c r="G1329" s="166" t="str">
        <f ca="1">IF(C1329=$U$4,"Enter smelter details", IF(ISERROR($S1329),"",OFFSET('Smelter Reference List'!$F$4,$S1329-4,0)))</f>
        <v/>
      </c>
      <c r="H1329" s="290" t="str">
        <f ca="1">IF(ISERROR($S1329),"",OFFSET('Smelter Reference List'!$G$4,$S1329-4,0))</f>
        <v/>
      </c>
      <c r="I1329" s="291" t="str">
        <f ca="1">IF(ISERROR($S1329),"",OFFSET('Smelter Reference List'!$H$4,$S1329-4,0))</f>
        <v/>
      </c>
      <c r="J1329" s="291" t="str">
        <f ca="1">IF(ISERROR($S1329),"",OFFSET('Smelter Reference List'!$I$4,$S1329-4,0))</f>
        <v/>
      </c>
      <c r="K1329" s="288"/>
      <c r="L1329" s="288"/>
      <c r="M1329" s="288"/>
      <c r="N1329" s="288"/>
      <c r="O1329" s="288"/>
      <c r="P1329" s="288"/>
      <c r="Q1329" s="289"/>
      <c r="R1329" s="274"/>
      <c r="S1329" s="275" t="e">
        <f>IF(OR(C1329="",C1329=T$4),NA(),MATCH($B1329&amp;$C1329,'Smelter Reference List'!$J:$J,0))</f>
        <v>#N/A</v>
      </c>
      <c r="T1329" s="276"/>
      <c r="U1329" s="276"/>
      <c r="V1329" s="276"/>
      <c r="W1329" s="276"/>
    </row>
    <row r="1330" spans="1:23" s="267" customFormat="1" ht="20.25">
      <c r="A1330" s="265"/>
      <c r="B1330" s="273"/>
      <c r="C1330" s="273"/>
      <c r="D1330" s="166" t="str">
        <f ca="1">IF(ISERROR($S1330),"",OFFSET('Smelter Reference List'!$C$4,$S1330-4,0)&amp;"")</f>
        <v/>
      </c>
      <c r="E1330" s="166" t="str">
        <f ca="1">IF(ISERROR($S1330),"",OFFSET('Smelter Reference List'!$D$4,$S1330-4,0)&amp;"")</f>
        <v/>
      </c>
      <c r="F1330" s="166" t="str">
        <f ca="1">IF(ISERROR($S1330),"",OFFSET('Smelter Reference List'!$E$4,$S1330-4,0))</f>
        <v/>
      </c>
      <c r="G1330" s="166" t="str">
        <f ca="1">IF(C1330=$U$4,"Enter smelter details", IF(ISERROR($S1330),"",OFFSET('Smelter Reference List'!$F$4,$S1330-4,0)))</f>
        <v/>
      </c>
      <c r="H1330" s="290" t="str">
        <f ca="1">IF(ISERROR($S1330),"",OFFSET('Smelter Reference List'!$G$4,$S1330-4,0))</f>
        <v/>
      </c>
      <c r="I1330" s="291" t="str">
        <f ca="1">IF(ISERROR($S1330),"",OFFSET('Smelter Reference List'!$H$4,$S1330-4,0))</f>
        <v/>
      </c>
      <c r="J1330" s="291" t="str">
        <f ca="1">IF(ISERROR($S1330),"",OFFSET('Smelter Reference List'!$I$4,$S1330-4,0))</f>
        <v/>
      </c>
      <c r="K1330" s="288"/>
      <c r="L1330" s="288"/>
      <c r="M1330" s="288"/>
      <c r="N1330" s="288"/>
      <c r="O1330" s="288"/>
      <c r="P1330" s="288"/>
      <c r="Q1330" s="289"/>
      <c r="R1330" s="274"/>
      <c r="S1330" s="275" t="e">
        <f>IF(OR(C1330="",C1330=T$4),NA(),MATCH($B1330&amp;$C1330,'Smelter Reference List'!$J:$J,0))</f>
        <v>#N/A</v>
      </c>
      <c r="T1330" s="276"/>
      <c r="U1330" s="276"/>
      <c r="V1330" s="276"/>
      <c r="W1330" s="276"/>
    </row>
    <row r="1331" spans="1:23" s="267" customFormat="1" ht="20.25">
      <c r="A1331" s="265"/>
      <c r="B1331" s="273"/>
      <c r="C1331" s="273"/>
      <c r="D1331" s="166" t="str">
        <f ca="1">IF(ISERROR($S1331),"",OFFSET('Smelter Reference List'!$C$4,$S1331-4,0)&amp;"")</f>
        <v/>
      </c>
      <c r="E1331" s="166" t="str">
        <f ca="1">IF(ISERROR($S1331),"",OFFSET('Smelter Reference List'!$D$4,$S1331-4,0)&amp;"")</f>
        <v/>
      </c>
      <c r="F1331" s="166" t="str">
        <f ca="1">IF(ISERROR($S1331),"",OFFSET('Smelter Reference List'!$E$4,$S1331-4,0))</f>
        <v/>
      </c>
      <c r="G1331" s="166" t="str">
        <f ca="1">IF(C1331=$U$4,"Enter smelter details", IF(ISERROR($S1331),"",OFFSET('Smelter Reference List'!$F$4,$S1331-4,0)))</f>
        <v/>
      </c>
      <c r="H1331" s="290" t="str">
        <f ca="1">IF(ISERROR($S1331),"",OFFSET('Smelter Reference List'!$G$4,$S1331-4,0))</f>
        <v/>
      </c>
      <c r="I1331" s="291" t="str">
        <f ca="1">IF(ISERROR($S1331),"",OFFSET('Smelter Reference List'!$H$4,$S1331-4,0))</f>
        <v/>
      </c>
      <c r="J1331" s="291" t="str">
        <f ca="1">IF(ISERROR($S1331),"",OFFSET('Smelter Reference List'!$I$4,$S1331-4,0))</f>
        <v/>
      </c>
      <c r="K1331" s="288"/>
      <c r="L1331" s="288"/>
      <c r="M1331" s="288"/>
      <c r="N1331" s="288"/>
      <c r="O1331" s="288"/>
      <c r="P1331" s="288"/>
      <c r="Q1331" s="289"/>
      <c r="R1331" s="274"/>
      <c r="S1331" s="275" t="e">
        <f>IF(OR(C1331="",C1331=T$4),NA(),MATCH($B1331&amp;$C1331,'Smelter Reference List'!$J:$J,0))</f>
        <v>#N/A</v>
      </c>
      <c r="T1331" s="276"/>
      <c r="U1331" s="276"/>
      <c r="V1331" s="276"/>
      <c r="W1331" s="276"/>
    </row>
    <row r="1332" spans="1:23" s="267" customFormat="1" ht="20.25">
      <c r="A1332" s="265"/>
      <c r="B1332" s="273"/>
      <c r="C1332" s="273"/>
      <c r="D1332" s="166" t="str">
        <f ca="1">IF(ISERROR($S1332),"",OFFSET('Smelter Reference List'!$C$4,$S1332-4,0)&amp;"")</f>
        <v/>
      </c>
      <c r="E1332" s="166" t="str">
        <f ca="1">IF(ISERROR($S1332),"",OFFSET('Smelter Reference List'!$D$4,$S1332-4,0)&amp;"")</f>
        <v/>
      </c>
      <c r="F1332" s="166" t="str">
        <f ca="1">IF(ISERROR($S1332),"",OFFSET('Smelter Reference List'!$E$4,$S1332-4,0))</f>
        <v/>
      </c>
      <c r="G1332" s="166" t="str">
        <f ca="1">IF(C1332=$U$4,"Enter smelter details", IF(ISERROR($S1332),"",OFFSET('Smelter Reference List'!$F$4,$S1332-4,0)))</f>
        <v/>
      </c>
      <c r="H1332" s="290" t="str">
        <f ca="1">IF(ISERROR($S1332),"",OFFSET('Smelter Reference List'!$G$4,$S1332-4,0))</f>
        <v/>
      </c>
      <c r="I1332" s="291" t="str">
        <f ca="1">IF(ISERROR($S1332),"",OFFSET('Smelter Reference List'!$H$4,$S1332-4,0))</f>
        <v/>
      </c>
      <c r="J1332" s="291" t="str">
        <f ca="1">IF(ISERROR($S1332),"",OFFSET('Smelter Reference List'!$I$4,$S1332-4,0))</f>
        <v/>
      </c>
      <c r="K1332" s="288"/>
      <c r="L1332" s="288"/>
      <c r="M1332" s="288"/>
      <c r="N1332" s="288"/>
      <c r="O1332" s="288"/>
      <c r="P1332" s="288"/>
      <c r="Q1332" s="289"/>
      <c r="R1332" s="274"/>
      <c r="S1332" s="275" t="e">
        <f>IF(OR(C1332="",C1332=T$4),NA(),MATCH($B1332&amp;$C1332,'Smelter Reference List'!$J:$J,0))</f>
        <v>#N/A</v>
      </c>
      <c r="T1332" s="276"/>
      <c r="U1332" s="276"/>
      <c r="V1332" s="276"/>
      <c r="W1332" s="276"/>
    </row>
    <row r="1333" spans="1:23" s="267" customFormat="1" ht="20.25">
      <c r="A1333" s="265"/>
      <c r="B1333" s="273"/>
      <c r="C1333" s="273"/>
      <c r="D1333" s="166" t="str">
        <f ca="1">IF(ISERROR($S1333),"",OFFSET('Smelter Reference List'!$C$4,$S1333-4,0)&amp;"")</f>
        <v/>
      </c>
      <c r="E1333" s="166" t="str">
        <f ca="1">IF(ISERROR($S1333),"",OFFSET('Smelter Reference List'!$D$4,$S1333-4,0)&amp;"")</f>
        <v/>
      </c>
      <c r="F1333" s="166" t="str">
        <f ca="1">IF(ISERROR($S1333),"",OFFSET('Smelter Reference List'!$E$4,$S1333-4,0))</f>
        <v/>
      </c>
      <c r="G1333" s="166" t="str">
        <f ca="1">IF(C1333=$U$4,"Enter smelter details", IF(ISERROR($S1333),"",OFFSET('Smelter Reference List'!$F$4,$S1333-4,0)))</f>
        <v/>
      </c>
      <c r="H1333" s="290" t="str">
        <f ca="1">IF(ISERROR($S1333),"",OFFSET('Smelter Reference List'!$G$4,$S1333-4,0))</f>
        <v/>
      </c>
      <c r="I1333" s="291" t="str">
        <f ca="1">IF(ISERROR($S1333),"",OFFSET('Smelter Reference List'!$H$4,$S1333-4,0))</f>
        <v/>
      </c>
      <c r="J1333" s="291" t="str">
        <f ca="1">IF(ISERROR($S1333),"",OFFSET('Smelter Reference List'!$I$4,$S1333-4,0))</f>
        <v/>
      </c>
      <c r="K1333" s="288"/>
      <c r="L1333" s="288"/>
      <c r="M1333" s="288"/>
      <c r="N1333" s="288"/>
      <c r="O1333" s="288"/>
      <c r="P1333" s="288"/>
      <c r="Q1333" s="289"/>
      <c r="R1333" s="274"/>
      <c r="S1333" s="275" t="e">
        <f>IF(OR(C1333="",C1333=T$4),NA(),MATCH($B1333&amp;$C1333,'Smelter Reference List'!$J:$J,0))</f>
        <v>#N/A</v>
      </c>
      <c r="T1333" s="276"/>
      <c r="U1333" s="276"/>
      <c r="V1333" s="276"/>
      <c r="W1333" s="276"/>
    </row>
    <row r="1334" spans="1:23" s="267" customFormat="1" ht="20.25">
      <c r="A1334" s="265"/>
      <c r="B1334" s="273"/>
      <c r="C1334" s="273"/>
      <c r="D1334" s="166" t="str">
        <f ca="1">IF(ISERROR($S1334),"",OFFSET('Smelter Reference List'!$C$4,$S1334-4,0)&amp;"")</f>
        <v/>
      </c>
      <c r="E1334" s="166" t="str">
        <f ca="1">IF(ISERROR($S1334),"",OFFSET('Smelter Reference List'!$D$4,$S1334-4,0)&amp;"")</f>
        <v/>
      </c>
      <c r="F1334" s="166" t="str">
        <f ca="1">IF(ISERROR($S1334),"",OFFSET('Smelter Reference List'!$E$4,$S1334-4,0))</f>
        <v/>
      </c>
      <c r="G1334" s="166" t="str">
        <f ca="1">IF(C1334=$U$4,"Enter smelter details", IF(ISERROR($S1334),"",OFFSET('Smelter Reference List'!$F$4,$S1334-4,0)))</f>
        <v/>
      </c>
      <c r="H1334" s="290" t="str">
        <f ca="1">IF(ISERROR($S1334),"",OFFSET('Smelter Reference List'!$G$4,$S1334-4,0))</f>
        <v/>
      </c>
      <c r="I1334" s="291" t="str">
        <f ca="1">IF(ISERROR($S1334),"",OFFSET('Smelter Reference List'!$H$4,$S1334-4,0))</f>
        <v/>
      </c>
      <c r="J1334" s="291" t="str">
        <f ca="1">IF(ISERROR($S1334),"",OFFSET('Smelter Reference List'!$I$4,$S1334-4,0))</f>
        <v/>
      </c>
      <c r="K1334" s="288"/>
      <c r="L1334" s="288"/>
      <c r="M1334" s="288"/>
      <c r="N1334" s="288"/>
      <c r="O1334" s="288"/>
      <c r="P1334" s="288"/>
      <c r="Q1334" s="289"/>
      <c r="R1334" s="274"/>
      <c r="S1334" s="275" t="e">
        <f>IF(OR(C1334="",C1334=T$4),NA(),MATCH($B1334&amp;$C1334,'Smelter Reference List'!$J:$J,0))</f>
        <v>#N/A</v>
      </c>
      <c r="T1334" s="276"/>
      <c r="U1334" s="276"/>
      <c r="V1334" s="276"/>
      <c r="W1334" s="276"/>
    </row>
    <row r="1335" spans="1:23" s="267" customFormat="1" ht="20.25">
      <c r="A1335" s="265"/>
      <c r="B1335" s="273"/>
      <c r="C1335" s="273"/>
      <c r="D1335" s="166" t="str">
        <f ca="1">IF(ISERROR($S1335),"",OFFSET('Smelter Reference List'!$C$4,$S1335-4,0)&amp;"")</f>
        <v/>
      </c>
      <c r="E1335" s="166" t="str">
        <f ca="1">IF(ISERROR($S1335),"",OFFSET('Smelter Reference List'!$D$4,$S1335-4,0)&amp;"")</f>
        <v/>
      </c>
      <c r="F1335" s="166" t="str">
        <f ca="1">IF(ISERROR($S1335),"",OFFSET('Smelter Reference List'!$E$4,$S1335-4,0))</f>
        <v/>
      </c>
      <c r="G1335" s="166" t="str">
        <f ca="1">IF(C1335=$U$4,"Enter smelter details", IF(ISERROR($S1335),"",OFFSET('Smelter Reference List'!$F$4,$S1335-4,0)))</f>
        <v/>
      </c>
      <c r="H1335" s="290" t="str">
        <f ca="1">IF(ISERROR($S1335),"",OFFSET('Smelter Reference List'!$G$4,$S1335-4,0))</f>
        <v/>
      </c>
      <c r="I1335" s="291" t="str">
        <f ca="1">IF(ISERROR($S1335),"",OFFSET('Smelter Reference List'!$H$4,$S1335-4,0))</f>
        <v/>
      </c>
      <c r="J1335" s="291" t="str">
        <f ca="1">IF(ISERROR($S1335),"",OFFSET('Smelter Reference List'!$I$4,$S1335-4,0))</f>
        <v/>
      </c>
      <c r="K1335" s="288"/>
      <c r="L1335" s="288"/>
      <c r="M1335" s="288"/>
      <c r="N1335" s="288"/>
      <c r="O1335" s="288"/>
      <c r="P1335" s="288"/>
      <c r="Q1335" s="289"/>
      <c r="R1335" s="274"/>
      <c r="S1335" s="275" t="e">
        <f>IF(OR(C1335="",C1335=T$4),NA(),MATCH($B1335&amp;$C1335,'Smelter Reference List'!$J:$J,0))</f>
        <v>#N/A</v>
      </c>
      <c r="T1335" s="276"/>
      <c r="U1335" s="276"/>
      <c r="V1335" s="276"/>
      <c r="W1335" s="276"/>
    </row>
    <row r="1336" spans="1:23" s="267" customFormat="1" ht="20.25">
      <c r="A1336" s="265"/>
      <c r="B1336" s="273"/>
      <c r="C1336" s="273"/>
      <c r="D1336" s="166" t="str">
        <f ca="1">IF(ISERROR($S1336),"",OFFSET('Smelter Reference List'!$C$4,$S1336-4,0)&amp;"")</f>
        <v/>
      </c>
      <c r="E1336" s="166" t="str">
        <f ca="1">IF(ISERROR($S1336),"",OFFSET('Smelter Reference List'!$D$4,$S1336-4,0)&amp;"")</f>
        <v/>
      </c>
      <c r="F1336" s="166" t="str">
        <f ca="1">IF(ISERROR($S1336),"",OFFSET('Smelter Reference List'!$E$4,$S1336-4,0))</f>
        <v/>
      </c>
      <c r="G1336" s="166" t="str">
        <f ca="1">IF(C1336=$U$4,"Enter smelter details", IF(ISERROR($S1336),"",OFFSET('Smelter Reference List'!$F$4,$S1336-4,0)))</f>
        <v/>
      </c>
      <c r="H1336" s="290" t="str">
        <f ca="1">IF(ISERROR($S1336),"",OFFSET('Smelter Reference List'!$G$4,$S1336-4,0))</f>
        <v/>
      </c>
      <c r="I1336" s="291" t="str">
        <f ca="1">IF(ISERROR($S1336),"",OFFSET('Smelter Reference List'!$H$4,$S1336-4,0))</f>
        <v/>
      </c>
      <c r="J1336" s="291" t="str">
        <f ca="1">IF(ISERROR($S1336),"",OFFSET('Smelter Reference List'!$I$4,$S1336-4,0))</f>
        <v/>
      </c>
      <c r="K1336" s="288"/>
      <c r="L1336" s="288"/>
      <c r="M1336" s="288"/>
      <c r="N1336" s="288"/>
      <c r="O1336" s="288"/>
      <c r="P1336" s="288"/>
      <c r="Q1336" s="289"/>
      <c r="R1336" s="274"/>
      <c r="S1336" s="275" t="e">
        <f>IF(OR(C1336="",C1336=T$4),NA(),MATCH($B1336&amp;$C1336,'Smelter Reference List'!$J:$J,0))</f>
        <v>#N/A</v>
      </c>
      <c r="T1336" s="276"/>
      <c r="U1336" s="276"/>
      <c r="V1336" s="276"/>
      <c r="W1336" s="276"/>
    </row>
    <row r="1337" spans="1:23" s="267" customFormat="1" ht="20.25">
      <c r="A1337" s="265"/>
      <c r="B1337" s="273"/>
      <c r="C1337" s="273"/>
      <c r="D1337" s="166" t="str">
        <f ca="1">IF(ISERROR($S1337),"",OFFSET('Smelter Reference List'!$C$4,$S1337-4,0)&amp;"")</f>
        <v/>
      </c>
      <c r="E1337" s="166" t="str">
        <f ca="1">IF(ISERROR($S1337),"",OFFSET('Smelter Reference List'!$D$4,$S1337-4,0)&amp;"")</f>
        <v/>
      </c>
      <c r="F1337" s="166" t="str">
        <f ca="1">IF(ISERROR($S1337),"",OFFSET('Smelter Reference List'!$E$4,$S1337-4,0))</f>
        <v/>
      </c>
      <c r="G1337" s="166" t="str">
        <f ca="1">IF(C1337=$U$4,"Enter smelter details", IF(ISERROR($S1337),"",OFFSET('Smelter Reference List'!$F$4,$S1337-4,0)))</f>
        <v/>
      </c>
      <c r="H1337" s="290" t="str">
        <f ca="1">IF(ISERROR($S1337),"",OFFSET('Smelter Reference List'!$G$4,$S1337-4,0))</f>
        <v/>
      </c>
      <c r="I1337" s="291" t="str">
        <f ca="1">IF(ISERROR($S1337),"",OFFSET('Smelter Reference List'!$H$4,$S1337-4,0))</f>
        <v/>
      </c>
      <c r="J1337" s="291" t="str">
        <f ca="1">IF(ISERROR($S1337),"",OFFSET('Smelter Reference List'!$I$4,$S1337-4,0))</f>
        <v/>
      </c>
      <c r="K1337" s="288"/>
      <c r="L1337" s="288"/>
      <c r="M1337" s="288"/>
      <c r="N1337" s="288"/>
      <c r="O1337" s="288"/>
      <c r="P1337" s="288"/>
      <c r="Q1337" s="289"/>
      <c r="R1337" s="274"/>
      <c r="S1337" s="275" t="e">
        <f>IF(OR(C1337="",C1337=T$4),NA(),MATCH($B1337&amp;$C1337,'Smelter Reference List'!$J:$J,0))</f>
        <v>#N/A</v>
      </c>
      <c r="T1337" s="276"/>
      <c r="U1337" s="276"/>
      <c r="V1337" s="276"/>
      <c r="W1337" s="276"/>
    </row>
    <row r="1338" spans="1:23" s="267" customFormat="1" ht="20.25">
      <c r="A1338" s="265"/>
      <c r="B1338" s="273"/>
      <c r="C1338" s="273"/>
      <c r="D1338" s="166" t="str">
        <f ca="1">IF(ISERROR($S1338),"",OFFSET('Smelter Reference List'!$C$4,$S1338-4,0)&amp;"")</f>
        <v/>
      </c>
      <c r="E1338" s="166" t="str">
        <f ca="1">IF(ISERROR($S1338),"",OFFSET('Smelter Reference List'!$D$4,$S1338-4,0)&amp;"")</f>
        <v/>
      </c>
      <c r="F1338" s="166" t="str">
        <f ca="1">IF(ISERROR($S1338),"",OFFSET('Smelter Reference List'!$E$4,$S1338-4,0))</f>
        <v/>
      </c>
      <c r="G1338" s="166" t="str">
        <f ca="1">IF(C1338=$U$4,"Enter smelter details", IF(ISERROR($S1338),"",OFFSET('Smelter Reference List'!$F$4,$S1338-4,0)))</f>
        <v/>
      </c>
      <c r="H1338" s="290" t="str">
        <f ca="1">IF(ISERROR($S1338),"",OFFSET('Smelter Reference List'!$G$4,$S1338-4,0))</f>
        <v/>
      </c>
      <c r="I1338" s="291" t="str">
        <f ca="1">IF(ISERROR($S1338),"",OFFSET('Smelter Reference List'!$H$4,$S1338-4,0))</f>
        <v/>
      </c>
      <c r="J1338" s="291" t="str">
        <f ca="1">IF(ISERROR($S1338),"",OFFSET('Smelter Reference List'!$I$4,$S1338-4,0))</f>
        <v/>
      </c>
      <c r="K1338" s="288"/>
      <c r="L1338" s="288"/>
      <c r="M1338" s="288"/>
      <c r="N1338" s="288"/>
      <c r="O1338" s="288"/>
      <c r="P1338" s="288"/>
      <c r="Q1338" s="289"/>
      <c r="R1338" s="274"/>
      <c r="S1338" s="275" t="e">
        <f>IF(OR(C1338="",C1338=T$4),NA(),MATCH($B1338&amp;$C1338,'Smelter Reference List'!$J:$J,0))</f>
        <v>#N/A</v>
      </c>
      <c r="T1338" s="276"/>
      <c r="U1338" s="276"/>
      <c r="V1338" s="276"/>
      <c r="W1338" s="276"/>
    </row>
    <row r="1339" spans="1:23" s="267" customFormat="1" ht="20.25">
      <c r="A1339" s="265"/>
      <c r="B1339" s="273"/>
      <c r="C1339" s="273"/>
      <c r="D1339" s="166" t="str">
        <f ca="1">IF(ISERROR($S1339),"",OFFSET('Smelter Reference List'!$C$4,$S1339-4,0)&amp;"")</f>
        <v/>
      </c>
      <c r="E1339" s="166" t="str">
        <f ca="1">IF(ISERROR($S1339),"",OFFSET('Smelter Reference List'!$D$4,$S1339-4,0)&amp;"")</f>
        <v/>
      </c>
      <c r="F1339" s="166" t="str">
        <f ca="1">IF(ISERROR($S1339),"",OFFSET('Smelter Reference List'!$E$4,$S1339-4,0))</f>
        <v/>
      </c>
      <c r="G1339" s="166" t="str">
        <f ca="1">IF(C1339=$U$4,"Enter smelter details", IF(ISERROR($S1339),"",OFFSET('Smelter Reference List'!$F$4,$S1339-4,0)))</f>
        <v/>
      </c>
      <c r="H1339" s="290" t="str">
        <f ca="1">IF(ISERROR($S1339),"",OFFSET('Smelter Reference List'!$G$4,$S1339-4,0))</f>
        <v/>
      </c>
      <c r="I1339" s="291" t="str">
        <f ca="1">IF(ISERROR($S1339),"",OFFSET('Smelter Reference List'!$H$4,$S1339-4,0))</f>
        <v/>
      </c>
      <c r="J1339" s="291" t="str">
        <f ca="1">IF(ISERROR($S1339),"",OFFSET('Smelter Reference List'!$I$4,$S1339-4,0))</f>
        <v/>
      </c>
      <c r="K1339" s="288"/>
      <c r="L1339" s="288"/>
      <c r="M1339" s="288"/>
      <c r="N1339" s="288"/>
      <c r="O1339" s="288"/>
      <c r="P1339" s="288"/>
      <c r="Q1339" s="289"/>
      <c r="R1339" s="274"/>
      <c r="S1339" s="275" t="e">
        <f>IF(OR(C1339="",C1339=T$4),NA(),MATCH($B1339&amp;$C1339,'Smelter Reference List'!$J:$J,0))</f>
        <v>#N/A</v>
      </c>
      <c r="T1339" s="276"/>
      <c r="U1339" s="276"/>
      <c r="V1339" s="276"/>
      <c r="W1339" s="276"/>
    </row>
    <row r="1340" spans="1:23" s="267" customFormat="1" ht="20.25">
      <c r="A1340" s="265"/>
      <c r="B1340" s="273"/>
      <c r="C1340" s="273"/>
      <c r="D1340" s="166" t="str">
        <f ca="1">IF(ISERROR($S1340),"",OFFSET('Smelter Reference List'!$C$4,$S1340-4,0)&amp;"")</f>
        <v/>
      </c>
      <c r="E1340" s="166" t="str">
        <f ca="1">IF(ISERROR($S1340),"",OFFSET('Smelter Reference List'!$D$4,$S1340-4,0)&amp;"")</f>
        <v/>
      </c>
      <c r="F1340" s="166" t="str">
        <f ca="1">IF(ISERROR($S1340),"",OFFSET('Smelter Reference List'!$E$4,$S1340-4,0))</f>
        <v/>
      </c>
      <c r="G1340" s="166" t="str">
        <f ca="1">IF(C1340=$U$4,"Enter smelter details", IF(ISERROR($S1340),"",OFFSET('Smelter Reference List'!$F$4,$S1340-4,0)))</f>
        <v/>
      </c>
      <c r="H1340" s="290" t="str">
        <f ca="1">IF(ISERROR($S1340),"",OFFSET('Smelter Reference List'!$G$4,$S1340-4,0))</f>
        <v/>
      </c>
      <c r="I1340" s="291" t="str">
        <f ca="1">IF(ISERROR($S1340),"",OFFSET('Smelter Reference List'!$H$4,$S1340-4,0))</f>
        <v/>
      </c>
      <c r="J1340" s="291" t="str">
        <f ca="1">IF(ISERROR($S1340),"",OFFSET('Smelter Reference List'!$I$4,$S1340-4,0))</f>
        <v/>
      </c>
      <c r="K1340" s="288"/>
      <c r="L1340" s="288"/>
      <c r="M1340" s="288"/>
      <c r="N1340" s="288"/>
      <c r="O1340" s="288"/>
      <c r="P1340" s="288"/>
      <c r="Q1340" s="289"/>
      <c r="R1340" s="274"/>
      <c r="S1340" s="275" t="e">
        <f>IF(OR(C1340="",C1340=T$4),NA(),MATCH($B1340&amp;$C1340,'Smelter Reference List'!$J:$J,0))</f>
        <v>#N/A</v>
      </c>
      <c r="T1340" s="276"/>
      <c r="U1340" s="276"/>
      <c r="V1340" s="276"/>
      <c r="W1340" s="276"/>
    </row>
    <row r="1341" spans="1:23" s="267" customFormat="1" ht="20.25">
      <c r="A1341" s="265"/>
      <c r="B1341" s="273"/>
      <c r="C1341" s="273"/>
      <c r="D1341" s="166" t="str">
        <f ca="1">IF(ISERROR($S1341),"",OFFSET('Smelter Reference List'!$C$4,$S1341-4,0)&amp;"")</f>
        <v/>
      </c>
      <c r="E1341" s="166" t="str">
        <f ca="1">IF(ISERROR($S1341),"",OFFSET('Smelter Reference List'!$D$4,$S1341-4,0)&amp;"")</f>
        <v/>
      </c>
      <c r="F1341" s="166" t="str">
        <f ca="1">IF(ISERROR($S1341),"",OFFSET('Smelter Reference List'!$E$4,$S1341-4,0))</f>
        <v/>
      </c>
      <c r="G1341" s="166" t="str">
        <f ca="1">IF(C1341=$U$4,"Enter smelter details", IF(ISERROR($S1341),"",OFFSET('Smelter Reference List'!$F$4,$S1341-4,0)))</f>
        <v/>
      </c>
      <c r="H1341" s="290" t="str">
        <f ca="1">IF(ISERROR($S1341),"",OFFSET('Smelter Reference List'!$G$4,$S1341-4,0))</f>
        <v/>
      </c>
      <c r="I1341" s="291" t="str">
        <f ca="1">IF(ISERROR($S1341),"",OFFSET('Smelter Reference List'!$H$4,$S1341-4,0))</f>
        <v/>
      </c>
      <c r="J1341" s="291" t="str">
        <f ca="1">IF(ISERROR($S1341),"",OFFSET('Smelter Reference List'!$I$4,$S1341-4,0))</f>
        <v/>
      </c>
      <c r="K1341" s="288"/>
      <c r="L1341" s="288"/>
      <c r="M1341" s="288"/>
      <c r="N1341" s="288"/>
      <c r="O1341" s="288"/>
      <c r="P1341" s="288"/>
      <c r="Q1341" s="289"/>
      <c r="R1341" s="274"/>
      <c r="S1341" s="275" t="e">
        <f>IF(OR(C1341="",C1341=T$4),NA(),MATCH($B1341&amp;$C1341,'Smelter Reference List'!$J:$J,0))</f>
        <v>#N/A</v>
      </c>
      <c r="T1341" s="276"/>
      <c r="U1341" s="276"/>
      <c r="V1341" s="276"/>
      <c r="W1341" s="276"/>
    </row>
    <row r="1342" spans="1:23" s="267" customFormat="1" ht="20.25">
      <c r="A1342" s="265"/>
      <c r="B1342" s="273"/>
      <c r="C1342" s="273"/>
      <c r="D1342" s="166" t="str">
        <f ca="1">IF(ISERROR($S1342),"",OFFSET('Smelter Reference List'!$C$4,$S1342-4,0)&amp;"")</f>
        <v/>
      </c>
      <c r="E1342" s="166" t="str">
        <f ca="1">IF(ISERROR($S1342),"",OFFSET('Smelter Reference List'!$D$4,$S1342-4,0)&amp;"")</f>
        <v/>
      </c>
      <c r="F1342" s="166" t="str">
        <f ca="1">IF(ISERROR($S1342),"",OFFSET('Smelter Reference List'!$E$4,$S1342-4,0))</f>
        <v/>
      </c>
      <c r="G1342" s="166" t="str">
        <f ca="1">IF(C1342=$U$4,"Enter smelter details", IF(ISERROR($S1342),"",OFFSET('Smelter Reference List'!$F$4,$S1342-4,0)))</f>
        <v/>
      </c>
      <c r="H1342" s="290" t="str">
        <f ca="1">IF(ISERROR($S1342),"",OFFSET('Smelter Reference List'!$G$4,$S1342-4,0))</f>
        <v/>
      </c>
      <c r="I1342" s="291" t="str">
        <f ca="1">IF(ISERROR($S1342),"",OFFSET('Smelter Reference List'!$H$4,$S1342-4,0))</f>
        <v/>
      </c>
      <c r="J1342" s="291" t="str">
        <f ca="1">IF(ISERROR($S1342),"",OFFSET('Smelter Reference List'!$I$4,$S1342-4,0))</f>
        <v/>
      </c>
      <c r="K1342" s="288"/>
      <c r="L1342" s="288"/>
      <c r="M1342" s="288"/>
      <c r="N1342" s="288"/>
      <c r="O1342" s="288"/>
      <c r="P1342" s="288"/>
      <c r="Q1342" s="289"/>
      <c r="R1342" s="274"/>
      <c r="S1342" s="275" t="e">
        <f>IF(OR(C1342="",C1342=T$4),NA(),MATCH($B1342&amp;$C1342,'Smelter Reference List'!$J:$J,0))</f>
        <v>#N/A</v>
      </c>
      <c r="T1342" s="276"/>
      <c r="U1342" s="276"/>
      <c r="V1342" s="276"/>
      <c r="W1342" s="276"/>
    </row>
    <row r="1343" spans="1:23" s="267" customFormat="1" ht="20.25">
      <c r="A1343" s="265"/>
      <c r="B1343" s="273"/>
      <c r="C1343" s="273"/>
      <c r="D1343" s="166" t="str">
        <f ca="1">IF(ISERROR($S1343),"",OFFSET('Smelter Reference List'!$C$4,$S1343-4,0)&amp;"")</f>
        <v/>
      </c>
      <c r="E1343" s="166" t="str">
        <f ca="1">IF(ISERROR($S1343),"",OFFSET('Smelter Reference List'!$D$4,$S1343-4,0)&amp;"")</f>
        <v/>
      </c>
      <c r="F1343" s="166" t="str">
        <f ca="1">IF(ISERROR($S1343),"",OFFSET('Smelter Reference List'!$E$4,$S1343-4,0))</f>
        <v/>
      </c>
      <c r="G1343" s="166" t="str">
        <f ca="1">IF(C1343=$U$4,"Enter smelter details", IF(ISERROR($S1343),"",OFFSET('Smelter Reference List'!$F$4,$S1343-4,0)))</f>
        <v/>
      </c>
      <c r="H1343" s="290" t="str">
        <f ca="1">IF(ISERROR($S1343),"",OFFSET('Smelter Reference List'!$G$4,$S1343-4,0))</f>
        <v/>
      </c>
      <c r="I1343" s="291" t="str">
        <f ca="1">IF(ISERROR($S1343),"",OFFSET('Smelter Reference List'!$H$4,$S1343-4,0))</f>
        <v/>
      </c>
      <c r="J1343" s="291" t="str">
        <f ca="1">IF(ISERROR($S1343),"",OFFSET('Smelter Reference List'!$I$4,$S1343-4,0))</f>
        <v/>
      </c>
      <c r="K1343" s="288"/>
      <c r="L1343" s="288"/>
      <c r="M1343" s="288"/>
      <c r="N1343" s="288"/>
      <c r="O1343" s="288"/>
      <c r="P1343" s="288"/>
      <c r="Q1343" s="289"/>
      <c r="R1343" s="274"/>
      <c r="S1343" s="275" t="e">
        <f>IF(OR(C1343="",C1343=T$4),NA(),MATCH($B1343&amp;$C1343,'Smelter Reference List'!$J:$J,0))</f>
        <v>#N/A</v>
      </c>
      <c r="T1343" s="276"/>
      <c r="U1343" s="276"/>
      <c r="V1343" s="276"/>
      <c r="W1343" s="276"/>
    </row>
    <row r="1344" spans="1:23" s="267" customFormat="1" ht="20.25">
      <c r="A1344" s="265"/>
      <c r="B1344" s="273"/>
      <c r="C1344" s="273"/>
      <c r="D1344" s="166" t="str">
        <f ca="1">IF(ISERROR($S1344),"",OFFSET('Smelter Reference List'!$C$4,$S1344-4,0)&amp;"")</f>
        <v/>
      </c>
      <c r="E1344" s="166" t="str">
        <f ca="1">IF(ISERROR($S1344),"",OFFSET('Smelter Reference List'!$D$4,$S1344-4,0)&amp;"")</f>
        <v/>
      </c>
      <c r="F1344" s="166" t="str">
        <f ca="1">IF(ISERROR($S1344),"",OFFSET('Smelter Reference List'!$E$4,$S1344-4,0))</f>
        <v/>
      </c>
      <c r="G1344" s="166" t="str">
        <f ca="1">IF(C1344=$U$4,"Enter smelter details", IF(ISERROR($S1344),"",OFFSET('Smelter Reference List'!$F$4,$S1344-4,0)))</f>
        <v/>
      </c>
      <c r="H1344" s="290" t="str">
        <f ca="1">IF(ISERROR($S1344),"",OFFSET('Smelter Reference List'!$G$4,$S1344-4,0))</f>
        <v/>
      </c>
      <c r="I1344" s="291" t="str">
        <f ca="1">IF(ISERROR($S1344),"",OFFSET('Smelter Reference List'!$H$4,$S1344-4,0))</f>
        <v/>
      </c>
      <c r="J1344" s="291" t="str">
        <f ca="1">IF(ISERROR($S1344),"",OFFSET('Smelter Reference List'!$I$4,$S1344-4,0))</f>
        <v/>
      </c>
      <c r="K1344" s="288"/>
      <c r="L1344" s="288"/>
      <c r="M1344" s="288"/>
      <c r="N1344" s="288"/>
      <c r="O1344" s="288"/>
      <c r="P1344" s="288"/>
      <c r="Q1344" s="289"/>
      <c r="R1344" s="274"/>
      <c r="S1344" s="275" t="e">
        <f>IF(OR(C1344="",C1344=T$4),NA(),MATCH($B1344&amp;$C1344,'Smelter Reference List'!$J:$J,0))</f>
        <v>#N/A</v>
      </c>
      <c r="T1344" s="276"/>
      <c r="U1344" s="276"/>
      <c r="V1344" s="276"/>
      <c r="W1344" s="276"/>
    </row>
    <row r="1345" spans="1:23" s="267" customFormat="1" ht="20.25">
      <c r="A1345" s="265"/>
      <c r="B1345" s="273"/>
      <c r="C1345" s="273"/>
      <c r="D1345" s="166" t="str">
        <f ca="1">IF(ISERROR($S1345),"",OFFSET('Smelter Reference List'!$C$4,$S1345-4,0)&amp;"")</f>
        <v/>
      </c>
      <c r="E1345" s="166" t="str">
        <f ca="1">IF(ISERROR($S1345),"",OFFSET('Smelter Reference List'!$D$4,$S1345-4,0)&amp;"")</f>
        <v/>
      </c>
      <c r="F1345" s="166" t="str">
        <f ca="1">IF(ISERROR($S1345),"",OFFSET('Smelter Reference List'!$E$4,$S1345-4,0))</f>
        <v/>
      </c>
      <c r="G1345" s="166" t="str">
        <f ca="1">IF(C1345=$U$4,"Enter smelter details", IF(ISERROR($S1345),"",OFFSET('Smelter Reference List'!$F$4,$S1345-4,0)))</f>
        <v/>
      </c>
      <c r="H1345" s="290" t="str">
        <f ca="1">IF(ISERROR($S1345),"",OFFSET('Smelter Reference List'!$G$4,$S1345-4,0))</f>
        <v/>
      </c>
      <c r="I1345" s="291" t="str">
        <f ca="1">IF(ISERROR($S1345),"",OFFSET('Smelter Reference List'!$H$4,$S1345-4,0))</f>
        <v/>
      </c>
      <c r="J1345" s="291" t="str">
        <f ca="1">IF(ISERROR($S1345),"",OFFSET('Smelter Reference List'!$I$4,$S1345-4,0))</f>
        <v/>
      </c>
      <c r="K1345" s="288"/>
      <c r="L1345" s="288"/>
      <c r="M1345" s="288"/>
      <c r="N1345" s="288"/>
      <c r="O1345" s="288"/>
      <c r="P1345" s="288"/>
      <c r="Q1345" s="289"/>
      <c r="R1345" s="274"/>
      <c r="S1345" s="275" t="e">
        <f>IF(OR(C1345="",C1345=T$4),NA(),MATCH($B1345&amp;$C1345,'Smelter Reference List'!$J:$J,0))</f>
        <v>#N/A</v>
      </c>
      <c r="T1345" s="276"/>
      <c r="U1345" s="276"/>
      <c r="V1345" s="276"/>
      <c r="W1345" s="276"/>
    </row>
    <row r="1346" spans="1:23" s="267" customFormat="1" ht="20.25">
      <c r="A1346" s="265"/>
      <c r="B1346" s="273"/>
      <c r="C1346" s="273"/>
      <c r="D1346" s="166" t="str">
        <f ca="1">IF(ISERROR($S1346),"",OFFSET('Smelter Reference List'!$C$4,$S1346-4,0)&amp;"")</f>
        <v/>
      </c>
      <c r="E1346" s="166" t="str">
        <f ca="1">IF(ISERROR($S1346),"",OFFSET('Smelter Reference List'!$D$4,$S1346-4,0)&amp;"")</f>
        <v/>
      </c>
      <c r="F1346" s="166" t="str">
        <f ca="1">IF(ISERROR($S1346),"",OFFSET('Smelter Reference List'!$E$4,$S1346-4,0))</f>
        <v/>
      </c>
      <c r="G1346" s="166" t="str">
        <f ca="1">IF(C1346=$U$4,"Enter smelter details", IF(ISERROR($S1346),"",OFFSET('Smelter Reference List'!$F$4,$S1346-4,0)))</f>
        <v/>
      </c>
      <c r="H1346" s="290" t="str">
        <f ca="1">IF(ISERROR($S1346),"",OFFSET('Smelter Reference List'!$G$4,$S1346-4,0))</f>
        <v/>
      </c>
      <c r="I1346" s="291" t="str">
        <f ca="1">IF(ISERROR($S1346),"",OFFSET('Smelter Reference List'!$H$4,$S1346-4,0))</f>
        <v/>
      </c>
      <c r="J1346" s="291" t="str">
        <f ca="1">IF(ISERROR($S1346),"",OFFSET('Smelter Reference List'!$I$4,$S1346-4,0))</f>
        <v/>
      </c>
      <c r="K1346" s="288"/>
      <c r="L1346" s="288"/>
      <c r="M1346" s="288"/>
      <c r="N1346" s="288"/>
      <c r="O1346" s="288"/>
      <c r="P1346" s="288"/>
      <c r="Q1346" s="289"/>
      <c r="R1346" s="274"/>
      <c r="S1346" s="275" t="e">
        <f>IF(OR(C1346="",C1346=T$4),NA(),MATCH($B1346&amp;$C1346,'Smelter Reference List'!$J:$J,0))</f>
        <v>#N/A</v>
      </c>
      <c r="T1346" s="276"/>
      <c r="U1346" s="276"/>
      <c r="V1346" s="276"/>
      <c r="W1346" s="276"/>
    </row>
    <row r="1347" spans="1:23" s="267" customFormat="1" ht="20.25">
      <c r="A1347" s="265"/>
      <c r="B1347" s="273"/>
      <c r="C1347" s="273"/>
      <c r="D1347" s="166" t="str">
        <f ca="1">IF(ISERROR($S1347),"",OFFSET('Smelter Reference List'!$C$4,$S1347-4,0)&amp;"")</f>
        <v/>
      </c>
      <c r="E1347" s="166" t="str">
        <f ca="1">IF(ISERROR($S1347),"",OFFSET('Smelter Reference List'!$D$4,$S1347-4,0)&amp;"")</f>
        <v/>
      </c>
      <c r="F1347" s="166" t="str">
        <f ca="1">IF(ISERROR($S1347),"",OFFSET('Smelter Reference List'!$E$4,$S1347-4,0))</f>
        <v/>
      </c>
      <c r="G1347" s="166" t="str">
        <f ca="1">IF(C1347=$U$4,"Enter smelter details", IF(ISERROR($S1347),"",OFFSET('Smelter Reference List'!$F$4,$S1347-4,0)))</f>
        <v/>
      </c>
      <c r="H1347" s="290" t="str">
        <f ca="1">IF(ISERROR($S1347),"",OFFSET('Smelter Reference List'!$G$4,$S1347-4,0))</f>
        <v/>
      </c>
      <c r="I1347" s="291" t="str">
        <f ca="1">IF(ISERROR($S1347),"",OFFSET('Smelter Reference List'!$H$4,$S1347-4,0))</f>
        <v/>
      </c>
      <c r="J1347" s="291" t="str">
        <f ca="1">IF(ISERROR($S1347),"",OFFSET('Smelter Reference List'!$I$4,$S1347-4,0))</f>
        <v/>
      </c>
      <c r="K1347" s="288"/>
      <c r="L1347" s="288"/>
      <c r="M1347" s="288"/>
      <c r="N1347" s="288"/>
      <c r="O1347" s="288"/>
      <c r="P1347" s="288"/>
      <c r="Q1347" s="289"/>
      <c r="R1347" s="274"/>
      <c r="S1347" s="275" t="e">
        <f>IF(OR(C1347="",C1347=T$4),NA(),MATCH($B1347&amp;$C1347,'Smelter Reference List'!$J:$J,0))</f>
        <v>#N/A</v>
      </c>
      <c r="T1347" s="276"/>
      <c r="U1347" s="276"/>
      <c r="V1347" s="276"/>
      <c r="W1347" s="276"/>
    </row>
    <row r="1348" spans="1:23" s="267" customFormat="1" ht="20.25">
      <c r="A1348" s="265"/>
      <c r="B1348" s="273"/>
      <c r="C1348" s="273"/>
      <c r="D1348" s="166" t="str">
        <f ca="1">IF(ISERROR($S1348),"",OFFSET('Smelter Reference List'!$C$4,$S1348-4,0)&amp;"")</f>
        <v/>
      </c>
      <c r="E1348" s="166" t="str">
        <f ca="1">IF(ISERROR($S1348),"",OFFSET('Smelter Reference List'!$D$4,$S1348-4,0)&amp;"")</f>
        <v/>
      </c>
      <c r="F1348" s="166" t="str">
        <f ca="1">IF(ISERROR($S1348),"",OFFSET('Smelter Reference List'!$E$4,$S1348-4,0))</f>
        <v/>
      </c>
      <c r="G1348" s="166" t="str">
        <f ca="1">IF(C1348=$U$4,"Enter smelter details", IF(ISERROR($S1348),"",OFFSET('Smelter Reference List'!$F$4,$S1348-4,0)))</f>
        <v/>
      </c>
      <c r="H1348" s="290" t="str">
        <f ca="1">IF(ISERROR($S1348),"",OFFSET('Smelter Reference List'!$G$4,$S1348-4,0))</f>
        <v/>
      </c>
      <c r="I1348" s="291" t="str">
        <f ca="1">IF(ISERROR($S1348),"",OFFSET('Smelter Reference List'!$H$4,$S1348-4,0))</f>
        <v/>
      </c>
      <c r="J1348" s="291" t="str">
        <f ca="1">IF(ISERROR($S1348),"",OFFSET('Smelter Reference List'!$I$4,$S1348-4,0))</f>
        <v/>
      </c>
      <c r="K1348" s="288"/>
      <c r="L1348" s="288"/>
      <c r="M1348" s="288"/>
      <c r="N1348" s="288"/>
      <c r="O1348" s="288"/>
      <c r="P1348" s="288"/>
      <c r="Q1348" s="289"/>
      <c r="R1348" s="274"/>
      <c r="S1348" s="275" t="e">
        <f>IF(OR(C1348="",C1348=T$4),NA(),MATCH($B1348&amp;$C1348,'Smelter Reference List'!$J:$J,0))</f>
        <v>#N/A</v>
      </c>
      <c r="T1348" s="276"/>
      <c r="U1348" s="276"/>
      <c r="V1348" s="276"/>
      <c r="W1348" s="276"/>
    </row>
    <row r="1349" spans="1:23" s="267" customFormat="1" ht="20.25">
      <c r="A1349" s="265"/>
      <c r="B1349" s="273"/>
      <c r="C1349" s="273"/>
      <c r="D1349" s="166" t="str">
        <f ca="1">IF(ISERROR($S1349),"",OFFSET('Smelter Reference List'!$C$4,$S1349-4,0)&amp;"")</f>
        <v/>
      </c>
      <c r="E1349" s="166" t="str">
        <f ca="1">IF(ISERROR($S1349),"",OFFSET('Smelter Reference List'!$D$4,$S1349-4,0)&amp;"")</f>
        <v/>
      </c>
      <c r="F1349" s="166" t="str">
        <f ca="1">IF(ISERROR($S1349),"",OFFSET('Smelter Reference List'!$E$4,$S1349-4,0))</f>
        <v/>
      </c>
      <c r="G1349" s="166" t="str">
        <f ca="1">IF(C1349=$U$4,"Enter smelter details", IF(ISERROR($S1349),"",OFFSET('Smelter Reference List'!$F$4,$S1349-4,0)))</f>
        <v/>
      </c>
      <c r="H1349" s="290" t="str">
        <f ca="1">IF(ISERROR($S1349),"",OFFSET('Smelter Reference List'!$G$4,$S1349-4,0))</f>
        <v/>
      </c>
      <c r="I1349" s="291" t="str">
        <f ca="1">IF(ISERROR($S1349),"",OFFSET('Smelter Reference List'!$H$4,$S1349-4,0))</f>
        <v/>
      </c>
      <c r="J1349" s="291" t="str">
        <f ca="1">IF(ISERROR($S1349),"",OFFSET('Smelter Reference List'!$I$4,$S1349-4,0))</f>
        <v/>
      </c>
      <c r="K1349" s="288"/>
      <c r="L1349" s="288"/>
      <c r="M1349" s="288"/>
      <c r="N1349" s="288"/>
      <c r="O1349" s="288"/>
      <c r="P1349" s="288"/>
      <c r="Q1349" s="289"/>
      <c r="R1349" s="274"/>
      <c r="S1349" s="275" t="e">
        <f>IF(OR(C1349="",C1349=T$4),NA(),MATCH($B1349&amp;$C1349,'Smelter Reference List'!$J:$J,0))</f>
        <v>#N/A</v>
      </c>
      <c r="T1349" s="276"/>
      <c r="U1349" s="276"/>
      <c r="V1349" s="276"/>
      <c r="W1349" s="276"/>
    </row>
    <row r="1350" spans="1:23" s="267" customFormat="1" ht="20.25">
      <c r="A1350" s="265"/>
      <c r="B1350" s="273"/>
      <c r="C1350" s="273"/>
      <c r="D1350" s="166" t="str">
        <f ca="1">IF(ISERROR($S1350),"",OFFSET('Smelter Reference List'!$C$4,$S1350-4,0)&amp;"")</f>
        <v/>
      </c>
      <c r="E1350" s="166" t="str">
        <f ca="1">IF(ISERROR($S1350),"",OFFSET('Smelter Reference List'!$D$4,$S1350-4,0)&amp;"")</f>
        <v/>
      </c>
      <c r="F1350" s="166" t="str">
        <f ca="1">IF(ISERROR($S1350),"",OFFSET('Smelter Reference List'!$E$4,$S1350-4,0))</f>
        <v/>
      </c>
      <c r="G1350" s="166" t="str">
        <f ca="1">IF(C1350=$U$4,"Enter smelter details", IF(ISERROR($S1350),"",OFFSET('Smelter Reference List'!$F$4,$S1350-4,0)))</f>
        <v/>
      </c>
      <c r="H1350" s="290" t="str">
        <f ca="1">IF(ISERROR($S1350),"",OFFSET('Smelter Reference List'!$G$4,$S1350-4,0))</f>
        <v/>
      </c>
      <c r="I1350" s="291" t="str">
        <f ca="1">IF(ISERROR($S1350),"",OFFSET('Smelter Reference List'!$H$4,$S1350-4,0))</f>
        <v/>
      </c>
      <c r="J1350" s="291" t="str">
        <f ca="1">IF(ISERROR($S1350),"",OFFSET('Smelter Reference List'!$I$4,$S1350-4,0))</f>
        <v/>
      </c>
      <c r="K1350" s="288"/>
      <c r="L1350" s="288"/>
      <c r="M1350" s="288"/>
      <c r="N1350" s="288"/>
      <c r="O1350" s="288"/>
      <c r="P1350" s="288"/>
      <c r="Q1350" s="289"/>
      <c r="R1350" s="274"/>
      <c r="S1350" s="275" t="e">
        <f>IF(OR(C1350="",C1350=T$4),NA(),MATCH($B1350&amp;$C1350,'Smelter Reference List'!$J:$J,0))</f>
        <v>#N/A</v>
      </c>
      <c r="T1350" s="276"/>
      <c r="U1350" s="276"/>
      <c r="V1350" s="276"/>
      <c r="W1350" s="276"/>
    </row>
    <row r="1351" spans="1:23" s="267" customFormat="1" ht="20.25">
      <c r="A1351" s="265"/>
      <c r="B1351" s="273"/>
      <c r="C1351" s="273"/>
      <c r="D1351" s="166" t="str">
        <f ca="1">IF(ISERROR($S1351),"",OFFSET('Smelter Reference List'!$C$4,$S1351-4,0)&amp;"")</f>
        <v/>
      </c>
      <c r="E1351" s="166" t="str">
        <f ca="1">IF(ISERROR($S1351),"",OFFSET('Smelter Reference List'!$D$4,$S1351-4,0)&amp;"")</f>
        <v/>
      </c>
      <c r="F1351" s="166" t="str">
        <f ca="1">IF(ISERROR($S1351),"",OFFSET('Smelter Reference List'!$E$4,$S1351-4,0))</f>
        <v/>
      </c>
      <c r="G1351" s="166" t="str">
        <f ca="1">IF(C1351=$U$4,"Enter smelter details", IF(ISERROR($S1351),"",OFFSET('Smelter Reference List'!$F$4,$S1351-4,0)))</f>
        <v/>
      </c>
      <c r="H1351" s="290" t="str">
        <f ca="1">IF(ISERROR($S1351),"",OFFSET('Smelter Reference List'!$G$4,$S1351-4,0))</f>
        <v/>
      </c>
      <c r="I1351" s="291" t="str">
        <f ca="1">IF(ISERROR($S1351),"",OFFSET('Smelter Reference List'!$H$4,$S1351-4,0))</f>
        <v/>
      </c>
      <c r="J1351" s="291" t="str">
        <f ca="1">IF(ISERROR($S1351),"",OFFSET('Smelter Reference List'!$I$4,$S1351-4,0))</f>
        <v/>
      </c>
      <c r="K1351" s="288"/>
      <c r="L1351" s="288"/>
      <c r="M1351" s="288"/>
      <c r="N1351" s="288"/>
      <c r="O1351" s="288"/>
      <c r="P1351" s="288"/>
      <c r="Q1351" s="289"/>
      <c r="R1351" s="274"/>
      <c r="S1351" s="275" t="e">
        <f>IF(OR(C1351="",C1351=T$4),NA(),MATCH($B1351&amp;$C1351,'Smelter Reference List'!$J:$J,0))</f>
        <v>#N/A</v>
      </c>
      <c r="T1351" s="276"/>
      <c r="U1351" s="276"/>
      <c r="V1351" s="276"/>
      <c r="W1351" s="276"/>
    </row>
    <row r="1352" spans="1:23" s="267" customFormat="1" ht="20.25">
      <c r="A1352" s="265"/>
      <c r="B1352" s="273"/>
      <c r="C1352" s="273"/>
      <c r="D1352" s="166" t="str">
        <f ca="1">IF(ISERROR($S1352),"",OFFSET('Smelter Reference List'!$C$4,$S1352-4,0)&amp;"")</f>
        <v/>
      </c>
      <c r="E1352" s="166" t="str">
        <f ca="1">IF(ISERROR($S1352),"",OFFSET('Smelter Reference List'!$D$4,$S1352-4,0)&amp;"")</f>
        <v/>
      </c>
      <c r="F1352" s="166" t="str">
        <f ca="1">IF(ISERROR($S1352),"",OFFSET('Smelter Reference List'!$E$4,$S1352-4,0))</f>
        <v/>
      </c>
      <c r="G1352" s="166" t="str">
        <f ca="1">IF(C1352=$U$4,"Enter smelter details", IF(ISERROR($S1352),"",OFFSET('Smelter Reference List'!$F$4,$S1352-4,0)))</f>
        <v/>
      </c>
      <c r="H1352" s="290" t="str">
        <f ca="1">IF(ISERROR($S1352),"",OFFSET('Smelter Reference List'!$G$4,$S1352-4,0))</f>
        <v/>
      </c>
      <c r="I1352" s="291" t="str">
        <f ca="1">IF(ISERROR($S1352),"",OFFSET('Smelter Reference List'!$H$4,$S1352-4,0))</f>
        <v/>
      </c>
      <c r="J1352" s="291" t="str">
        <f ca="1">IF(ISERROR($S1352),"",OFFSET('Smelter Reference List'!$I$4,$S1352-4,0))</f>
        <v/>
      </c>
      <c r="K1352" s="288"/>
      <c r="L1352" s="288"/>
      <c r="M1352" s="288"/>
      <c r="N1352" s="288"/>
      <c r="O1352" s="288"/>
      <c r="P1352" s="288"/>
      <c r="Q1352" s="289"/>
      <c r="R1352" s="274"/>
      <c r="S1352" s="275" t="e">
        <f>IF(OR(C1352="",C1352=T$4),NA(),MATCH($B1352&amp;$C1352,'Smelter Reference List'!$J:$J,0))</f>
        <v>#N/A</v>
      </c>
      <c r="T1352" s="276"/>
      <c r="U1352" s="276"/>
      <c r="V1352" s="276"/>
      <c r="W1352" s="276"/>
    </row>
    <row r="1353" spans="1:23" s="267" customFormat="1" ht="20.25">
      <c r="A1353" s="265"/>
      <c r="B1353" s="273"/>
      <c r="C1353" s="273"/>
      <c r="D1353" s="166" t="str">
        <f ca="1">IF(ISERROR($S1353),"",OFFSET('Smelter Reference List'!$C$4,$S1353-4,0)&amp;"")</f>
        <v/>
      </c>
      <c r="E1353" s="166" t="str">
        <f ca="1">IF(ISERROR($S1353),"",OFFSET('Smelter Reference List'!$D$4,$S1353-4,0)&amp;"")</f>
        <v/>
      </c>
      <c r="F1353" s="166" t="str">
        <f ca="1">IF(ISERROR($S1353),"",OFFSET('Smelter Reference List'!$E$4,$S1353-4,0))</f>
        <v/>
      </c>
      <c r="G1353" s="166" t="str">
        <f ca="1">IF(C1353=$U$4,"Enter smelter details", IF(ISERROR($S1353),"",OFFSET('Smelter Reference List'!$F$4,$S1353-4,0)))</f>
        <v/>
      </c>
      <c r="H1353" s="290" t="str">
        <f ca="1">IF(ISERROR($S1353),"",OFFSET('Smelter Reference List'!$G$4,$S1353-4,0))</f>
        <v/>
      </c>
      <c r="I1353" s="291" t="str">
        <f ca="1">IF(ISERROR($S1353),"",OFFSET('Smelter Reference List'!$H$4,$S1353-4,0))</f>
        <v/>
      </c>
      <c r="J1353" s="291" t="str">
        <f ca="1">IF(ISERROR($S1353),"",OFFSET('Smelter Reference List'!$I$4,$S1353-4,0))</f>
        <v/>
      </c>
      <c r="K1353" s="288"/>
      <c r="L1353" s="288"/>
      <c r="M1353" s="288"/>
      <c r="N1353" s="288"/>
      <c r="O1353" s="288"/>
      <c r="P1353" s="288"/>
      <c r="Q1353" s="289"/>
      <c r="R1353" s="274"/>
      <c r="S1353" s="275" t="e">
        <f>IF(OR(C1353="",C1353=T$4),NA(),MATCH($B1353&amp;$C1353,'Smelter Reference List'!$J:$J,0))</f>
        <v>#N/A</v>
      </c>
      <c r="T1353" s="276"/>
      <c r="U1353" s="276"/>
      <c r="V1353" s="276"/>
      <c r="W1353" s="276"/>
    </row>
    <row r="1354" spans="1:23" s="267" customFormat="1" ht="20.25">
      <c r="A1354" s="265"/>
      <c r="B1354" s="273"/>
      <c r="C1354" s="273"/>
      <c r="D1354" s="166" t="str">
        <f ca="1">IF(ISERROR($S1354),"",OFFSET('Smelter Reference List'!$C$4,$S1354-4,0)&amp;"")</f>
        <v/>
      </c>
      <c r="E1354" s="166" t="str">
        <f ca="1">IF(ISERROR($S1354),"",OFFSET('Smelter Reference List'!$D$4,$S1354-4,0)&amp;"")</f>
        <v/>
      </c>
      <c r="F1354" s="166" t="str">
        <f ca="1">IF(ISERROR($S1354),"",OFFSET('Smelter Reference List'!$E$4,$S1354-4,0))</f>
        <v/>
      </c>
      <c r="G1354" s="166" t="str">
        <f ca="1">IF(C1354=$U$4,"Enter smelter details", IF(ISERROR($S1354),"",OFFSET('Smelter Reference List'!$F$4,$S1354-4,0)))</f>
        <v/>
      </c>
      <c r="H1354" s="290" t="str">
        <f ca="1">IF(ISERROR($S1354),"",OFFSET('Smelter Reference List'!$G$4,$S1354-4,0))</f>
        <v/>
      </c>
      <c r="I1354" s="291" t="str">
        <f ca="1">IF(ISERROR($S1354),"",OFFSET('Smelter Reference List'!$H$4,$S1354-4,0))</f>
        <v/>
      </c>
      <c r="J1354" s="291" t="str">
        <f ca="1">IF(ISERROR($S1354),"",OFFSET('Smelter Reference List'!$I$4,$S1354-4,0))</f>
        <v/>
      </c>
      <c r="K1354" s="288"/>
      <c r="L1354" s="288"/>
      <c r="M1354" s="288"/>
      <c r="N1354" s="288"/>
      <c r="O1354" s="288"/>
      <c r="P1354" s="288"/>
      <c r="Q1354" s="289"/>
      <c r="R1354" s="274"/>
      <c r="S1354" s="275" t="e">
        <f>IF(OR(C1354="",C1354=T$4),NA(),MATCH($B1354&amp;$C1354,'Smelter Reference List'!$J:$J,0))</f>
        <v>#N/A</v>
      </c>
      <c r="T1354" s="276"/>
      <c r="U1354" s="276"/>
      <c r="V1354" s="276"/>
      <c r="W1354" s="276"/>
    </row>
    <row r="1355" spans="1:23" s="267" customFormat="1" ht="20.25">
      <c r="A1355" s="265"/>
      <c r="B1355" s="273"/>
      <c r="C1355" s="273"/>
      <c r="D1355" s="166" t="str">
        <f ca="1">IF(ISERROR($S1355),"",OFFSET('Smelter Reference List'!$C$4,$S1355-4,0)&amp;"")</f>
        <v/>
      </c>
      <c r="E1355" s="166" t="str">
        <f ca="1">IF(ISERROR($S1355),"",OFFSET('Smelter Reference List'!$D$4,$S1355-4,0)&amp;"")</f>
        <v/>
      </c>
      <c r="F1355" s="166" t="str">
        <f ca="1">IF(ISERROR($S1355),"",OFFSET('Smelter Reference List'!$E$4,$S1355-4,0))</f>
        <v/>
      </c>
      <c r="G1355" s="166" t="str">
        <f ca="1">IF(C1355=$U$4,"Enter smelter details", IF(ISERROR($S1355),"",OFFSET('Smelter Reference List'!$F$4,$S1355-4,0)))</f>
        <v/>
      </c>
      <c r="H1355" s="290" t="str">
        <f ca="1">IF(ISERROR($S1355),"",OFFSET('Smelter Reference List'!$G$4,$S1355-4,0))</f>
        <v/>
      </c>
      <c r="I1355" s="291" t="str">
        <f ca="1">IF(ISERROR($S1355),"",OFFSET('Smelter Reference List'!$H$4,$S1355-4,0))</f>
        <v/>
      </c>
      <c r="J1355" s="291" t="str">
        <f ca="1">IF(ISERROR($S1355),"",OFFSET('Smelter Reference List'!$I$4,$S1355-4,0))</f>
        <v/>
      </c>
      <c r="K1355" s="288"/>
      <c r="L1355" s="288"/>
      <c r="M1355" s="288"/>
      <c r="N1355" s="288"/>
      <c r="O1355" s="288"/>
      <c r="P1355" s="288"/>
      <c r="Q1355" s="289"/>
      <c r="R1355" s="274"/>
      <c r="S1355" s="275" t="e">
        <f>IF(OR(C1355="",C1355=T$4),NA(),MATCH($B1355&amp;$C1355,'Smelter Reference List'!$J:$J,0))</f>
        <v>#N/A</v>
      </c>
      <c r="T1355" s="276"/>
      <c r="U1355" s="276"/>
      <c r="V1355" s="276"/>
      <c r="W1355" s="276"/>
    </row>
    <row r="1356" spans="1:23" s="267" customFormat="1" ht="20.25">
      <c r="A1356" s="265"/>
      <c r="B1356" s="273"/>
      <c r="C1356" s="273"/>
      <c r="D1356" s="166" t="str">
        <f ca="1">IF(ISERROR($S1356),"",OFFSET('Smelter Reference List'!$C$4,$S1356-4,0)&amp;"")</f>
        <v/>
      </c>
      <c r="E1356" s="166" t="str">
        <f ca="1">IF(ISERROR($S1356),"",OFFSET('Smelter Reference List'!$D$4,$S1356-4,0)&amp;"")</f>
        <v/>
      </c>
      <c r="F1356" s="166" t="str">
        <f ca="1">IF(ISERROR($S1356),"",OFFSET('Smelter Reference List'!$E$4,$S1356-4,0))</f>
        <v/>
      </c>
      <c r="G1356" s="166" t="str">
        <f ca="1">IF(C1356=$U$4,"Enter smelter details", IF(ISERROR($S1356),"",OFFSET('Smelter Reference List'!$F$4,$S1356-4,0)))</f>
        <v/>
      </c>
      <c r="H1356" s="290" t="str">
        <f ca="1">IF(ISERROR($S1356),"",OFFSET('Smelter Reference List'!$G$4,$S1356-4,0))</f>
        <v/>
      </c>
      <c r="I1356" s="291" t="str">
        <f ca="1">IF(ISERROR($S1356),"",OFFSET('Smelter Reference List'!$H$4,$S1356-4,0))</f>
        <v/>
      </c>
      <c r="J1356" s="291" t="str">
        <f ca="1">IF(ISERROR($S1356),"",OFFSET('Smelter Reference List'!$I$4,$S1356-4,0))</f>
        <v/>
      </c>
      <c r="K1356" s="288"/>
      <c r="L1356" s="288"/>
      <c r="M1356" s="288"/>
      <c r="N1356" s="288"/>
      <c r="O1356" s="288"/>
      <c r="P1356" s="288"/>
      <c r="Q1356" s="289"/>
      <c r="R1356" s="274"/>
      <c r="S1356" s="275" t="e">
        <f>IF(OR(C1356="",C1356=T$4),NA(),MATCH($B1356&amp;$C1356,'Smelter Reference List'!$J:$J,0))</f>
        <v>#N/A</v>
      </c>
      <c r="T1356" s="276"/>
      <c r="U1356" s="276"/>
      <c r="V1356" s="276"/>
      <c r="W1356" s="276"/>
    </row>
    <row r="1357" spans="1:23" s="267" customFormat="1" ht="20.25">
      <c r="A1357" s="265"/>
      <c r="B1357" s="273"/>
      <c r="C1357" s="273"/>
      <c r="D1357" s="166" t="str">
        <f ca="1">IF(ISERROR($S1357),"",OFFSET('Smelter Reference List'!$C$4,$S1357-4,0)&amp;"")</f>
        <v/>
      </c>
      <c r="E1357" s="166" t="str">
        <f ca="1">IF(ISERROR($S1357),"",OFFSET('Smelter Reference List'!$D$4,$S1357-4,0)&amp;"")</f>
        <v/>
      </c>
      <c r="F1357" s="166" t="str">
        <f ca="1">IF(ISERROR($S1357),"",OFFSET('Smelter Reference List'!$E$4,$S1357-4,0))</f>
        <v/>
      </c>
      <c r="G1357" s="166" t="str">
        <f ca="1">IF(C1357=$U$4,"Enter smelter details", IF(ISERROR($S1357),"",OFFSET('Smelter Reference List'!$F$4,$S1357-4,0)))</f>
        <v/>
      </c>
      <c r="H1357" s="290" t="str">
        <f ca="1">IF(ISERROR($S1357),"",OFFSET('Smelter Reference List'!$G$4,$S1357-4,0))</f>
        <v/>
      </c>
      <c r="I1357" s="291" t="str">
        <f ca="1">IF(ISERROR($S1357),"",OFFSET('Smelter Reference List'!$H$4,$S1357-4,0))</f>
        <v/>
      </c>
      <c r="J1357" s="291" t="str">
        <f ca="1">IF(ISERROR($S1357),"",OFFSET('Smelter Reference List'!$I$4,$S1357-4,0))</f>
        <v/>
      </c>
      <c r="K1357" s="288"/>
      <c r="L1357" s="288"/>
      <c r="M1357" s="288"/>
      <c r="N1357" s="288"/>
      <c r="O1357" s="288"/>
      <c r="P1357" s="288"/>
      <c r="Q1357" s="289"/>
      <c r="R1357" s="274"/>
      <c r="S1357" s="275" t="e">
        <f>IF(OR(C1357="",C1357=T$4),NA(),MATCH($B1357&amp;$C1357,'Smelter Reference List'!$J:$J,0))</f>
        <v>#N/A</v>
      </c>
      <c r="T1357" s="276"/>
      <c r="U1357" s="276"/>
      <c r="V1357" s="276"/>
      <c r="W1357" s="276"/>
    </row>
    <row r="1358" spans="1:23" s="267" customFormat="1" ht="20.25">
      <c r="A1358" s="265"/>
      <c r="B1358" s="273"/>
      <c r="C1358" s="273"/>
      <c r="D1358" s="166" t="str">
        <f ca="1">IF(ISERROR($S1358),"",OFFSET('Smelter Reference List'!$C$4,$S1358-4,0)&amp;"")</f>
        <v/>
      </c>
      <c r="E1358" s="166" t="str">
        <f ca="1">IF(ISERROR($S1358),"",OFFSET('Smelter Reference List'!$D$4,$S1358-4,0)&amp;"")</f>
        <v/>
      </c>
      <c r="F1358" s="166" t="str">
        <f ca="1">IF(ISERROR($S1358),"",OFFSET('Smelter Reference List'!$E$4,$S1358-4,0))</f>
        <v/>
      </c>
      <c r="G1358" s="166" t="str">
        <f ca="1">IF(C1358=$U$4,"Enter smelter details", IF(ISERROR($S1358),"",OFFSET('Smelter Reference List'!$F$4,$S1358-4,0)))</f>
        <v/>
      </c>
      <c r="H1358" s="290" t="str">
        <f ca="1">IF(ISERROR($S1358),"",OFFSET('Smelter Reference List'!$G$4,$S1358-4,0))</f>
        <v/>
      </c>
      <c r="I1358" s="291" t="str">
        <f ca="1">IF(ISERROR($S1358),"",OFFSET('Smelter Reference List'!$H$4,$S1358-4,0))</f>
        <v/>
      </c>
      <c r="J1358" s="291" t="str">
        <f ca="1">IF(ISERROR($S1358),"",OFFSET('Smelter Reference List'!$I$4,$S1358-4,0))</f>
        <v/>
      </c>
      <c r="K1358" s="288"/>
      <c r="L1358" s="288"/>
      <c r="M1358" s="288"/>
      <c r="N1358" s="288"/>
      <c r="O1358" s="288"/>
      <c r="P1358" s="288"/>
      <c r="Q1358" s="289"/>
      <c r="R1358" s="274"/>
      <c r="S1358" s="275" t="e">
        <f>IF(OR(C1358="",C1358=T$4),NA(),MATCH($B1358&amp;$C1358,'Smelter Reference List'!$J:$J,0))</f>
        <v>#N/A</v>
      </c>
      <c r="T1358" s="276"/>
      <c r="U1358" s="276"/>
      <c r="V1358" s="276"/>
      <c r="W1358" s="276"/>
    </row>
    <row r="1359" spans="1:23" s="267" customFormat="1" ht="20.25">
      <c r="A1359" s="265"/>
      <c r="B1359" s="273"/>
      <c r="C1359" s="273"/>
      <c r="D1359" s="166" t="str">
        <f ca="1">IF(ISERROR($S1359),"",OFFSET('Smelter Reference List'!$C$4,$S1359-4,0)&amp;"")</f>
        <v/>
      </c>
      <c r="E1359" s="166" t="str">
        <f ca="1">IF(ISERROR($S1359),"",OFFSET('Smelter Reference List'!$D$4,$S1359-4,0)&amp;"")</f>
        <v/>
      </c>
      <c r="F1359" s="166" t="str">
        <f ca="1">IF(ISERROR($S1359),"",OFFSET('Smelter Reference List'!$E$4,$S1359-4,0))</f>
        <v/>
      </c>
      <c r="G1359" s="166" t="str">
        <f ca="1">IF(C1359=$U$4,"Enter smelter details", IF(ISERROR($S1359),"",OFFSET('Smelter Reference List'!$F$4,$S1359-4,0)))</f>
        <v/>
      </c>
      <c r="H1359" s="290" t="str">
        <f ca="1">IF(ISERROR($S1359),"",OFFSET('Smelter Reference List'!$G$4,$S1359-4,0))</f>
        <v/>
      </c>
      <c r="I1359" s="291" t="str">
        <f ca="1">IF(ISERROR($S1359),"",OFFSET('Smelter Reference List'!$H$4,$S1359-4,0))</f>
        <v/>
      </c>
      <c r="J1359" s="291" t="str">
        <f ca="1">IF(ISERROR($S1359),"",OFFSET('Smelter Reference List'!$I$4,$S1359-4,0))</f>
        <v/>
      </c>
      <c r="K1359" s="288"/>
      <c r="L1359" s="288"/>
      <c r="M1359" s="288"/>
      <c r="N1359" s="288"/>
      <c r="O1359" s="288"/>
      <c r="P1359" s="288"/>
      <c r="Q1359" s="289"/>
      <c r="R1359" s="274"/>
      <c r="S1359" s="275" t="e">
        <f>IF(OR(C1359="",C1359=T$4),NA(),MATCH($B1359&amp;$C1359,'Smelter Reference List'!$J:$J,0))</f>
        <v>#N/A</v>
      </c>
      <c r="T1359" s="276"/>
      <c r="U1359" s="276"/>
      <c r="V1359" s="276"/>
      <c r="W1359" s="276"/>
    </row>
    <row r="1360" spans="1:23" s="267" customFormat="1" ht="20.25">
      <c r="A1360" s="265"/>
      <c r="B1360" s="273"/>
      <c r="C1360" s="273"/>
      <c r="D1360" s="166" t="str">
        <f ca="1">IF(ISERROR($S1360),"",OFFSET('Smelter Reference List'!$C$4,$S1360-4,0)&amp;"")</f>
        <v/>
      </c>
      <c r="E1360" s="166" t="str">
        <f ca="1">IF(ISERROR($S1360),"",OFFSET('Smelter Reference List'!$D$4,$S1360-4,0)&amp;"")</f>
        <v/>
      </c>
      <c r="F1360" s="166" t="str">
        <f ca="1">IF(ISERROR($S1360),"",OFFSET('Smelter Reference List'!$E$4,$S1360-4,0))</f>
        <v/>
      </c>
      <c r="G1360" s="166" t="str">
        <f ca="1">IF(C1360=$U$4,"Enter smelter details", IF(ISERROR($S1360),"",OFFSET('Smelter Reference List'!$F$4,$S1360-4,0)))</f>
        <v/>
      </c>
      <c r="H1360" s="290" t="str">
        <f ca="1">IF(ISERROR($S1360),"",OFFSET('Smelter Reference List'!$G$4,$S1360-4,0))</f>
        <v/>
      </c>
      <c r="I1360" s="291" t="str">
        <f ca="1">IF(ISERROR($S1360),"",OFFSET('Smelter Reference List'!$H$4,$S1360-4,0))</f>
        <v/>
      </c>
      <c r="J1360" s="291" t="str">
        <f ca="1">IF(ISERROR($S1360),"",OFFSET('Smelter Reference List'!$I$4,$S1360-4,0))</f>
        <v/>
      </c>
      <c r="K1360" s="288"/>
      <c r="L1360" s="288"/>
      <c r="M1360" s="288"/>
      <c r="N1360" s="288"/>
      <c r="O1360" s="288"/>
      <c r="P1360" s="288"/>
      <c r="Q1360" s="289"/>
      <c r="R1360" s="274"/>
      <c r="S1360" s="275" t="e">
        <f>IF(OR(C1360="",C1360=T$4),NA(),MATCH($B1360&amp;$C1360,'Smelter Reference List'!$J:$J,0))</f>
        <v>#N/A</v>
      </c>
      <c r="T1360" s="276"/>
      <c r="U1360" s="276"/>
      <c r="V1360" s="276"/>
      <c r="W1360" s="276"/>
    </row>
    <row r="1361" spans="1:23" s="267" customFormat="1" ht="20.25">
      <c r="A1361" s="265"/>
      <c r="B1361" s="273"/>
      <c r="C1361" s="273"/>
      <c r="D1361" s="166" t="str">
        <f ca="1">IF(ISERROR($S1361),"",OFFSET('Smelter Reference List'!$C$4,$S1361-4,0)&amp;"")</f>
        <v/>
      </c>
      <c r="E1361" s="166" t="str">
        <f ca="1">IF(ISERROR($S1361),"",OFFSET('Smelter Reference List'!$D$4,$S1361-4,0)&amp;"")</f>
        <v/>
      </c>
      <c r="F1361" s="166" t="str">
        <f ca="1">IF(ISERROR($S1361),"",OFFSET('Smelter Reference List'!$E$4,$S1361-4,0))</f>
        <v/>
      </c>
      <c r="G1361" s="166" t="str">
        <f ca="1">IF(C1361=$U$4,"Enter smelter details", IF(ISERROR($S1361),"",OFFSET('Smelter Reference List'!$F$4,$S1361-4,0)))</f>
        <v/>
      </c>
      <c r="H1361" s="290" t="str">
        <f ca="1">IF(ISERROR($S1361),"",OFFSET('Smelter Reference List'!$G$4,$S1361-4,0))</f>
        <v/>
      </c>
      <c r="I1361" s="291" t="str">
        <f ca="1">IF(ISERROR($S1361),"",OFFSET('Smelter Reference List'!$H$4,$S1361-4,0))</f>
        <v/>
      </c>
      <c r="J1361" s="291" t="str">
        <f ca="1">IF(ISERROR($S1361),"",OFFSET('Smelter Reference List'!$I$4,$S1361-4,0))</f>
        <v/>
      </c>
      <c r="K1361" s="288"/>
      <c r="L1361" s="288"/>
      <c r="M1361" s="288"/>
      <c r="N1361" s="288"/>
      <c r="O1361" s="288"/>
      <c r="P1361" s="288"/>
      <c r="Q1361" s="289"/>
      <c r="R1361" s="274"/>
      <c r="S1361" s="275" t="e">
        <f>IF(OR(C1361="",C1361=T$4),NA(),MATCH($B1361&amp;$C1361,'Smelter Reference List'!$J:$J,0))</f>
        <v>#N/A</v>
      </c>
      <c r="T1361" s="276"/>
      <c r="U1361" s="276"/>
      <c r="V1361" s="276"/>
      <c r="W1361" s="276"/>
    </row>
    <row r="1362" spans="1:23" s="267" customFormat="1" ht="20.25">
      <c r="A1362" s="265"/>
      <c r="B1362" s="273"/>
      <c r="C1362" s="273"/>
      <c r="D1362" s="166" t="str">
        <f ca="1">IF(ISERROR($S1362),"",OFFSET('Smelter Reference List'!$C$4,$S1362-4,0)&amp;"")</f>
        <v/>
      </c>
      <c r="E1362" s="166" t="str">
        <f ca="1">IF(ISERROR($S1362),"",OFFSET('Smelter Reference List'!$D$4,$S1362-4,0)&amp;"")</f>
        <v/>
      </c>
      <c r="F1362" s="166" t="str">
        <f ca="1">IF(ISERROR($S1362),"",OFFSET('Smelter Reference List'!$E$4,$S1362-4,0))</f>
        <v/>
      </c>
      <c r="G1362" s="166" t="str">
        <f ca="1">IF(C1362=$U$4,"Enter smelter details", IF(ISERROR($S1362),"",OFFSET('Smelter Reference List'!$F$4,$S1362-4,0)))</f>
        <v/>
      </c>
      <c r="H1362" s="290" t="str">
        <f ca="1">IF(ISERROR($S1362),"",OFFSET('Smelter Reference List'!$G$4,$S1362-4,0))</f>
        <v/>
      </c>
      <c r="I1362" s="291" t="str">
        <f ca="1">IF(ISERROR($S1362),"",OFFSET('Smelter Reference List'!$H$4,$S1362-4,0))</f>
        <v/>
      </c>
      <c r="J1362" s="291" t="str">
        <f ca="1">IF(ISERROR($S1362),"",OFFSET('Smelter Reference List'!$I$4,$S1362-4,0))</f>
        <v/>
      </c>
      <c r="K1362" s="288"/>
      <c r="L1362" s="288"/>
      <c r="M1362" s="288"/>
      <c r="N1362" s="288"/>
      <c r="O1362" s="288"/>
      <c r="P1362" s="288"/>
      <c r="Q1362" s="289"/>
      <c r="R1362" s="274"/>
      <c r="S1362" s="275" t="e">
        <f>IF(OR(C1362="",C1362=T$4),NA(),MATCH($B1362&amp;$C1362,'Smelter Reference List'!$J:$J,0))</f>
        <v>#N/A</v>
      </c>
      <c r="T1362" s="276"/>
      <c r="U1362" s="276"/>
      <c r="V1362" s="276"/>
      <c r="W1362" s="276"/>
    </row>
    <row r="1363" spans="1:23" s="267" customFormat="1" ht="20.25">
      <c r="A1363" s="265"/>
      <c r="B1363" s="273"/>
      <c r="C1363" s="273"/>
      <c r="D1363" s="166" t="str">
        <f ca="1">IF(ISERROR($S1363),"",OFFSET('Smelter Reference List'!$C$4,$S1363-4,0)&amp;"")</f>
        <v/>
      </c>
      <c r="E1363" s="166" t="str">
        <f ca="1">IF(ISERROR($S1363),"",OFFSET('Smelter Reference List'!$D$4,$S1363-4,0)&amp;"")</f>
        <v/>
      </c>
      <c r="F1363" s="166" t="str">
        <f ca="1">IF(ISERROR($S1363),"",OFFSET('Smelter Reference List'!$E$4,$S1363-4,0))</f>
        <v/>
      </c>
      <c r="G1363" s="166" t="str">
        <f ca="1">IF(C1363=$U$4,"Enter smelter details", IF(ISERROR($S1363),"",OFFSET('Smelter Reference List'!$F$4,$S1363-4,0)))</f>
        <v/>
      </c>
      <c r="H1363" s="290" t="str">
        <f ca="1">IF(ISERROR($S1363),"",OFFSET('Smelter Reference List'!$G$4,$S1363-4,0))</f>
        <v/>
      </c>
      <c r="I1363" s="291" t="str">
        <f ca="1">IF(ISERROR($S1363),"",OFFSET('Smelter Reference List'!$H$4,$S1363-4,0))</f>
        <v/>
      </c>
      <c r="J1363" s="291" t="str">
        <f ca="1">IF(ISERROR($S1363),"",OFFSET('Smelter Reference List'!$I$4,$S1363-4,0))</f>
        <v/>
      </c>
      <c r="K1363" s="288"/>
      <c r="L1363" s="288"/>
      <c r="M1363" s="288"/>
      <c r="N1363" s="288"/>
      <c r="O1363" s="288"/>
      <c r="P1363" s="288"/>
      <c r="Q1363" s="289"/>
      <c r="R1363" s="274"/>
      <c r="S1363" s="275" t="e">
        <f>IF(OR(C1363="",C1363=T$4),NA(),MATCH($B1363&amp;$C1363,'Smelter Reference List'!$J:$J,0))</f>
        <v>#N/A</v>
      </c>
      <c r="T1363" s="276"/>
      <c r="U1363" s="276"/>
      <c r="V1363" s="276"/>
      <c r="W1363" s="276"/>
    </row>
    <row r="1364" spans="1:23" s="267" customFormat="1" ht="20.25">
      <c r="A1364" s="265"/>
      <c r="B1364" s="273"/>
      <c r="C1364" s="273"/>
      <c r="D1364" s="166" t="str">
        <f ca="1">IF(ISERROR($S1364),"",OFFSET('Smelter Reference List'!$C$4,$S1364-4,0)&amp;"")</f>
        <v/>
      </c>
      <c r="E1364" s="166" t="str">
        <f ca="1">IF(ISERROR($S1364),"",OFFSET('Smelter Reference List'!$D$4,$S1364-4,0)&amp;"")</f>
        <v/>
      </c>
      <c r="F1364" s="166" t="str">
        <f ca="1">IF(ISERROR($S1364),"",OFFSET('Smelter Reference List'!$E$4,$S1364-4,0))</f>
        <v/>
      </c>
      <c r="G1364" s="166" t="str">
        <f ca="1">IF(C1364=$U$4,"Enter smelter details", IF(ISERROR($S1364),"",OFFSET('Smelter Reference List'!$F$4,$S1364-4,0)))</f>
        <v/>
      </c>
      <c r="H1364" s="290" t="str">
        <f ca="1">IF(ISERROR($S1364),"",OFFSET('Smelter Reference List'!$G$4,$S1364-4,0))</f>
        <v/>
      </c>
      <c r="I1364" s="291" t="str">
        <f ca="1">IF(ISERROR($S1364),"",OFFSET('Smelter Reference List'!$H$4,$S1364-4,0))</f>
        <v/>
      </c>
      <c r="J1364" s="291" t="str">
        <f ca="1">IF(ISERROR($S1364),"",OFFSET('Smelter Reference List'!$I$4,$S1364-4,0))</f>
        <v/>
      </c>
      <c r="K1364" s="288"/>
      <c r="L1364" s="288"/>
      <c r="M1364" s="288"/>
      <c r="N1364" s="288"/>
      <c r="O1364" s="288"/>
      <c r="P1364" s="288"/>
      <c r="Q1364" s="289"/>
      <c r="R1364" s="274"/>
      <c r="S1364" s="275" t="e">
        <f>IF(OR(C1364="",C1364=T$4),NA(),MATCH($B1364&amp;$C1364,'Smelter Reference List'!$J:$J,0))</f>
        <v>#N/A</v>
      </c>
      <c r="T1364" s="276"/>
      <c r="U1364" s="276"/>
      <c r="V1364" s="276"/>
      <c r="W1364" s="276"/>
    </row>
    <row r="1365" spans="1:23" s="267" customFormat="1" ht="20.25">
      <c r="A1365" s="265"/>
      <c r="B1365" s="273"/>
      <c r="C1365" s="273"/>
      <c r="D1365" s="166" t="str">
        <f ca="1">IF(ISERROR($S1365),"",OFFSET('Smelter Reference List'!$C$4,$S1365-4,0)&amp;"")</f>
        <v/>
      </c>
      <c r="E1365" s="166" t="str">
        <f ca="1">IF(ISERROR($S1365),"",OFFSET('Smelter Reference List'!$D$4,$S1365-4,0)&amp;"")</f>
        <v/>
      </c>
      <c r="F1365" s="166" t="str">
        <f ca="1">IF(ISERROR($S1365),"",OFFSET('Smelter Reference List'!$E$4,$S1365-4,0))</f>
        <v/>
      </c>
      <c r="G1365" s="166" t="str">
        <f ca="1">IF(C1365=$U$4,"Enter smelter details", IF(ISERROR($S1365),"",OFFSET('Smelter Reference List'!$F$4,$S1365-4,0)))</f>
        <v/>
      </c>
      <c r="H1365" s="290" t="str">
        <f ca="1">IF(ISERROR($S1365),"",OFFSET('Smelter Reference List'!$G$4,$S1365-4,0))</f>
        <v/>
      </c>
      <c r="I1365" s="291" t="str">
        <f ca="1">IF(ISERROR($S1365),"",OFFSET('Smelter Reference List'!$H$4,$S1365-4,0))</f>
        <v/>
      </c>
      <c r="J1365" s="291" t="str">
        <f ca="1">IF(ISERROR($S1365),"",OFFSET('Smelter Reference List'!$I$4,$S1365-4,0))</f>
        <v/>
      </c>
      <c r="K1365" s="288"/>
      <c r="L1365" s="288"/>
      <c r="M1365" s="288"/>
      <c r="N1365" s="288"/>
      <c r="O1365" s="288"/>
      <c r="P1365" s="288"/>
      <c r="Q1365" s="289"/>
      <c r="R1365" s="274"/>
      <c r="S1365" s="275" t="e">
        <f>IF(OR(C1365="",C1365=T$4),NA(),MATCH($B1365&amp;$C1365,'Smelter Reference List'!$J:$J,0))</f>
        <v>#N/A</v>
      </c>
      <c r="T1365" s="276"/>
      <c r="U1365" s="276"/>
      <c r="V1365" s="276"/>
      <c r="W1365" s="276"/>
    </row>
    <row r="1366" spans="1:23" s="267" customFormat="1" ht="20.25">
      <c r="A1366" s="265"/>
      <c r="B1366" s="273"/>
      <c r="C1366" s="273"/>
      <c r="D1366" s="166" t="str">
        <f ca="1">IF(ISERROR($S1366),"",OFFSET('Smelter Reference List'!$C$4,$S1366-4,0)&amp;"")</f>
        <v/>
      </c>
      <c r="E1366" s="166" t="str">
        <f ca="1">IF(ISERROR($S1366),"",OFFSET('Smelter Reference List'!$D$4,$S1366-4,0)&amp;"")</f>
        <v/>
      </c>
      <c r="F1366" s="166" t="str">
        <f ca="1">IF(ISERROR($S1366),"",OFFSET('Smelter Reference List'!$E$4,$S1366-4,0))</f>
        <v/>
      </c>
      <c r="G1366" s="166" t="str">
        <f ca="1">IF(C1366=$U$4,"Enter smelter details", IF(ISERROR($S1366),"",OFFSET('Smelter Reference List'!$F$4,$S1366-4,0)))</f>
        <v/>
      </c>
      <c r="H1366" s="290" t="str">
        <f ca="1">IF(ISERROR($S1366),"",OFFSET('Smelter Reference List'!$G$4,$S1366-4,0))</f>
        <v/>
      </c>
      <c r="I1366" s="291" t="str">
        <f ca="1">IF(ISERROR($S1366),"",OFFSET('Smelter Reference List'!$H$4,$S1366-4,0))</f>
        <v/>
      </c>
      <c r="J1366" s="291" t="str">
        <f ca="1">IF(ISERROR($S1366),"",OFFSET('Smelter Reference List'!$I$4,$S1366-4,0))</f>
        <v/>
      </c>
      <c r="K1366" s="288"/>
      <c r="L1366" s="288"/>
      <c r="M1366" s="288"/>
      <c r="N1366" s="288"/>
      <c r="O1366" s="288"/>
      <c r="P1366" s="288"/>
      <c r="Q1366" s="289"/>
      <c r="R1366" s="274"/>
      <c r="S1366" s="275" t="e">
        <f>IF(OR(C1366="",C1366=T$4),NA(),MATCH($B1366&amp;$C1366,'Smelter Reference List'!$J:$J,0))</f>
        <v>#N/A</v>
      </c>
      <c r="T1366" s="276"/>
      <c r="U1366" s="276"/>
      <c r="V1366" s="276"/>
      <c r="W1366" s="276"/>
    </row>
    <row r="1367" spans="1:23" s="267" customFormat="1" ht="20.25">
      <c r="A1367" s="265"/>
      <c r="B1367" s="273"/>
      <c r="C1367" s="273"/>
      <c r="D1367" s="166" t="str">
        <f ca="1">IF(ISERROR($S1367),"",OFFSET('Smelter Reference List'!$C$4,$S1367-4,0)&amp;"")</f>
        <v/>
      </c>
      <c r="E1367" s="166" t="str">
        <f ca="1">IF(ISERROR($S1367),"",OFFSET('Smelter Reference List'!$D$4,$S1367-4,0)&amp;"")</f>
        <v/>
      </c>
      <c r="F1367" s="166" t="str">
        <f ca="1">IF(ISERROR($S1367),"",OFFSET('Smelter Reference List'!$E$4,$S1367-4,0))</f>
        <v/>
      </c>
      <c r="G1367" s="166" t="str">
        <f ca="1">IF(C1367=$U$4,"Enter smelter details", IF(ISERROR($S1367),"",OFFSET('Smelter Reference List'!$F$4,$S1367-4,0)))</f>
        <v/>
      </c>
      <c r="H1367" s="290" t="str">
        <f ca="1">IF(ISERROR($S1367),"",OFFSET('Smelter Reference List'!$G$4,$S1367-4,0))</f>
        <v/>
      </c>
      <c r="I1367" s="291" t="str">
        <f ca="1">IF(ISERROR($S1367),"",OFFSET('Smelter Reference List'!$H$4,$S1367-4,0))</f>
        <v/>
      </c>
      <c r="J1367" s="291" t="str">
        <f ca="1">IF(ISERROR($S1367),"",OFFSET('Smelter Reference List'!$I$4,$S1367-4,0))</f>
        <v/>
      </c>
      <c r="K1367" s="288"/>
      <c r="L1367" s="288"/>
      <c r="M1367" s="288"/>
      <c r="N1367" s="288"/>
      <c r="O1367" s="288"/>
      <c r="P1367" s="288"/>
      <c r="Q1367" s="289"/>
      <c r="R1367" s="274"/>
      <c r="S1367" s="275" t="e">
        <f>IF(OR(C1367="",C1367=T$4),NA(),MATCH($B1367&amp;$C1367,'Smelter Reference List'!$J:$J,0))</f>
        <v>#N/A</v>
      </c>
      <c r="T1367" s="276"/>
      <c r="U1367" s="276"/>
      <c r="V1367" s="276"/>
      <c r="W1367" s="276"/>
    </row>
    <row r="1368" spans="1:23" s="267" customFormat="1" ht="20.25">
      <c r="A1368" s="265"/>
      <c r="B1368" s="273"/>
      <c r="C1368" s="273"/>
      <c r="D1368" s="166" t="str">
        <f ca="1">IF(ISERROR($S1368),"",OFFSET('Smelter Reference List'!$C$4,$S1368-4,0)&amp;"")</f>
        <v/>
      </c>
      <c r="E1368" s="166" t="str">
        <f ca="1">IF(ISERROR($S1368),"",OFFSET('Smelter Reference List'!$D$4,$S1368-4,0)&amp;"")</f>
        <v/>
      </c>
      <c r="F1368" s="166" t="str">
        <f ca="1">IF(ISERROR($S1368),"",OFFSET('Smelter Reference List'!$E$4,$S1368-4,0))</f>
        <v/>
      </c>
      <c r="G1368" s="166" t="str">
        <f ca="1">IF(C1368=$U$4,"Enter smelter details", IF(ISERROR($S1368),"",OFFSET('Smelter Reference List'!$F$4,$S1368-4,0)))</f>
        <v/>
      </c>
      <c r="H1368" s="290" t="str">
        <f ca="1">IF(ISERROR($S1368),"",OFFSET('Smelter Reference List'!$G$4,$S1368-4,0))</f>
        <v/>
      </c>
      <c r="I1368" s="291" t="str">
        <f ca="1">IF(ISERROR($S1368),"",OFFSET('Smelter Reference List'!$H$4,$S1368-4,0))</f>
        <v/>
      </c>
      <c r="J1368" s="291" t="str">
        <f ca="1">IF(ISERROR($S1368),"",OFFSET('Smelter Reference List'!$I$4,$S1368-4,0))</f>
        <v/>
      </c>
      <c r="K1368" s="288"/>
      <c r="L1368" s="288"/>
      <c r="M1368" s="288"/>
      <c r="N1368" s="288"/>
      <c r="O1368" s="288"/>
      <c r="P1368" s="288"/>
      <c r="Q1368" s="289"/>
      <c r="R1368" s="274"/>
      <c r="S1368" s="275" t="e">
        <f>IF(OR(C1368="",C1368=T$4),NA(),MATCH($B1368&amp;$C1368,'Smelter Reference List'!$J:$J,0))</f>
        <v>#N/A</v>
      </c>
      <c r="T1368" s="276"/>
      <c r="U1368" s="276"/>
      <c r="V1368" s="276"/>
      <c r="W1368" s="276"/>
    </row>
    <row r="1369" spans="1:23" s="267" customFormat="1" ht="20.25">
      <c r="A1369" s="265"/>
      <c r="B1369" s="273"/>
      <c r="C1369" s="273"/>
      <c r="D1369" s="166" t="str">
        <f ca="1">IF(ISERROR($S1369),"",OFFSET('Smelter Reference List'!$C$4,$S1369-4,0)&amp;"")</f>
        <v/>
      </c>
      <c r="E1369" s="166" t="str">
        <f ca="1">IF(ISERROR($S1369),"",OFFSET('Smelter Reference List'!$D$4,$S1369-4,0)&amp;"")</f>
        <v/>
      </c>
      <c r="F1369" s="166" t="str">
        <f ca="1">IF(ISERROR($S1369),"",OFFSET('Smelter Reference List'!$E$4,$S1369-4,0))</f>
        <v/>
      </c>
      <c r="G1369" s="166" t="str">
        <f ca="1">IF(C1369=$U$4,"Enter smelter details", IF(ISERROR($S1369),"",OFFSET('Smelter Reference List'!$F$4,$S1369-4,0)))</f>
        <v/>
      </c>
      <c r="H1369" s="290" t="str">
        <f ca="1">IF(ISERROR($S1369),"",OFFSET('Smelter Reference List'!$G$4,$S1369-4,0))</f>
        <v/>
      </c>
      <c r="I1369" s="291" t="str">
        <f ca="1">IF(ISERROR($S1369),"",OFFSET('Smelter Reference List'!$H$4,$S1369-4,0))</f>
        <v/>
      </c>
      <c r="J1369" s="291" t="str">
        <f ca="1">IF(ISERROR($S1369),"",OFFSET('Smelter Reference List'!$I$4,$S1369-4,0))</f>
        <v/>
      </c>
      <c r="K1369" s="288"/>
      <c r="L1369" s="288"/>
      <c r="M1369" s="288"/>
      <c r="N1369" s="288"/>
      <c r="O1369" s="288"/>
      <c r="P1369" s="288"/>
      <c r="Q1369" s="289"/>
      <c r="R1369" s="274"/>
      <c r="S1369" s="275" t="e">
        <f>IF(OR(C1369="",C1369=T$4),NA(),MATCH($B1369&amp;$C1369,'Smelter Reference List'!$J:$J,0))</f>
        <v>#N/A</v>
      </c>
      <c r="T1369" s="276"/>
      <c r="U1369" s="276"/>
      <c r="V1369" s="276"/>
      <c r="W1369" s="276"/>
    </row>
    <row r="1370" spans="1:23" s="267" customFormat="1" ht="20.25">
      <c r="A1370" s="265"/>
      <c r="B1370" s="273"/>
      <c r="C1370" s="273"/>
      <c r="D1370" s="166" t="str">
        <f ca="1">IF(ISERROR($S1370),"",OFFSET('Smelter Reference List'!$C$4,$S1370-4,0)&amp;"")</f>
        <v/>
      </c>
      <c r="E1370" s="166" t="str">
        <f ca="1">IF(ISERROR($S1370),"",OFFSET('Smelter Reference List'!$D$4,$S1370-4,0)&amp;"")</f>
        <v/>
      </c>
      <c r="F1370" s="166" t="str">
        <f ca="1">IF(ISERROR($S1370),"",OFFSET('Smelter Reference List'!$E$4,$S1370-4,0))</f>
        <v/>
      </c>
      <c r="G1370" s="166" t="str">
        <f ca="1">IF(C1370=$U$4,"Enter smelter details", IF(ISERROR($S1370),"",OFFSET('Smelter Reference List'!$F$4,$S1370-4,0)))</f>
        <v/>
      </c>
      <c r="H1370" s="290" t="str">
        <f ca="1">IF(ISERROR($S1370),"",OFFSET('Smelter Reference List'!$G$4,$S1370-4,0))</f>
        <v/>
      </c>
      <c r="I1370" s="291" t="str">
        <f ca="1">IF(ISERROR($S1370),"",OFFSET('Smelter Reference List'!$H$4,$S1370-4,0))</f>
        <v/>
      </c>
      <c r="J1370" s="291" t="str">
        <f ca="1">IF(ISERROR($S1370),"",OFFSET('Smelter Reference List'!$I$4,$S1370-4,0))</f>
        <v/>
      </c>
      <c r="K1370" s="288"/>
      <c r="L1370" s="288"/>
      <c r="M1370" s="288"/>
      <c r="N1370" s="288"/>
      <c r="O1370" s="288"/>
      <c r="P1370" s="288"/>
      <c r="Q1370" s="289"/>
      <c r="R1370" s="274"/>
      <c r="S1370" s="275" t="e">
        <f>IF(OR(C1370="",C1370=T$4),NA(),MATCH($B1370&amp;$C1370,'Smelter Reference List'!$J:$J,0))</f>
        <v>#N/A</v>
      </c>
      <c r="T1370" s="276"/>
      <c r="U1370" s="276"/>
      <c r="V1370" s="276"/>
      <c r="W1370" s="276"/>
    </row>
    <row r="1371" spans="1:23" s="267" customFormat="1" ht="20.25">
      <c r="A1371" s="265"/>
      <c r="B1371" s="273"/>
      <c r="C1371" s="273"/>
      <c r="D1371" s="166" t="str">
        <f ca="1">IF(ISERROR($S1371),"",OFFSET('Smelter Reference List'!$C$4,$S1371-4,0)&amp;"")</f>
        <v/>
      </c>
      <c r="E1371" s="166" t="str">
        <f ca="1">IF(ISERROR($S1371),"",OFFSET('Smelter Reference List'!$D$4,$S1371-4,0)&amp;"")</f>
        <v/>
      </c>
      <c r="F1371" s="166" t="str">
        <f ca="1">IF(ISERROR($S1371),"",OFFSET('Smelter Reference List'!$E$4,$S1371-4,0))</f>
        <v/>
      </c>
      <c r="G1371" s="166" t="str">
        <f ca="1">IF(C1371=$U$4,"Enter smelter details", IF(ISERROR($S1371),"",OFFSET('Smelter Reference List'!$F$4,$S1371-4,0)))</f>
        <v/>
      </c>
      <c r="H1371" s="290" t="str">
        <f ca="1">IF(ISERROR($S1371),"",OFFSET('Smelter Reference List'!$G$4,$S1371-4,0))</f>
        <v/>
      </c>
      <c r="I1371" s="291" t="str">
        <f ca="1">IF(ISERROR($S1371),"",OFFSET('Smelter Reference List'!$H$4,$S1371-4,0))</f>
        <v/>
      </c>
      <c r="J1371" s="291" t="str">
        <f ca="1">IF(ISERROR($S1371),"",OFFSET('Smelter Reference List'!$I$4,$S1371-4,0))</f>
        <v/>
      </c>
      <c r="K1371" s="288"/>
      <c r="L1371" s="288"/>
      <c r="M1371" s="288"/>
      <c r="N1371" s="288"/>
      <c r="O1371" s="288"/>
      <c r="P1371" s="288"/>
      <c r="Q1371" s="289"/>
      <c r="R1371" s="274"/>
      <c r="S1371" s="275" t="e">
        <f>IF(OR(C1371="",C1371=T$4),NA(),MATCH($B1371&amp;$C1371,'Smelter Reference List'!$J:$J,0))</f>
        <v>#N/A</v>
      </c>
      <c r="T1371" s="276"/>
      <c r="U1371" s="276"/>
      <c r="V1371" s="276"/>
      <c r="W1371" s="276"/>
    </row>
    <row r="1372" spans="1:23" s="267" customFormat="1" ht="20.25">
      <c r="A1372" s="265"/>
      <c r="B1372" s="273"/>
      <c r="C1372" s="273"/>
      <c r="D1372" s="166" t="str">
        <f ca="1">IF(ISERROR($S1372),"",OFFSET('Smelter Reference List'!$C$4,$S1372-4,0)&amp;"")</f>
        <v/>
      </c>
      <c r="E1372" s="166" t="str">
        <f ca="1">IF(ISERROR($S1372),"",OFFSET('Smelter Reference List'!$D$4,$S1372-4,0)&amp;"")</f>
        <v/>
      </c>
      <c r="F1372" s="166" t="str">
        <f ca="1">IF(ISERROR($S1372),"",OFFSET('Smelter Reference List'!$E$4,$S1372-4,0))</f>
        <v/>
      </c>
      <c r="G1372" s="166" t="str">
        <f ca="1">IF(C1372=$U$4,"Enter smelter details", IF(ISERROR($S1372),"",OFFSET('Smelter Reference List'!$F$4,$S1372-4,0)))</f>
        <v/>
      </c>
      <c r="H1372" s="290" t="str">
        <f ca="1">IF(ISERROR($S1372),"",OFFSET('Smelter Reference List'!$G$4,$S1372-4,0))</f>
        <v/>
      </c>
      <c r="I1372" s="291" t="str">
        <f ca="1">IF(ISERROR($S1372),"",OFFSET('Smelter Reference List'!$H$4,$S1372-4,0))</f>
        <v/>
      </c>
      <c r="J1372" s="291" t="str">
        <f ca="1">IF(ISERROR($S1372),"",OFFSET('Smelter Reference List'!$I$4,$S1372-4,0))</f>
        <v/>
      </c>
      <c r="K1372" s="288"/>
      <c r="L1372" s="288"/>
      <c r="M1372" s="288"/>
      <c r="N1372" s="288"/>
      <c r="O1372" s="288"/>
      <c r="P1372" s="288"/>
      <c r="Q1372" s="289"/>
      <c r="R1372" s="274"/>
      <c r="S1372" s="275" t="e">
        <f>IF(OR(C1372="",C1372=T$4),NA(),MATCH($B1372&amp;$C1372,'Smelter Reference List'!$J:$J,0))</f>
        <v>#N/A</v>
      </c>
      <c r="T1372" s="276"/>
      <c r="U1372" s="276"/>
      <c r="V1372" s="276"/>
      <c r="W1372" s="276"/>
    </row>
    <row r="1373" spans="1:23" s="267" customFormat="1" ht="20.25">
      <c r="A1373" s="265"/>
      <c r="B1373" s="273"/>
      <c r="C1373" s="273"/>
      <c r="D1373" s="166" t="str">
        <f ca="1">IF(ISERROR($S1373),"",OFFSET('Smelter Reference List'!$C$4,$S1373-4,0)&amp;"")</f>
        <v/>
      </c>
      <c r="E1373" s="166" t="str">
        <f ca="1">IF(ISERROR($S1373),"",OFFSET('Smelter Reference List'!$D$4,$S1373-4,0)&amp;"")</f>
        <v/>
      </c>
      <c r="F1373" s="166" t="str">
        <f ca="1">IF(ISERROR($S1373),"",OFFSET('Smelter Reference List'!$E$4,$S1373-4,0))</f>
        <v/>
      </c>
      <c r="G1373" s="166" t="str">
        <f ca="1">IF(C1373=$U$4,"Enter smelter details", IF(ISERROR($S1373),"",OFFSET('Smelter Reference List'!$F$4,$S1373-4,0)))</f>
        <v/>
      </c>
      <c r="H1373" s="290" t="str">
        <f ca="1">IF(ISERROR($S1373),"",OFFSET('Smelter Reference List'!$G$4,$S1373-4,0))</f>
        <v/>
      </c>
      <c r="I1373" s="291" t="str">
        <f ca="1">IF(ISERROR($S1373),"",OFFSET('Smelter Reference List'!$H$4,$S1373-4,0))</f>
        <v/>
      </c>
      <c r="J1373" s="291" t="str">
        <f ca="1">IF(ISERROR($S1373),"",OFFSET('Smelter Reference List'!$I$4,$S1373-4,0))</f>
        <v/>
      </c>
      <c r="K1373" s="288"/>
      <c r="L1373" s="288"/>
      <c r="M1373" s="288"/>
      <c r="N1373" s="288"/>
      <c r="O1373" s="288"/>
      <c r="P1373" s="288"/>
      <c r="Q1373" s="289"/>
      <c r="R1373" s="274"/>
      <c r="S1373" s="275" t="e">
        <f>IF(OR(C1373="",C1373=T$4),NA(),MATCH($B1373&amp;$C1373,'Smelter Reference List'!$J:$J,0))</f>
        <v>#N/A</v>
      </c>
      <c r="T1373" s="276"/>
      <c r="U1373" s="276"/>
      <c r="V1373" s="276"/>
      <c r="W1373" s="276"/>
    </row>
    <row r="1374" spans="1:23" s="267" customFormat="1" ht="20.25">
      <c r="A1374" s="265"/>
      <c r="B1374" s="273"/>
      <c r="C1374" s="273"/>
      <c r="D1374" s="166" t="str">
        <f ca="1">IF(ISERROR($S1374),"",OFFSET('Smelter Reference List'!$C$4,$S1374-4,0)&amp;"")</f>
        <v/>
      </c>
      <c r="E1374" s="166" t="str">
        <f ca="1">IF(ISERROR($S1374),"",OFFSET('Smelter Reference List'!$D$4,$S1374-4,0)&amp;"")</f>
        <v/>
      </c>
      <c r="F1374" s="166" t="str">
        <f ca="1">IF(ISERROR($S1374),"",OFFSET('Smelter Reference List'!$E$4,$S1374-4,0))</f>
        <v/>
      </c>
      <c r="G1374" s="166" t="str">
        <f ca="1">IF(C1374=$U$4,"Enter smelter details", IF(ISERROR($S1374),"",OFFSET('Smelter Reference List'!$F$4,$S1374-4,0)))</f>
        <v/>
      </c>
      <c r="H1374" s="290" t="str">
        <f ca="1">IF(ISERROR($S1374),"",OFFSET('Smelter Reference List'!$G$4,$S1374-4,0))</f>
        <v/>
      </c>
      <c r="I1374" s="291" t="str">
        <f ca="1">IF(ISERROR($S1374),"",OFFSET('Smelter Reference List'!$H$4,$S1374-4,0))</f>
        <v/>
      </c>
      <c r="J1374" s="291" t="str">
        <f ca="1">IF(ISERROR($S1374),"",OFFSET('Smelter Reference List'!$I$4,$S1374-4,0))</f>
        <v/>
      </c>
      <c r="K1374" s="288"/>
      <c r="L1374" s="288"/>
      <c r="M1374" s="288"/>
      <c r="N1374" s="288"/>
      <c r="O1374" s="288"/>
      <c r="P1374" s="288"/>
      <c r="Q1374" s="289"/>
      <c r="R1374" s="274"/>
      <c r="S1374" s="275" t="e">
        <f>IF(OR(C1374="",C1374=T$4),NA(),MATCH($B1374&amp;$C1374,'Smelter Reference List'!$J:$J,0))</f>
        <v>#N/A</v>
      </c>
      <c r="T1374" s="276"/>
      <c r="U1374" s="276"/>
      <c r="V1374" s="276"/>
      <c r="W1374" s="276"/>
    </row>
    <row r="1375" spans="1:23" s="267" customFormat="1" ht="20.25">
      <c r="A1375" s="265"/>
      <c r="B1375" s="273"/>
      <c r="C1375" s="273"/>
      <c r="D1375" s="166" t="str">
        <f ca="1">IF(ISERROR($S1375),"",OFFSET('Smelter Reference List'!$C$4,$S1375-4,0)&amp;"")</f>
        <v/>
      </c>
      <c r="E1375" s="166" t="str">
        <f ca="1">IF(ISERROR($S1375),"",OFFSET('Smelter Reference List'!$D$4,$S1375-4,0)&amp;"")</f>
        <v/>
      </c>
      <c r="F1375" s="166" t="str">
        <f ca="1">IF(ISERROR($S1375),"",OFFSET('Smelter Reference List'!$E$4,$S1375-4,0))</f>
        <v/>
      </c>
      <c r="G1375" s="166" t="str">
        <f ca="1">IF(C1375=$U$4,"Enter smelter details", IF(ISERROR($S1375),"",OFFSET('Smelter Reference List'!$F$4,$S1375-4,0)))</f>
        <v/>
      </c>
      <c r="H1375" s="290" t="str">
        <f ca="1">IF(ISERROR($S1375),"",OFFSET('Smelter Reference List'!$G$4,$S1375-4,0))</f>
        <v/>
      </c>
      <c r="I1375" s="291" t="str">
        <f ca="1">IF(ISERROR($S1375),"",OFFSET('Smelter Reference List'!$H$4,$S1375-4,0))</f>
        <v/>
      </c>
      <c r="J1375" s="291" t="str">
        <f ca="1">IF(ISERROR($S1375),"",OFFSET('Smelter Reference List'!$I$4,$S1375-4,0))</f>
        <v/>
      </c>
      <c r="K1375" s="288"/>
      <c r="L1375" s="288"/>
      <c r="M1375" s="288"/>
      <c r="N1375" s="288"/>
      <c r="O1375" s="288"/>
      <c r="P1375" s="288"/>
      <c r="Q1375" s="289"/>
      <c r="R1375" s="274"/>
      <c r="S1375" s="275" t="e">
        <f>IF(OR(C1375="",C1375=T$4),NA(),MATCH($B1375&amp;$C1375,'Smelter Reference List'!$J:$J,0))</f>
        <v>#N/A</v>
      </c>
      <c r="T1375" s="276"/>
      <c r="U1375" s="276"/>
      <c r="V1375" s="276"/>
      <c r="W1375" s="276"/>
    </row>
    <row r="1376" spans="1:23" s="267" customFormat="1" ht="20.25">
      <c r="A1376" s="265"/>
      <c r="B1376" s="273"/>
      <c r="C1376" s="273"/>
      <c r="D1376" s="166" t="str">
        <f ca="1">IF(ISERROR($S1376),"",OFFSET('Smelter Reference List'!$C$4,$S1376-4,0)&amp;"")</f>
        <v/>
      </c>
      <c r="E1376" s="166" t="str">
        <f ca="1">IF(ISERROR($S1376),"",OFFSET('Smelter Reference List'!$D$4,$S1376-4,0)&amp;"")</f>
        <v/>
      </c>
      <c r="F1376" s="166" t="str">
        <f ca="1">IF(ISERROR($S1376),"",OFFSET('Smelter Reference List'!$E$4,$S1376-4,0))</f>
        <v/>
      </c>
      <c r="G1376" s="166" t="str">
        <f ca="1">IF(C1376=$U$4,"Enter smelter details", IF(ISERROR($S1376),"",OFFSET('Smelter Reference List'!$F$4,$S1376-4,0)))</f>
        <v/>
      </c>
      <c r="H1376" s="290" t="str">
        <f ca="1">IF(ISERROR($S1376),"",OFFSET('Smelter Reference List'!$G$4,$S1376-4,0))</f>
        <v/>
      </c>
      <c r="I1376" s="291" t="str">
        <f ca="1">IF(ISERROR($S1376),"",OFFSET('Smelter Reference List'!$H$4,$S1376-4,0))</f>
        <v/>
      </c>
      <c r="J1376" s="291" t="str">
        <f ca="1">IF(ISERROR($S1376),"",OFFSET('Smelter Reference List'!$I$4,$S1376-4,0))</f>
        <v/>
      </c>
      <c r="K1376" s="288"/>
      <c r="L1376" s="288"/>
      <c r="M1376" s="288"/>
      <c r="N1376" s="288"/>
      <c r="O1376" s="288"/>
      <c r="P1376" s="288"/>
      <c r="Q1376" s="289"/>
      <c r="R1376" s="274"/>
      <c r="S1376" s="275" t="e">
        <f>IF(OR(C1376="",C1376=T$4),NA(),MATCH($B1376&amp;$C1376,'Smelter Reference List'!$J:$J,0))</f>
        <v>#N/A</v>
      </c>
      <c r="T1376" s="276"/>
      <c r="U1376" s="276"/>
      <c r="V1376" s="276"/>
      <c r="W1376" s="276"/>
    </row>
    <row r="1377" spans="1:23" s="267" customFormat="1" ht="20.25">
      <c r="A1377" s="265"/>
      <c r="B1377" s="273"/>
      <c r="C1377" s="273"/>
      <c r="D1377" s="166" t="str">
        <f ca="1">IF(ISERROR($S1377),"",OFFSET('Smelter Reference List'!$C$4,$S1377-4,0)&amp;"")</f>
        <v/>
      </c>
      <c r="E1377" s="166" t="str">
        <f ca="1">IF(ISERROR($S1377),"",OFFSET('Smelter Reference List'!$D$4,$S1377-4,0)&amp;"")</f>
        <v/>
      </c>
      <c r="F1377" s="166" t="str">
        <f ca="1">IF(ISERROR($S1377),"",OFFSET('Smelter Reference List'!$E$4,$S1377-4,0))</f>
        <v/>
      </c>
      <c r="G1377" s="166" t="str">
        <f ca="1">IF(C1377=$U$4,"Enter smelter details", IF(ISERROR($S1377),"",OFFSET('Smelter Reference List'!$F$4,$S1377-4,0)))</f>
        <v/>
      </c>
      <c r="H1377" s="290" t="str">
        <f ca="1">IF(ISERROR($S1377),"",OFFSET('Smelter Reference List'!$G$4,$S1377-4,0))</f>
        <v/>
      </c>
      <c r="I1377" s="291" t="str">
        <f ca="1">IF(ISERROR($S1377),"",OFFSET('Smelter Reference List'!$H$4,$S1377-4,0))</f>
        <v/>
      </c>
      <c r="J1377" s="291" t="str">
        <f ca="1">IF(ISERROR($S1377),"",OFFSET('Smelter Reference List'!$I$4,$S1377-4,0))</f>
        <v/>
      </c>
      <c r="K1377" s="288"/>
      <c r="L1377" s="288"/>
      <c r="M1377" s="288"/>
      <c r="N1377" s="288"/>
      <c r="O1377" s="288"/>
      <c r="P1377" s="288"/>
      <c r="Q1377" s="289"/>
      <c r="R1377" s="274"/>
      <c r="S1377" s="275" t="e">
        <f>IF(OR(C1377="",C1377=T$4),NA(),MATCH($B1377&amp;$C1377,'Smelter Reference List'!$J:$J,0))</f>
        <v>#N/A</v>
      </c>
      <c r="T1377" s="276"/>
      <c r="U1377" s="276"/>
      <c r="V1377" s="276"/>
      <c r="W1377" s="276"/>
    </row>
    <row r="1378" spans="1:23" s="267" customFormat="1" ht="20.25">
      <c r="A1378" s="265"/>
      <c r="B1378" s="273"/>
      <c r="C1378" s="273"/>
      <c r="D1378" s="166" t="str">
        <f ca="1">IF(ISERROR($S1378),"",OFFSET('Smelter Reference List'!$C$4,$S1378-4,0)&amp;"")</f>
        <v/>
      </c>
      <c r="E1378" s="166" t="str">
        <f ca="1">IF(ISERROR($S1378),"",OFFSET('Smelter Reference List'!$D$4,$S1378-4,0)&amp;"")</f>
        <v/>
      </c>
      <c r="F1378" s="166" t="str">
        <f ca="1">IF(ISERROR($S1378),"",OFFSET('Smelter Reference List'!$E$4,$S1378-4,0))</f>
        <v/>
      </c>
      <c r="G1378" s="166" t="str">
        <f ca="1">IF(C1378=$U$4,"Enter smelter details", IF(ISERROR($S1378),"",OFFSET('Smelter Reference List'!$F$4,$S1378-4,0)))</f>
        <v/>
      </c>
      <c r="H1378" s="290" t="str">
        <f ca="1">IF(ISERROR($S1378),"",OFFSET('Smelter Reference List'!$G$4,$S1378-4,0))</f>
        <v/>
      </c>
      <c r="I1378" s="291" t="str">
        <f ca="1">IF(ISERROR($S1378),"",OFFSET('Smelter Reference List'!$H$4,$S1378-4,0))</f>
        <v/>
      </c>
      <c r="J1378" s="291" t="str">
        <f ca="1">IF(ISERROR($S1378),"",OFFSET('Smelter Reference List'!$I$4,$S1378-4,0))</f>
        <v/>
      </c>
      <c r="K1378" s="288"/>
      <c r="L1378" s="288"/>
      <c r="M1378" s="288"/>
      <c r="N1378" s="288"/>
      <c r="O1378" s="288"/>
      <c r="P1378" s="288"/>
      <c r="Q1378" s="289"/>
      <c r="R1378" s="274"/>
      <c r="S1378" s="275" t="e">
        <f>IF(OR(C1378="",C1378=T$4),NA(),MATCH($B1378&amp;$C1378,'Smelter Reference List'!$J:$J,0))</f>
        <v>#N/A</v>
      </c>
      <c r="T1378" s="276"/>
      <c r="U1378" s="276"/>
      <c r="V1378" s="276"/>
      <c r="W1378" s="276"/>
    </row>
    <row r="1379" spans="1:23" s="267" customFormat="1" ht="20.25">
      <c r="A1379" s="265"/>
      <c r="B1379" s="273"/>
      <c r="C1379" s="273"/>
      <c r="D1379" s="166" t="str">
        <f ca="1">IF(ISERROR($S1379),"",OFFSET('Smelter Reference List'!$C$4,$S1379-4,0)&amp;"")</f>
        <v/>
      </c>
      <c r="E1379" s="166" t="str">
        <f ca="1">IF(ISERROR($S1379),"",OFFSET('Smelter Reference List'!$D$4,$S1379-4,0)&amp;"")</f>
        <v/>
      </c>
      <c r="F1379" s="166" t="str">
        <f ca="1">IF(ISERROR($S1379),"",OFFSET('Smelter Reference List'!$E$4,$S1379-4,0))</f>
        <v/>
      </c>
      <c r="G1379" s="166" t="str">
        <f ca="1">IF(C1379=$U$4,"Enter smelter details", IF(ISERROR($S1379),"",OFFSET('Smelter Reference List'!$F$4,$S1379-4,0)))</f>
        <v/>
      </c>
      <c r="H1379" s="290" t="str">
        <f ca="1">IF(ISERROR($S1379),"",OFFSET('Smelter Reference List'!$G$4,$S1379-4,0))</f>
        <v/>
      </c>
      <c r="I1379" s="291" t="str">
        <f ca="1">IF(ISERROR($S1379),"",OFFSET('Smelter Reference List'!$H$4,$S1379-4,0))</f>
        <v/>
      </c>
      <c r="J1379" s="291" t="str">
        <f ca="1">IF(ISERROR($S1379),"",OFFSET('Smelter Reference List'!$I$4,$S1379-4,0))</f>
        <v/>
      </c>
      <c r="K1379" s="288"/>
      <c r="L1379" s="288"/>
      <c r="M1379" s="288"/>
      <c r="N1379" s="288"/>
      <c r="O1379" s="288"/>
      <c r="P1379" s="288"/>
      <c r="Q1379" s="289"/>
      <c r="R1379" s="274"/>
      <c r="S1379" s="275" t="e">
        <f>IF(OR(C1379="",C1379=T$4),NA(),MATCH($B1379&amp;$C1379,'Smelter Reference List'!$J:$J,0))</f>
        <v>#N/A</v>
      </c>
      <c r="T1379" s="276"/>
      <c r="U1379" s="276"/>
      <c r="V1379" s="276"/>
      <c r="W1379" s="276"/>
    </row>
    <row r="1380" spans="1:23" s="267" customFormat="1" ht="20.25">
      <c r="A1380" s="265"/>
      <c r="B1380" s="273"/>
      <c r="C1380" s="273"/>
      <c r="D1380" s="166" t="str">
        <f ca="1">IF(ISERROR($S1380),"",OFFSET('Smelter Reference List'!$C$4,$S1380-4,0)&amp;"")</f>
        <v/>
      </c>
      <c r="E1380" s="166" t="str">
        <f ca="1">IF(ISERROR($S1380),"",OFFSET('Smelter Reference List'!$D$4,$S1380-4,0)&amp;"")</f>
        <v/>
      </c>
      <c r="F1380" s="166" t="str">
        <f ca="1">IF(ISERROR($S1380),"",OFFSET('Smelter Reference List'!$E$4,$S1380-4,0))</f>
        <v/>
      </c>
      <c r="G1380" s="166" t="str">
        <f ca="1">IF(C1380=$U$4,"Enter smelter details", IF(ISERROR($S1380),"",OFFSET('Smelter Reference List'!$F$4,$S1380-4,0)))</f>
        <v/>
      </c>
      <c r="H1380" s="290" t="str">
        <f ca="1">IF(ISERROR($S1380),"",OFFSET('Smelter Reference List'!$G$4,$S1380-4,0))</f>
        <v/>
      </c>
      <c r="I1380" s="291" t="str">
        <f ca="1">IF(ISERROR($S1380),"",OFFSET('Smelter Reference List'!$H$4,$S1380-4,0))</f>
        <v/>
      </c>
      <c r="J1380" s="291" t="str">
        <f ca="1">IF(ISERROR($S1380),"",OFFSET('Smelter Reference List'!$I$4,$S1380-4,0))</f>
        <v/>
      </c>
      <c r="K1380" s="288"/>
      <c r="L1380" s="288"/>
      <c r="M1380" s="288"/>
      <c r="N1380" s="288"/>
      <c r="O1380" s="288"/>
      <c r="P1380" s="288"/>
      <c r="Q1380" s="289"/>
      <c r="R1380" s="274"/>
      <c r="S1380" s="275" t="e">
        <f>IF(OR(C1380="",C1380=T$4),NA(),MATCH($B1380&amp;$C1380,'Smelter Reference List'!$J:$J,0))</f>
        <v>#N/A</v>
      </c>
      <c r="T1380" s="276"/>
      <c r="U1380" s="276"/>
      <c r="V1380" s="276"/>
      <c r="W1380" s="276"/>
    </row>
    <row r="1381" spans="1:23" s="267" customFormat="1" ht="20.25">
      <c r="A1381" s="265"/>
      <c r="B1381" s="273"/>
      <c r="C1381" s="273"/>
      <c r="D1381" s="166" t="str">
        <f ca="1">IF(ISERROR($S1381),"",OFFSET('Smelter Reference List'!$C$4,$S1381-4,0)&amp;"")</f>
        <v/>
      </c>
      <c r="E1381" s="166" t="str">
        <f ca="1">IF(ISERROR($S1381),"",OFFSET('Smelter Reference List'!$D$4,$S1381-4,0)&amp;"")</f>
        <v/>
      </c>
      <c r="F1381" s="166" t="str">
        <f ca="1">IF(ISERROR($S1381),"",OFFSET('Smelter Reference List'!$E$4,$S1381-4,0))</f>
        <v/>
      </c>
      <c r="G1381" s="166" t="str">
        <f ca="1">IF(C1381=$U$4,"Enter smelter details", IF(ISERROR($S1381),"",OFFSET('Smelter Reference List'!$F$4,$S1381-4,0)))</f>
        <v/>
      </c>
      <c r="H1381" s="290" t="str">
        <f ca="1">IF(ISERROR($S1381),"",OFFSET('Smelter Reference List'!$G$4,$S1381-4,0))</f>
        <v/>
      </c>
      <c r="I1381" s="291" t="str">
        <f ca="1">IF(ISERROR($S1381),"",OFFSET('Smelter Reference List'!$H$4,$S1381-4,0))</f>
        <v/>
      </c>
      <c r="J1381" s="291" t="str">
        <f ca="1">IF(ISERROR($S1381),"",OFFSET('Smelter Reference List'!$I$4,$S1381-4,0))</f>
        <v/>
      </c>
      <c r="K1381" s="288"/>
      <c r="L1381" s="288"/>
      <c r="M1381" s="288"/>
      <c r="N1381" s="288"/>
      <c r="O1381" s="288"/>
      <c r="P1381" s="288"/>
      <c r="Q1381" s="289"/>
      <c r="R1381" s="274"/>
      <c r="S1381" s="275" t="e">
        <f>IF(OR(C1381="",C1381=T$4),NA(),MATCH($B1381&amp;$C1381,'Smelter Reference List'!$J:$J,0))</f>
        <v>#N/A</v>
      </c>
      <c r="T1381" s="276"/>
      <c r="U1381" s="276"/>
      <c r="V1381" s="276"/>
      <c r="W1381" s="276"/>
    </row>
    <row r="1382" spans="1:23" s="267" customFormat="1" ht="20.25">
      <c r="A1382" s="265"/>
      <c r="B1382" s="273"/>
      <c r="C1382" s="273"/>
      <c r="D1382" s="166" t="str">
        <f ca="1">IF(ISERROR($S1382),"",OFFSET('Smelter Reference List'!$C$4,$S1382-4,0)&amp;"")</f>
        <v/>
      </c>
      <c r="E1382" s="166" t="str">
        <f ca="1">IF(ISERROR($S1382),"",OFFSET('Smelter Reference List'!$D$4,$S1382-4,0)&amp;"")</f>
        <v/>
      </c>
      <c r="F1382" s="166" t="str">
        <f ca="1">IF(ISERROR($S1382),"",OFFSET('Smelter Reference List'!$E$4,$S1382-4,0))</f>
        <v/>
      </c>
      <c r="G1382" s="166" t="str">
        <f ca="1">IF(C1382=$U$4,"Enter smelter details", IF(ISERROR($S1382),"",OFFSET('Smelter Reference List'!$F$4,$S1382-4,0)))</f>
        <v/>
      </c>
      <c r="H1382" s="290" t="str">
        <f ca="1">IF(ISERROR($S1382),"",OFFSET('Smelter Reference List'!$G$4,$S1382-4,0))</f>
        <v/>
      </c>
      <c r="I1382" s="291" t="str">
        <f ca="1">IF(ISERROR($S1382),"",OFFSET('Smelter Reference List'!$H$4,$S1382-4,0))</f>
        <v/>
      </c>
      <c r="J1382" s="291" t="str">
        <f ca="1">IF(ISERROR($S1382),"",OFFSET('Smelter Reference List'!$I$4,$S1382-4,0))</f>
        <v/>
      </c>
      <c r="K1382" s="288"/>
      <c r="L1382" s="288"/>
      <c r="M1382" s="288"/>
      <c r="N1382" s="288"/>
      <c r="O1382" s="288"/>
      <c r="P1382" s="288"/>
      <c r="Q1382" s="289"/>
      <c r="R1382" s="274"/>
      <c r="S1382" s="275" t="e">
        <f>IF(OR(C1382="",C1382=T$4),NA(),MATCH($B1382&amp;$C1382,'Smelter Reference List'!$J:$J,0))</f>
        <v>#N/A</v>
      </c>
      <c r="T1382" s="276"/>
      <c r="U1382" s="276"/>
      <c r="V1382" s="276"/>
      <c r="W1382" s="276"/>
    </row>
    <row r="1383" spans="1:23" s="267" customFormat="1" ht="20.25">
      <c r="A1383" s="265"/>
      <c r="B1383" s="273"/>
      <c r="C1383" s="273"/>
      <c r="D1383" s="166" t="str">
        <f ca="1">IF(ISERROR($S1383),"",OFFSET('Smelter Reference List'!$C$4,$S1383-4,0)&amp;"")</f>
        <v/>
      </c>
      <c r="E1383" s="166" t="str">
        <f ca="1">IF(ISERROR($S1383),"",OFFSET('Smelter Reference List'!$D$4,$S1383-4,0)&amp;"")</f>
        <v/>
      </c>
      <c r="F1383" s="166" t="str">
        <f ca="1">IF(ISERROR($S1383),"",OFFSET('Smelter Reference List'!$E$4,$S1383-4,0))</f>
        <v/>
      </c>
      <c r="G1383" s="166" t="str">
        <f ca="1">IF(C1383=$U$4,"Enter smelter details", IF(ISERROR($S1383),"",OFFSET('Smelter Reference List'!$F$4,$S1383-4,0)))</f>
        <v/>
      </c>
      <c r="H1383" s="290" t="str">
        <f ca="1">IF(ISERROR($S1383),"",OFFSET('Smelter Reference List'!$G$4,$S1383-4,0))</f>
        <v/>
      </c>
      <c r="I1383" s="291" t="str">
        <f ca="1">IF(ISERROR($S1383),"",OFFSET('Smelter Reference List'!$H$4,$S1383-4,0))</f>
        <v/>
      </c>
      <c r="J1383" s="291" t="str">
        <f ca="1">IF(ISERROR($S1383),"",OFFSET('Smelter Reference List'!$I$4,$S1383-4,0))</f>
        <v/>
      </c>
      <c r="K1383" s="288"/>
      <c r="L1383" s="288"/>
      <c r="M1383" s="288"/>
      <c r="N1383" s="288"/>
      <c r="O1383" s="288"/>
      <c r="P1383" s="288"/>
      <c r="Q1383" s="289"/>
      <c r="R1383" s="274"/>
      <c r="S1383" s="275" t="e">
        <f>IF(OR(C1383="",C1383=T$4),NA(),MATCH($B1383&amp;$C1383,'Smelter Reference List'!$J:$J,0))</f>
        <v>#N/A</v>
      </c>
      <c r="T1383" s="276"/>
      <c r="U1383" s="276"/>
      <c r="V1383" s="276"/>
      <c r="W1383" s="276"/>
    </row>
    <row r="1384" spans="1:23" s="267" customFormat="1" ht="20.25">
      <c r="A1384" s="265"/>
      <c r="B1384" s="273"/>
      <c r="C1384" s="273"/>
      <c r="D1384" s="166" t="str">
        <f ca="1">IF(ISERROR($S1384),"",OFFSET('Smelter Reference List'!$C$4,$S1384-4,0)&amp;"")</f>
        <v/>
      </c>
      <c r="E1384" s="166" t="str">
        <f ca="1">IF(ISERROR($S1384),"",OFFSET('Smelter Reference List'!$D$4,$S1384-4,0)&amp;"")</f>
        <v/>
      </c>
      <c r="F1384" s="166" t="str">
        <f ca="1">IF(ISERROR($S1384),"",OFFSET('Smelter Reference List'!$E$4,$S1384-4,0))</f>
        <v/>
      </c>
      <c r="G1384" s="166" t="str">
        <f ca="1">IF(C1384=$U$4,"Enter smelter details", IF(ISERROR($S1384),"",OFFSET('Smelter Reference List'!$F$4,$S1384-4,0)))</f>
        <v/>
      </c>
      <c r="H1384" s="290" t="str">
        <f ca="1">IF(ISERROR($S1384),"",OFFSET('Smelter Reference List'!$G$4,$S1384-4,0))</f>
        <v/>
      </c>
      <c r="I1384" s="291" t="str">
        <f ca="1">IF(ISERROR($S1384),"",OFFSET('Smelter Reference List'!$H$4,$S1384-4,0))</f>
        <v/>
      </c>
      <c r="J1384" s="291" t="str">
        <f ca="1">IF(ISERROR($S1384),"",OFFSET('Smelter Reference List'!$I$4,$S1384-4,0))</f>
        <v/>
      </c>
      <c r="K1384" s="288"/>
      <c r="L1384" s="288"/>
      <c r="M1384" s="288"/>
      <c r="N1384" s="288"/>
      <c r="O1384" s="288"/>
      <c r="P1384" s="288"/>
      <c r="Q1384" s="289"/>
      <c r="R1384" s="274"/>
      <c r="S1384" s="275" t="e">
        <f>IF(OR(C1384="",C1384=T$4),NA(),MATCH($B1384&amp;$C1384,'Smelter Reference List'!$J:$J,0))</f>
        <v>#N/A</v>
      </c>
      <c r="T1384" s="276"/>
      <c r="U1384" s="276"/>
      <c r="V1384" s="276"/>
      <c r="W1384" s="276"/>
    </row>
    <row r="1385" spans="1:23" s="267" customFormat="1" ht="20.25">
      <c r="A1385" s="265"/>
      <c r="B1385" s="273"/>
      <c r="C1385" s="273"/>
      <c r="D1385" s="166" t="str">
        <f ca="1">IF(ISERROR($S1385),"",OFFSET('Smelter Reference List'!$C$4,$S1385-4,0)&amp;"")</f>
        <v/>
      </c>
      <c r="E1385" s="166" t="str">
        <f ca="1">IF(ISERROR($S1385),"",OFFSET('Smelter Reference List'!$D$4,$S1385-4,0)&amp;"")</f>
        <v/>
      </c>
      <c r="F1385" s="166" t="str">
        <f ca="1">IF(ISERROR($S1385),"",OFFSET('Smelter Reference List'!$E$4,$S1385-4,0))</f>
        <v/>
      </c>
      <c r="G1385" s="166" t="str">
        <f ca="1">IF(C1385=$U$4,"Enter smelter details", IF(ISERROR($S1385),"",OFFSET('Smelter Reference List'!$F$4,$S1385-4,0)))</f>
        <v/>
      </c>
      <c r="H1385" s="290" t="str">
        <f ca="1">IF(ISERROR($S1385),"",OFFSET('Smelter Reference List'!$G$4,$S1385-4,0))</f>
        <v/>
      </c>
      <c r="I1385" s="291" t="str">
        <f ca="1">IF(ISERROR($S1385),"",OFFSET('Smelter Reference List'!$H$4,$S1385-4,0))</f>
        <v/>
      </c>
      <c r="J1385" s="291" t="str">
        <f ca="1">IF(ISERROR($S1385),"",OFFSET('Smelter Reference List'!$I$4,$S1385-4,0))</f>
        <v/>
      </c>
      <c r="K1385" s="288"/>
      <c r="L1385" s="288"/>
      <c r="M1385" s="288"/>
      <c r="N1385" s="288"/>
      <c r="O1385" s="288"/>
      <c r="P1385" s="288"/>
      <c r="Q1385" s="289"/>
      <c r="R1385" s="274"/>
      <c r="S1385" s="275" t="e">
        <f>IF(OR(C1385="",C1385=T$4),NA(),MATCH($B1385&amp;$C1385,'Smelter Reference List'!$J:$J,0))</f>
        <v>#N/A</v>
      </c>
      <c r="T1385" s="276"/>
      <c r="U1385" s="276"/>
      <c r="V1385" s="276"/>
      <c r="W1385" s="276"/>
    </row>
    <row r="1386" spans="1:23" s="267" customFormat="1" ht="20.25">
      <c r="A1386" s="265"/>
      <c r="B1386" s="273"/>
      <c r="C1386" s="273"/>
      <c r="D1386" s="166" t="str">
        <f ca="1">IF(ISERROR($S1386),"",OFFSET('Smelter Reference List'!$C$4,$S1386-4,0)&amp;"")</f>
        <v/>
      </c>
      <c r="E1386" s="166" t="str">
        <f ca="1">IF(ISERROR($S1386),"",OFFSET('Smelter Reference List'!$D$4,$S1386-4,0)&amp;"")</f>
        <v/>
      </c>
      <c r="F1386" s="166" t="str">
        <f ca="1">IF(ISERROR($S1386),"",OFFSET('Smelter Reference List'!$E$4,$S1386-4,0))</f>
        <v/>
      </c>
      <c r="G1386" s="166" t="str">
        <f ca="1">IF(C1386=$U$4,"Enter smelter details", IF(ISERROR($S1386),"",OFFSET('Smelter Reference List'!$F$4,$S1386-4,0)))</f>
        <v/>
      </c>
      <c r="H1386" s="290" t="str">
        <f ca="1">IF(ISERROR($S1386),"",OFFSET('Smelter Reference List'!$G$4,$S1386-4,0))</f>
        <v/>
      </c>
      <c r="I1386" s="291" t="str">
        <f ca="1">IF(ISERROR($S1386),"",OFFSET('Smelter Reference List'!$H$4,$S1386-4,0))</f>
        <v/>
      </c>
      <c r="J1386" s="291" t="str">
        <f ca="1">IF(ISERROR($S1386),"",OFFSET('Smelter Reference List'!$I$4,$S1386-4,0))</f>
        <v/>
      </c>
      <c r="K1386" s="288"/>
      <c r="L1386" s="288"/>
      <c r="M1386" s="288"/>
      <c r="N1386" s="288"/>
      <c r="O1386" s="288"/>
      <c r="P1386" s="288"/>
      <c r="Q1386" s="289"/>
      <c r="R1386" s="274"/>
      <c r="S1386" s="275" t="e">
        <f>IF(OR(C1386="",C1386=T$4),NA(),MATCH($B1386&amp;$C1386,'Smelter Reference List'!$J:$J,0))</f>
        <v>#N/A</v>
      </c>
      <c r="T1386" s="276"/>
      <c r="U1386" s="276"/>
      <c r="V1386" s="276"/>
      <c r="W1386" s="276"/>
    </row>
    <row r="1387" spans="1:23" s="267" customFormat="1" ht="20.25">
      <c r="A1387" s="265"/>
      <c r="B1387" s="273"/>
      <c r="C1387" s="273"/>
      <c r="D1387" s="166" t="str">
        <f ca="1">IF(ISERROR($S1387),"",OFFSET('Smelter Reference List'!$C$4,$S1387-4,0)&amp;"")</f>
        <v/>
      </c>
      <c r="E1387" s="166" t="str">
        <f ca="1">IF(ISERROR($S1387),"",OFFSET('Smelter Reference List'!$D$4,$S1387-4,0)&amp;"")</f>
        <v/>
      </c>
      <c r="F1387" s="166" t="str">
        <f ca="1">IF(ISERROR($S1387),"",OFFSET('Smelter Reference List'!$E$4,$S1387-4,0))</f>
        <v/>
      </c>
      <c r="G1387" s="166" t="str">
        <f ca="1">IF(C1387=$U$4,"Enter smelter details", IF(ISERROR($S1387),"",OFFSET('Smelter Reference List'!$F$4,$S1387-4,0)))</f>
        <v/>
      </c>
      <c r="H1387" s="290" t="str">
        <f ca="1">IF(ISERROR($S1387),"",OFFSET('Smelter Reference List'!$G$4,$S1387-4,0))</f>
        <v/>
      </c>
      <c r="I1387" s="291" t="str">
        <f ca="1">IF(ISERROR($S1387),"",OFFSET('Smelter Reference List'!$H$4,$S1387-4,0))</f>
        <v/>
      </c>
      <c r="J1387" s="291" t="str">
        <f ca="1">IF(ISERROR($S1387),"",OFFSET('Smelter Reference List'!$I$4,$S1387-4,0))</f>
        <v/>
      </c>
      <c r="K1387" s="288"/>
      <c r="L1387" s="288"/>
      <c r="M1387" s="288"/>
      <c r="N1387" s="288"/>
      <c r="O1387" s="288"/>
      <c r="P1387" s="288"/>
      <c r="Q1387" s="289"/>
      <c r="R1387" s="274"/>
      <c r="S1387" s="275" t="e">
        <f>IF(OR(C1387="",C1387=T$4),NA(),MATCH($B1387&amp;$C1387,'Smelter Reference List'!$J:$J,0))</f>
        <v>#N/A</v>
      </c>
      <c r="T1387" s="276"/>
      <c r="U1387" s="276"/>
      <c r="V1387" s="276"/>
      <c r="W1387" s="276"/>
    </row>
    <row r="1388" spans="1:23" s="267" customFormat="1" ht="20.25">
      <c r="A1388" s="265"/>
      <c r="B1388" s="273"/>
      <c r="C1388" s="273"/>
      <c r="D1388" s="166" t="str">
        <f ca="1">IF(ISERROR($S1388),"",OFFSET('Smelter Reference List'!$C$4,$S1388-4,0)&amp;"")</f>
        <v/>
      </c>
      <c r="E1388" s="166" t="str">
        <f ca="1">IF(ISERROR($S1388),"",OFFSET('Smelter Reference List'!$D$4,$S1388-4,0)&amp;"")</f>
        <v/>
      </c>
      <c r="F1388" s="166" t="str">
        <f ca="1">IF(ISERROR($S1388),"",OFFSET('Smelter Reference List'!$E$4,$S1388-4,0))</f>
        <v/>
      </c>
      <c r="G1388" s="166" t="str">
        <f ca="1">IF(C1388=$U$4,"Enter smelter details", IF(ISERROR($S1388),"",OFFSET('Smelter Reference List'!$F$4,$S1388-4,0)))</f>
        <v/>
      </c>
      <c r="H1388" s="290" t="str">
        <f ca="1">IF(ISERROR($S1388),"",OFFSET('Smelter Reference List'!$G$4,$S1388-4,0))</f>
        <v/>
      </c>
      <c r="I1388" s="291" t="str">
        <f ca="1">IF(ISERROR($S1388),"",OFFSET('Smelter Reference List'!$H$4,$S1388-4,0))</f>
        <v/>
      </c>
      <c r="J1388" s="291" t="str">
        <f ca="1">IF(ISERROR($S1388),"",OFFSET('Smelter Reference List'!$I$4,$S1388-4,0))</f>
        <v/>
      </c>
      <c r="K1388" s="288"/>
      <c r="L1388" s="288"/>
      <c r="M1388" s="288"/>
      <c r="N1388" s="288"/>
      <c r="O1388" s="288"/>
      <c r="P1388" s="288"/>
      <c r="Q1388" s="289"/>
      <c r="R1388" s="274"/>
      <c r="S1388" s="275" t="e">
        <f>IF(OR(C1388="",C1388=T$4),NA(),MATCH($B1388&amp;$C1388,'Smelter Reference List'!$J:$J,0))</f>
        <v>#N/A</v>
      </c>
      <c r="T1388" s="276"/>
      <c r="U1388" s="276"/>
      <c r="V1388" s="276"/>
      <c r="W1388" s="276"/>
    </row>
    <row r="1389" spans="1:23" s="267" customFormat="1" ht="20.25">
      <c r="A1389" s="265"/>
      <c r="B1389" s="273"/>
      <c r="C1389" s="273"/>
      <c r="D1389" s="166" t="str">
        <f ca="1">IF(ISERROR($S1389),"",OFFSET('Smelter Reference List'!$C$4,$S1389-4,0)&amp;"")</f>
        <v/>
      </c>
      <c r="E1389" s="166" t="str">
        <f ca="1">IF(ISERROR($S1389),"",OFFSET('Smelter Reference List'!$D$4,$S1389-4,0)&amp;"")</f>
        <v/>
      </c>
      <c r="F1389" s="166" t="str">
        <f ca="1">IF(ISERROR($S1389),"",OFFSET('Smelter Reference List'!$E$4,$S1389-4,0))</f>
        <v/>
      </c>
      <c r="G1389" s="166" t="str">
        <f ca="1">IF(C1389=$U$4,"Enter smelter details", IF(ISERROR($S1389),"",OFFSET('Smelter Reference List'!$F$4,$S1389-4,0)))</f>
        <v/>
      </c>
      <c r="H1389" s="290" t="str">
        <f ca="1">IF(ISERROR($S1389),"",OFFSET('Smelter Reference List'!$G$4,$S1389-4,0))</f>
        <v/>
      </c>
      <c r="I1389" s="291" t="str">
        <f ca="1">IF(ISERROR($S1389),"",OFFSET('Smelter Reference List'!$H$4,$S1389-4,0))</f>
        <v/>
      </c>
      <c r="J1389" s="291" t="str">
        <f ca="1">IF(ISERROR($S1389),"",OFFSET('Smelter Reference List'!$I$4,$S1389-4,0))</f>
        <v/>
      </c>
      <c r="K1389" s="288"/>
      <c r="L1389" s="288"/>
      <c r="M1389" s="288"/>
      <c r="N1389" s="288"/>
      <c r="O1389" s="288"/>
      <c r="P1389" s="288"/>
      <c r="Q1389" s="289"/>
      <c r="R1389" s="274"/>
      <c r="S1389" s="275" t="e">
        <f>IF(OR(C1389="",C1389=T$4),NA(),MATCH($B1389&amp;$C1389,'Smelter Reference List'!$J:$J,0))</f>
        <v>#N/A</v>
      </c>
      <c r="T1389" s="276"/>
      <c r="U1389" s="276"/>
      <c r="V1389" s="276"/>
      <c r="W1389" s="276"/>
    </row>
    <row r="1390" spans="1:23" s="267" customFormat="1" ht="20.25">
      <c r="A1390" s="265"/>
      <c r="B1390" s="273"/>
      <c r="C1390" s="273"/>
      <c r="D1390" s="166" t="str">
        <f ca="1">IF(ISERROR($S1390),"",OFFSET('Smelter Reference List'!$C$4,$S1390-4,0)&amp;"")</f>
        <v/>
      </c>
      <c r="E1390" s="166" t="str">
        <f ca="1">IF(ISERROR($S1390),"",OFFSET('Smelter Reference List'!$D$4,$S1390-4,0)&amp;"")</f>
        <v/>
      </c>
      <c r="F1390" s="166" t="str">
        <f ca="1">IF(ISERROR($S1390),"",OFFSET('Smelter Reference List'!$E$4,$S1390-4,0))</f>
        <v/>
      </c>
      <c r="G1390" s="166" t="str">
        <f ca="1">IF(C1390=$U$4,"Enter smelter details", IF(ISERROR($S1390),"",OFFSET('Smelter Reference List'!$F$4,$S1390-4,0)))</f>
        <v/>
      </c>
      <c r="H1390" s="290" t="str">
        <f ca="1">IF(ISERROR($S1390),"",OFFSET('Smelter Reference List'!$G$4,$S1390-4,0))</f>
        <v/>
      </c>
      <c r="I1390" s="291" t="str">
        <f ca="1">IF(ISERROR($S1390),"",OFFSET('Smelter Reference List'!$H$4,$S1390-4,0))</f>
        <v/>
      </c>
      <c r="J1390" s="291" t="str">
        <f ca="1">IF(ISERROR($S1390),"",OFFSET('Smelter Reference List'!$I$4,$S1390-4,0))</f>
        <v/>
      </c>
      <c r="K1390" s="288"/>
      <c r="L1390" s="288"/>
      <c r="M1390" s="288"/>
      <c r="N1390" s="288"/>
      <c r="O1390" s="288"/>
      <c r="P1390" s="288"/>
      <c r="Q1390" s="289"/>
      <c r="R1390" s="274"/>
      <c r="S1390" s="275" t="e">
        <f>IF(OR(C1390="",C1390=T$4),NA(),MATCH($B1390&amp;$C1390,'Smelter Reference List'!$J:$J,0))</f>
        <v>#N/A</v>
      </c>
      <c r="T1390" s="276"/>
      <c r="U1390" s="276"/>
      <c r="V1390" s="276"/>
      <c r="W1390" s="276"/>
    </row>
    <row r="1391" spans="1:23" s="267" customFormat="1" ht="20.25">
      <c r="A1391" s="265"/>
      <c r="B1391" s="273"/>
      <c r="C1391" s="273"/>
      <c r="D1391" s="166" t="str">
        <f ca="1">IF(ISERROR($S1391),"",OFFSET('Smelter Reference List'!$C$4,$S1391-4,0)&amp;"")</f>
        <v/>
      </c>
      <c r="E1391" s="166" t="str">
        <f ca="1">IF(ISERROR($S1391),"",OFFSET('Smelter Reference List'!$D$4,$S1391-4,0)&amp;"")</f>
        <v/>
      </c>
      <c r="F1391" s="166" t="str">
        <f ca="1">IF(ISERROR($S1391),"",OFFSET('Smelter Reference List'!$E$4,$S1391-4,0))</f>
        <v/>
      </c>
      <c r="G1391" s="166" t="str">
        <f ca="1">IF(C1391=$U$4,"Enter smelter details", IF(ISERROR($S1391),"",OFFSET('Smelter Reference List'!$F$4,$S1391-4,0)))</f>
        <v/>
      </c>
      <c r="H1391" s="290" t="str">
        <f ca="1">IF(ISERROR($S1391),"",OFFSET('Smelter Reference List'!$G$4,$S1391-4,0))</f>
        <v/>
      </c>
      <c r="I1391" s="291" t="str">
        <f ca="1">IF(ISERROR($S1391),"",OFFSET('Smelter Reference List'!$H$4,$S1391-4,0))</f>
        <v/>
      </c>
      <c r="J1391" s="291" t="str">
        <f ca="1">IF(ISERROR($S1391),"",OFFSET('Smelter Reference List'!$I$4,$S1391-4,0))</f>
        <v/>
      </c>
      <c r="K1391" s="288"/>
      <c r="L1391" s="288"/>
      <c r="M1391" s="288"/>
      <c r="N1391" s="288"/>
      <c r="O1391" s="288"/>
      <c r="P1391" s="288"/>
      <c r="Q1391" s="289"/>
      <c r="R1391" s="274"/>
      <c r="S1391" s="275" t="e">
        <f>IF(OR(C1391="",C1391=T$4),NA(),MATCH($B1391&amp;$C1391,'Smelter Reference List'!$J:$J,0))</f>
        <v>#N/A</v>
      </c>
      <c r="T1391" s="276"/>
      <c r="U1391" s="276"/>
      <c r="V1391" s="276"/>
      <c r="W1391" s="276"/>
    </row>
    <row r="1392" spans="1:23" s="267" customFormat="1" ht="20.25">
      <c r="A1392" s="265"/>
      <c r="B1392" s="273"/>
      <c r="C1392" s="273"/>
      <c r="D1392" s="166" t="str">
        <f ca="1">IF(ISERROR($S1392),"",OFFSET('Smelter Reference List'!$C$4,$S1392-4,0)&amp;"")</f>
        <v/>
      </c>
      <c r="E1392" s="166" t="str">
        <f ca="1">IF(ISERROR($S1392),"",OFFSET('Smelter Reference List'!$D$4,$S1392-4,0)&amp;"")</f>
        <v/>
      </c>
      <c r="F1392" s="166" t="str">
        <f ca="1">IF(ISERROR($S1392),"",OFFSET('Smelter Reference List'!$E$4,$S1392-4,0))</f>
        <v/>
      </c>
      <c r="G1392" s="166" t="str">
        <f ca="1">IF(C1392=$U$4,"Enter smelter details", IF(ISERROR($S1392),"",OFFSET('Smelter Reference List'!$F$4,$S1392-4,0)))</f>
        <v/>
      </c>
      <c r="H1392" s="290" t="str">
        <f ca="1">IF(ISERROR($S1392),"",OFFSET('Smelter Reference List'!$G$4,$S1392-4,0))</f>
        <v/>
      </c>
      <c r="I1392" s="291" t="str">
        <f ca="1">IF(ISERROR($S1392),"",OFFSET('Smelter Reference List'!$H$4,$S1392-4,0))</f>
        <v/>
      </c>
      <c r="J1392" s="291" t="str">
        <f ca="1">IF(ISERROR($S1392),"",OFFSET('Smelter Reference List'!$I$4,$S1392-4,0))</f>
        <v/>
      </c>
      <c r="K1392" s="288"/>
      <c r="L1392" s="288"/>
      <c r="M1392" s="288"/>
      <c r="N1392" s="288"/>
      <c r="O1392" s="288"/>
      <c r="P1392" s="288"/>
      <c r="Q1392" s="289"/>
      <c r="R1392" s="274"/>
      <c r="S1392" s="275" t="e">
        <f>IF(OR(C1392="",C1392=T$4),NA(),MATCH($B1392&amp;$C1392,'Smelter Reference List'!$J:$J,0))</f>
        <v>#N/A</v>
      </c>
      <c r="T1392" s="276"/>
      <c r="U1392" s="276"/>
      <c r="V1392" s="276"/>
      <c r="W1392" s="276"/>
    </row>
    <row r="1393" spans="1:23" s="267" customFormat="1" ht="20.25">
      <c r="A1393" s="265"/>
      <c r="B1393" s="273"/>
      <c r="C1393" s="273"/>
      <c r="D1393" s="166" t="str">
        <f ca="1">IF(ISERROR($S1393),"",OFFSET('Smelter Reference List'!$C$4,$S1393-4,0)&amp;"")</f>
        <v/>
      </c>
      <c r="E1393" s="166" t="str">
        <f ca="1">IF(ISERROR($S1393),"",OFFSET('Smelter Reference List'!$D$4,$S1393-4,0)&amp;"")</f>
        <v/>
      </c>
      <c r="F1393" s="166" t="str">
        <f ca="1">IF(ISERROR($S1393),"",OFFSET('Smelter Reference List'!$E$4,$S1393-4,0))</f>
        <v/>
      </c>
      <c r="G1393" s="166" t="str">
        <f ca="1">IF(C1393=$U$4,"Enter smelter details", IF(ISERROR($S1393),"",OFFSET('Smelter Reference List'!$F$4,$S1393-4,0)))</f>
        <v/>
      </c>
      <c r="H1393" s="290" t="str">
        <f ca="1">IF(ISERROR($S1393),"",OFFSET('Smelter Reference List'!$G$4,$S1393-4,0))</f>
        <v/>
      </c>
      <c r="I1393" s="291" t="str">
        <f ca="1">IF(ISERROR($S1393),"",OFFSET('Smelter Reference List'!$H$4,$S1393-4,0))</f>
        <v/>
      </c>
      <c r="J1393" s="291" t="str">
        <f ca="1">IF(ISERROR($S1393),"",OFFSET('Smelter Reference List'!$I$4,$S1393-4,0))</f>
        <v/>
      </c>
      <c r="K1393" s="288"/>
      <c r="L1393" s="288"/>
      <c r="M1393" s="288"/>
      <c r="N1393" s="288"/>
      <c r="O1393" s="288"/>
      <c r="P1393" s="288"/>
      <c r="Q1393" s="289"/>
      <c r="R1393" s="274"/>
      <c r="S1393" s="275" t="e">
        <f>IF(OR(C1393="",C1393=T$4),NA(),MATCH($B1393&amp;$C1393,'Smelter Reference List'!$J:$J,0))</f>
        <v>#N/A</v>
      </c>
      <c r="T1393" s="276"/>
      <c r="U1393" s="276"/>
      <c r="V1393" s="276"/>
      <c r="W1393" s="276"/>
    </row>
    <row r="1394" spans="1:23" s="267" customFormat="1" ht="20.25">
      <c r="A1394" s="265"/>
      <c r="B1394" s="273"/>
      <c r="C1394" s="273"/>
      <c r="D1394" s="166" t="str">
        <f ca="1">IF(ISERROR($S1394),"",OFFSET('Smelter Reference List'!$C$4,$S1394-4,0)&amp;"")</f>
        <v/>
      </c>
      <c r="E1394" s="166" t="str">
        <f ca="1">IF(ISERROR($S1394),"",OFFSET('Smelter Reference List'!$D$4,$S1394-4,0)&amp;"")</f>
        <v/>
      </c>
      <c r="F1394" s="166" t="str">
        <f ca="1">IF(ISERROR($S1394),"",OFFSET('Smelter Reference List'!$E$4,$S1394-4,0))</f>
        <v/>
      </c>
      <c r="G1394" s="166" t="str">
        <f ca="1">IF(C1394=$U$4,"Enter smelter details", IF(ISERROR($S1394),"",OFFSET('Smelter Reference List'!$F$4,$S1394-4,0)))</f>
        <v/>
      </c>
      <c r="H1394" s="290" t="str">
        <f ca="1">IF(ISERROR($S1394),"",OFFSET('Smelter Reference List'!$G$4,$S1394-4,0))</f>
        <v/>
      </c>
      <c r="I1394" s="291" t="str">
        <f ca="1">IF(ISERROR($S1394),"",OFFSET('Smelter Reference List'!$H$4,$S1394-4,0))</f>
        <v/>
      </c>
      <c r="J1394" s="291" t="str">
        <f ca="1">IF(ISERROR($S1394),"",OFFSET('Smelter Reference List'!$I$4,$S1394-4,0))</f>
        <v/>
      </c>
      <c r="K1394" s="288"/>
      <c r="L1394" s="288"/>
      <c r="M1394" s="288"/>
      <c r="N1394" s="288"/>
      <c r="O1394" s="288"/>
      <c r="P1394" s="288"/>
      <c r="Q1394" s="289"/>
      <c r="R1394" s="274"/>
      <c r="S1394" s="275" t="e">
        <f>IF(OR(C1394="",C1394=T$4),NA(),MATCH($B1394&amp;$C1394,'Smelter Reference List'!$J:$J,0))</f>
        <v>#N/A</v>
      </c>
      <c r="T1394" s="276"/>
      <c r="U1394" s="276"/>
      <c r="V1394" s="276"/>
      <c r="W1394" s="276"/>
    </row>
    <row r="1395" spans="1:23" s="267" customFormat="1" ht="20.25">
      <c r="A1395" s="265"/>
      <c r="B1395" s="273"/>
      <c r="C1395" s="273"/>
      <c r="D1395" s="166" t="str">
        <f ca="1">IF(ISERROR($S1395),"",OFFSET('Smelter Reference List'!$C$4,$S1395-4,0)&amp;"")</f>
        <v/>
      </c>
      <c r="E1395" s="166" t="str">
        <f ca="1">IF(ISERROR($S1395),"",OFFSET('Smelter Reference List'!$D$4,$S1395-4,0)&amp;"")</f>
        <v/>
      </c>
      <c r="F1395" s="166" t="str">
        <f ca="1">IF(ISERROR($S1395),"",OFFSET('Smelter Reference List'!$E$4,$S1395-4,0))</f>
        <v/>
      </c>
      <c r="G1395" s="166" t="str">
        <f ca="1">IF(C1395=$U$4,"Enter smelter details", IF(ISERROR($S1395),"",OFFSET('Smelter Reference List'!$F$4,$S1395-4,0)))</f>
        <v/>
      </c>
      <c r="H1395" s="290" t="str">
        <f ca="1">IF(ISERROR($S1395),"",OFFSET('Smelter Reference List'!$G$4,$S1395-4,0))</f>
        <v/>
      </c>
      <c r="I1395" s="291" t="str">
        <f ca="1">IF(ISERROR($S1395),"",OFFSET('Smelter Reference List'!$H$4,$S1395-4,0))</f>
        <v/>
      </c>
      <c r="J1395" s="291" t="str">
        <f ca="1">IF(ISERROR($S1395),"",OFFSET('Smelter Reference List'!$I$4,$S1395-4,0))</f>
        <v/>
      </c>
      <c r="K1395" s="288"/>
      <c r="L1395" s="288"/>
      <c r="M1395" s="288"/>
      <c r="N1395" s="288"/>
      <c r="O1395" s="288"/>
      <c r="P1395" s="288"/>
      <c r="Q1395" s="289"/>
      <c r="R1395" s="274"/>
      <c r="S1395" s="275" t="e">
        <f>IF(OR(C1395="",C1395=T$4),NA(),MATCH($B1395&amp;$C1395,'Smelter Reference List'!$J:$J,0))</f>
        <v>#N/A</v>
      </c>
      <c r="T1395" s="276"/>
      <c r="U1395" s="276"/>
      <c r="V1395" s="276"/>
      <c r="W1395" s="276"/>
    </row>
    <row r="1396" spans="1:23" s="267" customFormat="1" ht="20.25">
      <c r="A1396" s="265"/>
      <c r="B1396" s="273"/>
      <c r="C1396" s="273"/>
      <c r="D1396" s="166" t="str">
        <f ca="1">IF(ISERROR($S1396),"",OFFSET('Smelter Reference List'!$C$4,$S1396-4,0)&amp;"")</f>
        <v/>
      </c>
      <c r="E1396" s="166" t="str">
        <f ca="1">IF(ISERROR($S1396),"",OFFSET('Smelter Reference List'!$D$4,$S1396-4,0)&amp;"")</f>
        <v/>
      </c>
      <c r="F1396" s="166" t="str">
        <f ca="1">IF(ISERROR($S1396),"",OFFSET('Smelter Reference List'!$E$4,$S1396-4,0))</f>
        <v/>
      </c>
      <c r="G1396" s="166" t="str">
        <f ca="1">IF(C1396=$U$4,"Enter smelter details", IF(ISERROR($S1396),"",OFFSET('Smelter Reference List'!$F$4,$S1396-4,0)))</f>
        <v/>
      </c>
      <c r="H1396" s="290" t="str">
        <f ca="1">IF(ISERROR($S1396),"",OFFSET('Smelter Reference List'!$G$4,$S1396-4,0))</f>
        <v/>
      </c>
      <c r="I1396" s="291" t="str">
        <f ca="1">IF(ISERROR($S1396),"",OFFSET('Smelter Reference List'!$H$4,$S1396-4,0))</f>
        <v/>
      </c>
      <c r="J1396" s="291" t="str">
        <f ca="1">IF(ISERROR($S1396),"",OFFSET('Smelter Reference List'!$I$4,$S1396-4,0))</f>
        <v/>
      </c>
      <c r="K1396" s="288"/>
      <c r="L1396" s="288"/>
      <c r="M1396" s="288"/>
      <c r="N1396" s="288"/>
      <c r="O1396" s="288"/>
      <c r="P1396" s="288"/>
      <c r="Q1396" s="289"/>
      <c r="R1396" s="274"/>
      <c r="S1396" s="275" t="e">
        <f>IF(OR(C1396="",C1396=T$4),NA(),MATCH($B1396&amp;$C1396,'Smelter Reference List'!$J:$J,0))</f>
        <v>#N/A</v>
      </c>
      <c r="T1396" s="276"/>
      <c r="U1396" s="276"/>
      <c r="V1396" s="276"/>
      <c r="W1396" s="276"/>
    </row>
    <row r="1397" spans="1:23" s="267" customFormat="1" ht="20.25">
      <c r="A1397" s="265"/>
      <c r="B1397" s="273"/>
      <c r="C1397" s="273"/>
      <c r="D1397" s="166" t="str">
        <f ca="1">IF(ISERROR($S1397),"",OFFSET('Smelter Reference List'!$C$4,$S1397-4,0)&amp;"")</f>
        <v/>
      </c>
      <c r="E1397" s="166" t="str">
        <f ca="1">IF(ISERROR($S1397),"",OFFSET('Smelter Reference List'!$D$4,$S1397-4,0)&amp;"")</f>
        <v/>
      </c>
      <c r="F1397" s="166" t="str">
        <f ca="1">IF(ISERROR($S1397),"",OFFSET('Smelter Reference List'!$E$4,$S1397-4,0))</f>
        <v/>
      </c>
      <c r="G1397" s="166" t="str">
        <f ca="1">IF(C1397=$U$4,"Enter smelter details", IF(ISERROR($S1397),"",OFFSET('Smelter Reference List'!$F$4,$S1397-4,0)))</f>
        <v/>
      </c>
      <c r="H1397" s="290" t="str">
        <f ca="1">IF(ISERROR($S1397),"",OFFSET('Smelter Reference List'!$G$4,$S1397-4,0))</f>
        <v/>
      </c>
      <c r="I1397" s="291" t="str">
        <f ca="1">IF(ISERROR($S1397),"",OFFSET('Smelter Reference List'!$H$4,$S1397-4,0))</f>
        <v/>
      </c>
      <c r="J1397" s="291" t="str">
        <f ca="1">IF(ISERROR($S1397),"",OFFSET('Smelter Reference List'!$I$4,$S1397-4,0))</f>
        <v/>
      </c>
      <c r="K1397" s="288"/>
      <c r="L1397" s="288"/>
      <c r="M1397" s="288"/>
      <c r="N1397" s="288"/>
      <c r="O1397" s="288"/>
      <c r="P1397" s="288"/>
      <c r="Q1397" s="289"/>
      <c r="R1397" s="274"/>
      <c r="S1397" s="275" t="e">
        <f>IF(OR(C1397="",C1397=T$4),NA(),MATCH($B1397&amp;$C1397,'Smelter Reference List'!$J:$J,0))</f>
        <v>#N/A</v>
      </c>
      <c r="T1397" s="276"/>
      <c r="U1397" s="276"/>
      <c r="V1397" s="276"/>
      <c r="W1397" s="276"/>
    </row>
    <row r="1398" spans="1:23" s="267" customFormat="1" ht="20.25">
      <c r="A1398" s="265"/>
      <c r="B1398" s="273"/>
      <c r="C1398" s="273"/>
      <c r="D1398" s="166" t="str">
        <f ca="1">IF(ISERROR($S1398),"",OFFSET('Smelter Reference List'!$C$4,$S1398-4,0)&amp;"")</f>
        <v/>
      </c>
      <c r="E1398" s="166" t="str">
        <f ca="1">IF(ISERROR($S1398),"",OFFSET('Smelter Reference List'!$D$4,$S1398-4,0)&amp;"")</f>
        <v/>
      </c>
      <c r="F1398" s="166" t="str">
        <f ca="1">IF(ISERROR($S1398),"",OFFSET('Smelter Reference List'!$E$4,$S1398-4,0))</f>
        <v/>
      </c>
      <c r="G1398" s="166" t="str">
        <f ca="1">IF(C1398=$U$4,"Enter smelter details", IF(ISERROR($S1398),"",OFFSET('Smelter Reference List'!$F$4,$S1398-4,0)))</f>
        <v/>
      </c>
      <c r="H1398" s="290" t="str">
        <f ca="1">IF(ISERROR($S1398),"",OFFSET('Smelter Reference List'!$G$4,$S1398-4,0))</f>
        <v/>
      </c>
      <c r="I1398" s="291" t="str">
        <f ca="1">IF(ISERROR($S1398),"",OFFSET('Smelter Reference List'!$H$4,$S1398-4,0))</f>
        <v/>
      </c>
      <c r="J1398" s="291" t="str">
        <f ca="1">IF(ISERROR($S1398),"",OFFSET('Smelter Reference List'!$I$4,$S1398-4,0))</f>
        <v/>
      </c>
      <c r="K1398" s="288"/>
      <c r="L1398" s="288"/>
      <c r="M1398" s="288"/>
      <c r="N1398" s="288"/>
      <c r="O1398" s="288"/>
      <c r="P1398" s="288"/>
      <c r="Q1398" s="289"/>
      <c r="R1398" s="274"/>
      <c r="S1398" s="275" t="e">
        <f>IF(OR(C1398="",C1398=T$4),NA(),MATCH($B1398&amp;$C1398,'Smelter Reference List'!$J:$J,0))</f>
        <v>#N/A</v>
      </c>
      <c r="T1398" s="276"/>
      <c r="U1398" s="276"/>
      <c r="V1398" s="276"/>
      <c r="W1398" s="276"/>
    </row>
    <row r="1399" spans="1:23" s="267" customFormat="1" ht="20.25">
      <c r="A1399" s="265"/>
      <c r="B1399" s="273"/>
      <c r="C1399" s="273"/>
      <c r="D1399" s="166" t="str">
        <f ca="1">IF(ISERROR($S1399),"",OFFSET('Smelter Reference List'!$C$4,$S1399-4,0)&amp;"")</f>
        <v/>
      </c>
      <c r="E1399" s="166" t="str">
        <f ca="1">IF(ISERROR($S1399),"",OFFSET('Smelter Reference List'!$D$4,$S1399-4,0)&amp;"")</f>
        <v/>
      </c>
      <c r="F1399" s="166" t="str">
        <f ca="1">IF(ISERROR($S1399),"",OFFSET('Smelter Reference List'!$E$4,$S1399-4,0))</f>
        <v/>
      </c>
      <c r="G1399" s="166" t="str">
        <f ca="1">IF(C1399=$U$4,"Enter smelter details", IF(ISERROR($S1399),"",OFFSET('Smelter Reference List'!$F$4,$S1399-4,0)))</f>
        <v/>
      </c>
      <c r="H1399" s="290" t="str">
        <f ca="1">IF(ISERROR($S1399),"",OFFSET('Smelter Reference List'!$G$4,$S1399-4,0))</f>
        <v/>
      </c>
      <c r="I1399" s="291" t="str">
        <f ca="1">IF(ISERROR($S1399),"",OFFSET('Smelter Reference List'!$H$4,$S1399-4,0))</f>
        <v/>
      </c>
      <c r="J1399" s="291" t="str">
        <f ca="1">IF(ISERROR($S1399),"",OFFSET('Smelter Reference List'!$I$4,$S1399-4,0))</f>
        <v/>
      </c>
      <c r="K1399" s="288"/>
      <c r="L1399" s="288"/>
      <c r="M1399" s="288"/>
      <c r="N1399" s="288"/>
      <c r="O1399" s="288"/>
      <c r="P1399" s="288"/>
      <c r="Q1399" s="289"/>
      <c r="R1399" s="274"/>
      <c r="S1399" s="275" t="e">
        <f>IF(OR(C1399="",C1399=T$4),NA(),MATCH($B1399&amp;$C1399,'Smelter Reference List'!$J:$J,0))</f>
        <v>#N/A</v>
      </c>
      <c r="T1399" s="276"/>
      <c r="U1399" s="276"/>
      <c r="V1399" s="276"/>
      <c r="W1399" s="276"/>
    </row>
    <row r="1400" spans="1:23" s="267" customFormat="1" ht="20.25">
      <c r="A1400" s="265"/>
      <c r="B1400" s="273"/>
      <c r="C1400" s="273"/>
      <c r="D1400" s="166" t="str">
        <f ca="1">IF(ISERROR($S1400),"",OFFSET('Smelter Reference List'!$C$4,$S1400-4,0)&amp;"")</f>
        <v/>
      </c>
      <c r="E1400" s="166" t="str">
        <f ca="1">IF(ISERROR($S1400),"",OFFSET('Smelter Reference List'!$D$4,$S1400-4,0)&amp;"")</f>
        <v/>
      </c>
      <c r="F1400" s="166" t="str">
        <f ca="1">IF(ISERROR($S1400),"",OFFSET('Smelter Reference List'!$E$4,$S1400-4,0))</f>
        <v/>
      </c>
      <c r="G1400" s="166" t="str">
        <f ca="1">IF(C1400=$U$4,"Enter smelter details", IF(ISERROR($S1400),"",OFFSET('Smelter Reference List'!$F$4,$S1400-4,0)))</f>
        <v/>
      </c>
      <c r="H1400" s="290" t="str">
        <f ca="1">IF(ISERROR($S1400),"",OFFSET('Smelter Reference List'!$G$4,$S1400-4,0))</f>
        <v/>
      </c>
      <c r="I1400" s="291" t="str">
        <f ca="1">IF(ISERROR($S1400),"",OFFSET('Smelter Reference List'!$H$4,$S1400-4,0))</f>
        <v/>
      </c>
      <c r="J1400" s="291" t="str">
        <f ca="1">IF(ISERROR($S1400),"",OFFSET('Smelter Reference List'!$I$4,$S1400-4,0))</f>
        <v/>
      </c>
      <c r="K1400" s="288"/>
      <c r="L1400" s="288"/>
      <c r="M1400" s="288"/>
      <c r="N1400" s="288"/>
      <c r="O1400" s="288"/>
      <c r="P1400" s="288"/>
      <c r="Q1400" s="289"/>
      <c r="R1400" s="274"/>
      <c r="S1400" s="275" t="e">
        <f>IF(OR(C1400="",C1400=T$4),NA(),MATCH($B1400&amp;$C1400,'Smelter Reference List'!$J:$J,0))</f>
        <v>#N/A</v>
      </c>
      <c r="T1400" s="276"/>
      <c r="U1400" s="276"/>
      <c r="V1400" s="276"/>
      <c r="W1400" s="276"/>
    </row>
    <row r="1401" spans="1:23" s="267" customFormat="1" ht="20.25">
      <c r="A1401" s="265"/>
      <c r="B1401" s="273"/>
      <c r="C1401" s="273"/>
      <c r="D1401" s="166" t="str">
        <f ca="1">IF(ISERROR($S1401),"",OFFSET('Smelter Reference List'!$C$4,$S1401-4,0)&amp;"")</f>
        <v/>
      </c>
      <c r="E1401" s="166" t="str">
        <f ca="1">IF(ISERROR($S1401),"",OFFSET('Smelter Reference List'!$D$4,$S1401-4,0)&amp;"")</f>
        <v/>
      </c>
      <c r="F1401" s="166" t="str">
        <f ca="1">IF(ISERROR($S1401),"",OFFSET('Smelter Reference List'!$E$4,$S1401-4,0))</f>
        <v/>
      </c>
      <c r="G1401" s="166" t="str">
        <f ca="1">IF(C1401=$U$4,"Enter smelter details", IF(ISERROR($S1401),"",OFFSET('Smelter Reference List'!$F$4,$S1401-4,0)))</f>
        <v/>
      </c>
      <c r="H1401" s="290" t="str">
        <f ca="1">IF(ISERROR($S1401),"",OFFSET('Smelter Reference List'!$G$4,$S1401-4,0))</f>
        <v/>
      </c>
      <c r="I1401" s="291" t="str">
        <f ca="1">IF(ISERROR($S1401),"",OFFSET('Smelter Reference List'!$H$4,$S1401-4,0))</f>
        <v/>
      </c>
      <c r="J1401" s="291" t="str">
        <f ca="1">IF(ISERROR($S1401),"",OFFSET('Smelter Reference List'!$I$4,$S1401-4,0))</f>
        <v/>
      </c>
      <c r="K1401" s="288"/>
      <c r="L1401" s="288"/>
      <c r="M1401" s="288"/>
      <c r="N1401" s="288"/>
      <c r="O1401" s="288"/>
      <c r="P1401" s="288"/>
      <c r="Q1401" s="289"/>
      <c r="R1401" s="274"/>
      <c r="S1401" s="275" t="e">
        <f>IF(OR(C1401="",C1401=T$4),NA(),MATCH($B1401&amp;$C1401,'Smelter Reference List'!$J:$J,0))</f>
        <v>#N/A</v>
      </c>
      <c r="T1401" s="276"/>
      <c r="U1401" s="276"/>
      <c r="V1401" s="276"/>
      <c r="W1401" s="276"/>
    </row>
    <row r="1402" spans="1:23" s="267" customFormat="1" ht="20.25">
      <c r="A1402" s="265"/>
      <c r="B1402" s="273"/>
      <c r="C1402" s="273"/>
      <c r="D1402" s="166" t="str">
        <f ca="1">IF(ISERROR($S1402),"",OFFSET('Smelter Reference List'!$C$4,$S1402-4,0)&amp;"")</f>
        <v/>
      </c>
      <c r="E1402" s="166" t="str">
        <f ca="1">IF(ISERROR($S1402),"",OFFSET('Smelter Reference List'!$D$4,$S1402-4,0)&amp;"")</f>
        <v/>
      </c>
      <c r="F1402" s="166" t="str">
        <f ca="1">IF(ISERROR($S1402),"",OFFSET('Smelter Reference List'!$E$4,$S1402-4,0))</f>
        <v/>
      </c>
      <c r="G1402" s="166" t="str">
        <f ca="1">IF(C1402=$U$4,"Enter smelter details", IF(ISERROR($S1402),"",OFFSET('Smelter Reference List'!$F$4,$S1402-4,0)))</f>
        <v/>
      </c>
      <c r="H1402" s="290" t="str">
        <f ca="1">IF(ISERROR($S1402),"",OFFSET('Smelter Reference List'!$G$4,$S1402-4,0))</f>
        <v/>
      </c>
      <c r="I1402" s="291" t="str">
        <f ca="1">IF(ISERROR($S1402),"",OFFSET('Smelter Reference List'!$H$4,$S1402-4,0))</f>
        <v/>
      </c>
      <c r="J1402" s="291" t="str">
        <f ca="1">IF(ISERROR($S1402),"",OFFSET('Smelter Reference List'!$I$4,$S1402-4,0))</f>
        <v/>
      </c>
      <c r="K1402" s="288"/>
      <c r="L1402" s="288"/>
      <c r="M1402" s="288"/>
      <c r="N1402" s="288"/>
      <c r="O1402" s="288"/>
      <c r="P1402" s="288"/>
      <c r="Q1402" s="289"/>
      <c r="R1402" s="274"/>
      <c r="S1402" s="275" t="e">
        <f>IF(OR(C1402="",C1402=T$4),NA(),MATCH($B1402&amp;$C1402,'Smelter Reference List'!$J:$J,0))</f>
        <v>#N/A</v>
      </c>
      <c r="T1402" s="276"/>
      <c r="U1402" s="276"/>
      <c r="V1402" s="276"/>
      <c r="W1402" s="276"/>
    </row>
    <row r="1403" spans="1:23" s="267" customFormat="1" ht="20.25">
      <c r="A1403" s="265"/>
      <c r="B1403" s="273"/>
      <c r="C1403" s="273"/>
      <c r="D1403" s="166" t="str">
        <f ca="1">IF(ISERROR($S1403),"",OFFSET('Smelter Reference List'!$C$4,$S1403-4,0)&amp;"")</f>
        <v/>
      </c>
      <c r="E1403" s="166" t="str">
        <f ca="1">IF(ISERROR($S1403),"",OFFSET('Smelter Reference List'!$D$4,$S1403-4,0)&amp;"")</f>
        <v/>
      </c>
      <c r="F1403" s="166" t="str">
        <f ca="1">IF(ISERROR($S1403),"",OFFSET('Smelter Reference List'!$E$4,$S1403-4,0))</f>
        <v/>
      </c>
      <c r="G1403" s="166" t="str">
        <f ca="1">IF(C1403=$U$4,"Enter smelter details", IF(ISERROR($S1403),"",OFFSET('Smelter Reference List'!$F$4,$S1403-4,0)))</f>
        <v/>
      </c>
      <c r="H1403" s="290" t="str">
        <f ca="1">IF(ISERROR($S1403),"",OFFSET('Smelter Reference List'!$G$4,$S1403-4,0))</f>
        <v/>
      </c>
      <c r="I1403" s="291" t="str">
        <f ca="1">IF(ISERROR($S1403),"",OFFSET('Smelter Reference List'!$H$4,$S1403-4,0))</f>
        <v/>
      </c>
      <c r="J1403" s="291" t="str">
        <f ca="1">IF(ISERROR($S1403),"",OFFSET('Smelter Reference List'!$I$4,$S1403-4,0))</f>
        <v/>
      </c>
      <c r="K1403" s="288"/>
      <c r="L1403" s="288"/>
      <c r="M1403" s="288"/>
      <c r="N1403" s="288"/>
      <c r="O1403" s="288"/>
      <c r="P1403" s="288"/>
      <c r="Q1403" s="289"/>
      <c r="R1403" s="274"/>
      <c r="S1403" s="275" t="e">
        <f>IF(OR(C1403="",C1403=T$4),NA(),MATCH($B1403&amp;$C1403,'Smelter Reference List'!$J:$J,0))</f>
        <v>#N/A</v>
      </c>
      <c r="T1403" s="276"/>
      <c r="U1403" s="276"/>
      <c r="V1403" s="276"/>
      <c r="W1403" s="276"/>
    </row>
    <row r="1404" spans="1:23" s="267" customFormat="1" ht="20.25">
      <c r="A1404" s="265"/>
      <c r="B1404" s="273"/>
      <c r="C1404" s="273"/>
      <c r="D1404" s="166" t="str">
        <f ca="1">IF(ISERROR($S1404),"",OFFSET('Smelter Reference List'!$C$4,$S1404-4,0)&amp;"")</f>
        <v/>
      </c>
      <c r="E1404" s="166" t="str">
        <f ca="1">IF(ISERROR($S1404),"",OFFSET('Smelter Reference List'!$D$4,$S1404-4,0)&amp;"")</f>
        <v/>
      </c>
      <c r="F1404" s="166" t="str">
        <f ca="1">IF(ISERROR($S1404),"",OFFSET('Smelter Reference List'!$E$4,$S1404-4,0))</f>
        <v/>
      </c>
      <c r="G1404" s="166" t="str">
        <f ca="1">IF(C1404=$U$4,"Enter smelter details", IF(ISERROR($S1404),"",OFFSET('Smelter Reference List'!$F$4,$S1404-4,0)))</f>
        <v/>
      </c>
      <c r="H1404" s="290" t="str">
        <f ca="1">IF(ISERROR($S1404),"",OFFSET('Smelter Reference List'!$G$4,$S1404-4,0))</f>
        <v/>
      </c>
      <c r="I1404" s="291" t="str">
        <f ca="1">IF(ISERROR($S1404),"",OFFSET('Smelter Reference List'!$H$4,$S1404-4,0))</f>
        <v/>
      </c>
      <c r="J1404" s="291" t="str">
        <f ca="1">IF(ISERROR($S1404),"",OFFSET('Smelter Reference List'!$I$4,$S1404-4,0))</f>
        <v/>
      </c>
      <c r="K1404" s="288"/>
      <c r="L1404" s="288"/>
      <c r="M1404" s="288"/>
      <c r="N1404" s="288"/>
      <c r="O1404" s="288"/>
      <c r="P1404" s="288"/>
      <c r="Q1404" s="289"/>
      <c r="R1404" s="274"/>
      <c r="S1404" s="275" t="e">
        <f>IF(OR(C1404="",C1404=T$4),NA(),MATCH($B1404&amp;$C1404,'Smelter Reference List'!$J:$J,0))</f>
        <v>#N/A</v>
      </c>
      <c r="T1404" s="276"/>
      <c r="U1404" s="276"/>
      <c r="V1404" s="276"/>
      <c r="W1404" s="276"/>
    </row>
    <row r="1405" spans="1:23" s="267" customFormat="1" ht="20.25">
      <c r="A1405" s="265"/>
      <c r="B1405" s="273"/>
      <c r="C1405" s="273"/>
      <c r="D1405" s="166" t="str">
        <f ca="1">IF(ISERROR($S1405),"",OFFSET('Smelter Reference List'!$C$4,$S1405-4,0)&amp;"")</f>
        <v/>
      </c>
      <c r="E1405" s="166" t="str">
        <f ca="1">IF(ISERROR($S1405),"",OFFSET('Smelter Reference List'!$D$4,$S1405-4,0)&amp;"")</f>
        <v/>
      </c>
      <c r="F1405" s="166" t="str">
        <f ca="1">IF(ISERROR($S1405),"",OFFSET('Smelter Reference List'!$E$4,$S1405-4,0))</f>
        <v/>
      </c>
      <c r="G1405" s="166" t="str">
        <f ca="1">IF(C1405=$U$4,"Enter smelter details", IF(ISERROR($S1405),"",OFFSET('Smelter Reference List'!$F$4,$S1405-4,0)))</f>
        <v/>
      </c>
      <c r="H1405" s="290" t="str">
        <f ca="1">IF(ISERROR($S1405),"",OFFSET('Smelter Reference List'!$G$4,$S1405-4,0))</f>
        <v/>
      </c>
      <c r="I1405" s="291" t="str">
        <f ca="1">IF(ISERROR($S1405),"",OFFSET('Smelter Reference List'!$H$4,$S1405-4,0))</f>
        <v/>
      </c>
      <c r="J1405" s="291" t="str">
        <f ca="1">IF(ISERROR($S1405),"",OFFSET('Smelter Reference List'!$I$4,$S1405-4,0))</f>
        <v/>
      </c>
      <c r="K1405" s="288"/>
      <c r="L1405" s="288"/>
      <c r="M1405" s="288"/>
      <c r="N1405" s="288"/>
      <c r="O1405" s="288"/>
      <c r="P1405" s="288"/>
      <c r="Q1405" s="289"/>
      <c r="R1405" s="274"/>
      <c r="S1405" s="275" t="e">
        <f>IF(OR(C1405="",C1405=T$4),NA(),MATCH($B1405&amp;$C1405,'Smelter Reference List'!$J:$J,0))</f>
        <v>#N/A</v>
      </c>
      <c r="T1405" s="276"/>
      <c r="U1405" s="276"/>
      <c r="V1405" s="276"/>
      <c r="W1405" s="276"/>
    </row>
    <row r="1406" spans="1:23" s="267" customFormat="1" ht="20.25">
      <c r="A1406" s="265"/>
      <c r="B1406" s="273"/>
      <c r="C1406" s="273"/>
      <c r="D1406" s="166" t="str">
        <f ca="1">IF(ISERROR($S1406),"",OFFSET('Smelter Reference List'!$C$4,$S1406-4,0)&amp;"")</f>
        <v/>
      </c>
      <c r="E1406" s="166" t="str">
        <f ca="1">IF(ISERROR($S1406),"",OFFSET('Smelter Reference List'!$D$4,$S1406-4,0)&amp;"")</f>
        <v/>
      </c>
      <c r="F1406" s="166" t="str">
        <f ca="1">IF(ISERROR($S1406),"",OFFSET('Smelter Reference List'!$E$4,$S1406-4,0))</f>
        <v/>
      </c>
      <c r="G1406" s="166" t="str">
        <f ca="1">IF(C1406=$U$4,"Enter smelter details", IF(ISERROR($S1406),"",OFFSET('Smelter Reference List'!$F$4,$S1406-4,0)))</f>
        <v/>
      </c>
      <c r="H1406" s="290" t="str">
        <f ca="1">IF(ISERROR($S1406),"",OFFSET('Smelter Reference List'!$G$4,$S1406-4,0))</f>
        <v/>
      </c>
      <c r="I1406" s="291" t="str">
        <f ca="1">IF(ISERROR($S1406),"",OFFSET('Smelter Reference List'!$H$4,$S1406-4,0))</f>
        <v/>
      </c>
      <c r="J1406" s="291" t="str">
        <f ca="1">IF(ISERROR($S1406),"",OFFSET('Smelter Reference List'!$I$4,$S1406-4,0))</f>
        <v/>
      </c>
      <c r="K1406" s="288"/>
      <c r="L1406" s="288"/>
      <c r="M1406" s="288"/>
      <c r="N1406" s="288"/>
      <c r="O1406" s="288"/>
      <c r="P1406" s="288"/>
      <c r="Q1406" s="289"/>
      <c r="R1406" s="274"/>
      <c r="S1406" s="275" t="e">
        <f>IF(OR(C1406="",C1406=T$4),NA(),MATCH($B1406&amp;$C1406,'Smelter Reference List'!$J:$J,0))</f>
        <v>#N/A</v>
      </c>
      <c r="T1406" s="276"/>
      <c r="U1406" s="276"/>
      <c r="V1406" s="276"/>
      <c r="W1406" s="276"/>
    </row>
    <row r="1407" spans="1:23" s="267" customFormat="1" ht="20.25">
      <c r="A1407" s="265"/>
      <c r="B1407" s="273"/>
      <c r="C1407" s="273"/>
      <c r="D1407" s="166" t="str">
        <f ca="1">IF(ISERROR($S1407),"",OFFSET('Smelter Reference List'!$C$4,$S1407-4,0)&amp;"")</f>
        <v/>
      </c>
      <c r="E1407" s="166" t="str">
        <f ca="1">IF(ISERROR($S1407),"",OFFSET('Smelter Reference List'!$D$4,$S1407-4,0)&amp;"")</f>
        <v/>
      </c>
      <c r="F1407" s="166" t="str">
        <f ca="1">IF(ISERROR($S1407),"",OFFSET('Smelter Reference List'!$E$4,$S1407-4,0))</f>
        <v/>
      </c>
      <c r="G1407" s="166" t="str">
        <f ca="1">IF(C1407=$U$4,"Enter smelter details", IF(ISERROR($S1407),"",OFFSET('Smelter Reference List'!$F$4,$S1407-4,0)))</f>
        <v/>
      </c>
      <c r="H1407" s="290" t="str">
        <f ca="1">IF(ISERROR($S1407),"",OFFSET('Smelter Reference List'!$G$4,$S1407-4,0))</f>
        <v/>
      </c>
      <c r="I1407" s="291" t="str">
        <f ca="1">IF(ISERROR($S1407),"",OFFSET('Smelter Reference List'!$H$4,$S1407-4,0))</f>
        <v/>
      </c>
      <c r="J1407" s="291" t="str">
        <f ca="1">IF(ISERROR($S1407),"",OFFSET('Smelter Reference List'!$I$4,$S1407-4,0))</f>
        <v/>
      </c>
      <c r="K1407" s="288"/>
      <c r="L1407" s="288"/>
      <c r="M1407" s="288"/>
      <c r="N1407" s="288"/>
      <c r="O1407" s="288"/>
      <c r="P1407" s="288"/>
      <c r="Q1407" s="289"/>
      <c r="R1407" s="274"/>
      <c r="S1407" s="275" t="e">
        <f>IF(OR(C1407="",C1407=T$4),NA(),MATCH($B1407&amp;$C1407,'Smelter Reference List'!$J:$J,0))</f>
        <v>#N/A</v>
      </c>
      <c r="T1407" s="276"/>
      <c r="U1407" s="276"/>
      <c r="V1407" s="276"/>
      <c r="W1407" s="276"/>
    </row>
    <row r="1408" spans="1:23" s="267" customFormat="1" ht="20.25">
      <c r="A1408" s="265"/>
      <c r="B1408" s="273"/>
      <c r="C1408" s="273"/>
      <c r="D1408" s="166" t="str">
        <f ca="1">IF(ISERROR($S1408),"",OFFSET('Smelter Reference List'!$C$4,$S1408-4,0)&amp;"")</f>
        <v/>
      </c>
      <c r="E1408" s="166" t="str">
        <f ca="1">IF(ISERROR($S1408),"",OFFSET('Smelter Reference List'!$D$4,$S1408-4,0)&amp;"")</f>
        <v/>
      </c>
      <c r="F1408" s="166" t="str">
        <f ca="1">IF(ISERROR($S1408),"",OFFSET('Smelter Reference List'!$E$4,$S1408-4,0))</f>
        <v/>
      </c>
      <c r="G1408" s="166" t="str">
        <f ca="1">IF(C1408=$U$4,"Enter smelter details", IF(ISERROR($S1408),"",OFFSET('Smelter Reference List'!$F$4,$S1408-4,0)))</f>
        <v/>
      </c>
      <c r="H1408" s="290" t="str">
        <f ca="1">IF(ISERROR($S1408),"",OFFSET('Smelter Reference List'!$G$4,$S1408-4,0))</f>
        <v/>
      </c>
      <c r="I1408" s="291" t="str">
        <f ca="1">IF(ISERROR($S1408),"",OFFSET('Smelter Reference List'!$H$4,$S1408-4,0))</f>
        <v/>
      </c>
      <c r="J1408" s="291" t="str">
        <f ca="1">IF(ISERROR($S1408),"",OFFSET('Smelter Reference List'!$I$4,$S1408-4,0))</f>
        <v/>
      </c>
      <c r="K1408" s="288"/>
      <c r="L1408" s="288"/>
      <c r="M1408" s="288"/>
      <c r="N1408" s="288"/>
      <c r="O1408" s="288"/>
      <c r="P1408" s="288"/>
      <c r="Q1408" s="289"/>
      <c r="R1408" s="274"/>
      <c r="S1408" s="275" t="e">
        <f>IF(OR(C1408="",C1408=T$4),NA(),MATCH($B1408&amp;$C1408,'Smelter Reference List'!$J:$J,0))</f>
        <v>#N/A</v>
      </c>
      <c r="T1408" s="276"/>
      <c r="U1408" s="276"/>
      <c r="V1408" s="276"/>
      <c r="W1408" s="276"/>
    </row>
    <row r="1409" spans="1:23" s="267" customFormat="1" ht="20.25">
      <c r="A1409" s="265"/>
      <c r="B1409" s="273"/>
      <c r="C1409" s="273"/>
      <c r="D1409" s="166" t="str">
        <f ca="1">IF(ISERROR($S1409),"",OFFSET('Smelter Reference List'!$C$4,$S1409-4,0)&amp;"")</f>
        <v/>
      </c>
      <c r="E1409" s="166" t="str">
        <f ca="1">IF(ISERROR($S1409),"",OFFSET('Smelter Reference List'!$D$4,$S1409-4,0)&amp;"")</f>
        <v/>
      </c>
      <c r="F1409" s="166" t="str">
        <f ca="1">IF(ISERROR($S1409),"",OFFSET('Smelter Reference List'!$E$4,$S1409-4,0))</f>
        <v/>
      </c>
      <c r="G1409" s="166" t="str">
        <f ca="1">IF(C1409=$U$4,"Enter smelter details", IF(ISERROR($S1409),"",OFFSET('Smelter Reference List'!$F$4,$S1409-4,0)))</f>
        <v/>
      </c>
      <c r="H1409" s="290" t="str">
        <f ca="1">IF(ISERROR($S1409),"",OFFSET('Smelter Reference List'!$G$4,$S1409-4,0))</f>
        <v/>
      </c>
      <c r="I1409" s="291" t="str">
        <f ca="1">IF(ISERROR($S1409),"",OFFSET('Smelter Reference List'!$H$4,$S1409-4,0))</f>
        <v/>
      </c>
      <c r="J1409" s="291" t="str">
        <f ca="1">IF(ISERROR($S1409),"",OFFSET('Smelter Reference List'!$I$4,$S1409-4,0))</f>
        <v/>
      </c>
      <c r="K1409" s="288"/>
      <c r="L1409" s="288"/>
      <c r="M1409" s="288"/>
      <c r="N1409" s="288"/>
      <c r="O1409" s="288"/>
      <c r="P1409" s="288"/>
      <c r="Q1409" s="289"/>
      <c r="R1409" s="274"/>
      <c r="S1409" s="275" t="e">
        <f>IF(OR(C1409="",C1409=T$4),NA(),MATCH($B1409&amp;$C1409,'Smelter Reference List'!$J:$J,0))</f>
        <v>#N/A</v>
      </c>
      <c r="T1409" s="276"/>
      <c r="U1409" s="276"/>
      <c r="V1409" s="276"/>
      <c r="W1409" s="276"/>
    </row>
    <row r="1410" spans="1:23" s="267" customFormat="1" ht="20.25">
      <c r="A1410" s="265"/>
      <c r="B1410" s="273"/>
      <c r="C1410" s="273"/>
      <c r="D1410" s="166" t="str">
        <f ca="1">IF(ISERROR($S1410),"",OFFSET('Smelter Reference List'!$C$4,$S1410-4,0)&amp;"")</f>
        <v/>
      </c>
      <c r="E1410" s="166" t="str">
        <f ca="1">IF(ISERROR($S1410),"",OFFSET('Smelter Reference List'!$D$4,$S1410-4,0)&amp;"")</f>
        <v/>
      </c>
      <c r="F1410" s="166" t="str">
        <f ca="1">IF(ISERROR($S1410),"",OFFSET('Smelter Reference List'!$E$4,$S1410-4,0))</f>
        <v/>
      </c>
      <c r="G1410" s="166" t="str">
        <f ca="1">IF(C1410=$U$4,"Enter smelter details", IF(ISERROR($S1410),"",OFFSET('Smelter Reference List'!$F$4,$S1410-4,0)))</f>
        <v/>
      </c>
      <c r="H1410" s="290" t="str">
        <f ca="1">IF(ISERROR($S1410),"",OFFSET('Smelter Reference List'!$G$4,$S1410-4,0))</f>
        <v/>
      </c>
      <c r="I1410" s="291" t="str">
        <f ca="1">IF(ISERROR($S1410),"",OFFSET('Smelter Reference List'!$H$4,$S1410-4,0))</f>
        <v/>
      </c>
      <c r="J1410" s="291" t="str">
        <f ca="1">IF(ISERROR($S1410),"",OFFSET('Smelter Reference List'!$I$4,$S1410-4,0))</f>
        <v/>
      </c>
      <c r="K1410" s="288"/>
      <c r="L1410" s="288"/>
      <c r="M1410" s="288"/>
      <c r="N1410" s="288"/>
      <c r="O1410" s="288"/>
      <c r="P1410" s="288"/>
      <c r="Q1410" s="289"/>
      <c r="R1410" s="274"/>
      <c r="S1410" s="275" t="e">
        <f>IF(OR(C1410="",C1410=T$4),NA(),MATCH($B1410&amp;$C1410,'Smelter Reference List'!$J:$J,0))</f>
        <v>#N/A</v>
      </c>
      <c r="T1410" s="276"/>
      <c r="U1410" s="276"/>
      <c r="V1410" s="276"/>
      <c r="W1410" s="276"/>
    </row>
    <row r="1411" spans="1:23" s="267" customFormat="1" ht="20.25">
      <c r="A1411" s="265"/>
      <c r="B1411" s="273"/>
      <c r="C1411" s="273"/>
      <c r="D1411" s="166" t="str">
        <f ca="1">IF(ISERROR($S1411),"",OFFSET('Smelter Reference List'!$C$4,$S1411-4,0)&amp;"")</f>
        <v/>
      </c>
      <c r="E1411" s="166" t="str">
        <f ca="1">IF(ISERROR($S1411),"",OFFSET('Smelter Reference List'!$D$4,$S1411-4,0)&amp;"")</f>
        <v/>
      </c>
      <c r="F1411" s="166" t="str">
        <f ca="1">IF(ISERROR($S1411),"",OFFSET('Smelter Reference List'!$E$4,$S1411-4,0))</f>
        <v/>
      </c>
      <c r="G1411" s="166" t="str">
        <f ca="1">IF(C1411=$U$4,"Enter smelter details", IF(ISERROR($S1411),"",OFFSET('Smelter Reference List'!$F$4,$S1411-4,0)))</f>
        <v/>
      </c>
      <c r="H1411" s="290" t="str">
        <f ca="1">IF(ISERROR($S1411),"",OFFSET('Smelter Reference List'!$G$4,$S1411-4,0))</f>
        <v/>
      </c>
      <c r="I1411" s="291" t="str">
        <f ca="1">IF(ISERROR($S1411),"",OFFSET('Smelter Reference List'!$H$4,$S1411-4,0))</f>
        <v/>
      </c>
      <c r="J1411" s="291" t="str">
        <f ca="1">IF(ISERROR($S1411),"",OFFSET('Smelter Reference List'!$I$4,$S1411-4,0))</f>
        <v/>
      </c>
      <c r="K1411" s="288"/>
      <c r="L1411" s="288"/>
      <c r="M1411" s="288"/>
      <c r="N1411" s="288"/>
      <c r="O1411" s="288"/>
      <c r="P1411" s="288"/>
      <c r="Q1411" s="289"/>
      <c r="R1411" s="274"/>
      <c r="S1411" s="275" t="e">
        <f>IF(OR(C1411="",C1411=T$4),NA(),MATCH($B1411&amp;$C1411,'Smelter Reference List'!$J:$J,0))</f>
        <v>#N/A</v>
      </c>
      <c r="T1411" s="276"/>
      <c r="U1411" s="276"/>
      <c r="V1411" s="276"/>
      <c r="W1411" s="276"/>
    </row>
    <row r="1412" spans="1:23" s="267" customFormat="1" ht="20.25">
      <c r="A1412" s="265"/>
      <c r="B1412" s="273"/>
      <c r="C1412" s="273"/>
      <c r="D1412" s="166" t="str">
        <f ca="1">IF(ISERROR($S1412),"",OFFSET('Smelter Reference List'!$C$4,$S1412-4,0)&amp;"")</f>
        <v/>
      </c>
      <c r="E1412" s="166" t="str">
        <f ca="1">IF(ISERROR($S1412),"",OFFSET('Smelter Reference List'!$D$4,$S1412-4,0)&amp;"")</f>
        <v/>
      </c>
      <c r="F1412" s="166" t="str">
        <f ca="1">IF(ISERROR($S1412),"",OFFSET('Smelter Reference List'!$E$4,$S1412-4,0))</f>
        <v/>
      </c>
      <c r="G1412" s="166" t="str">
        <f ca="1">IF(C1412=$U$4,"Enter smelter details", IF(ISERROR($S1412),"",OFFSET('Smelter Reference List'!$F$4,$S1412-4,0)))</f>
        <v/>
      </c>
      <c r="H1412" s="290" t="str">
        <f ca="1">IF(ISERROR($S1412),"",OFFSET('Smelter Reference List'!$G$4,$S1412-4,0))</f>
        <v/>
      </c>
      <c r="I1412" s="291" t="str">
        <f ca="1">IF(ISERROR($S1412),"",OFFSET('Smelter Reference List'!$H$4,$S1412-4,0))</f>
        <v/>
      </c>
      <c r="J1412" s="291" t="str">
        <f ca="1">IF(ISERROR($S1412),"",OFFSET('Smelter Reference List'!$I$4,$S1412-4,0))</f>
        <v/>
      </c>
      <c r="K1412" s="288"/>
      <c r="L1412" s="288"/>
      <c r="M1412" s="288"/>
      <c r="N1412" s="288"/>
      <c r="O1412" s="288"/>
      <c r="P1412" s="288"/>
      <c r="Q1412" s="289"/>
      <c r="R1412" s="274"/>
      <c r="S1412" s="275" t="e">
        <f>IF(OR(C1412="",C1412=T$4),NA(),MATCH($B1412&amp;$C1412,'Smelter Reference List'!$J:$J,0))</f>
        <v>#N/A</v>
      </c>
      <c r="T1412" s="276"/>
      <c r="U1412" s="276"/>
      <c r="V1412" s="276"/>
      <c r="W1412" s="276"/>
    </row>
    <row r="1413" spans="1:23" s="267" customFormat="1" ht="20.25">
      <c r="A1413" s="265"/>
      <c r="B1413" s="273"/>
      <c r="C1413" s="273"/>
      <c r="D1413" s="166" t="str">
        <f ca="1">IF(ISERROR($S1413),"",OFFSET('Smelter Reference List'!$C$4,$S1413-4,0)&amp;"")</f>
        <v/>
      </c>
      <c r="E1413" s="166" t="str">
        <f ca="1">IF(ISERROR($S1413),"",OFFSET('Smelter Reference List'!$D$4,$S1413-4,0)&amp;"")</f>
        <v/>
      </c>
      <c r="F1413" s="166" t="str">
        <f ca="1">IF(ISERROR($S1413),"",OFFSET('Smelter Reference List'!$E$4,$S1413-4,0))</f>
        <v/>
      </c>
      <c r="G1413" s="166" t="str">
        <f ca="1">IF(C1413=$U$4,"Enter smelter details", IF(ISERROR($S1413),"",OFFSET('Smelter Reference List'!$F$4,$S1413-4,0)))</f>
        <v/>
      </c>
      <c r="H1413" s="290" t="str">
        <f ca="1">IF(ISERROR($S1413),"",OFFSET('Smelter Reference List'!$G$4,$S1413-4,0))</f>
        <v/>
      </c>
      <c r="I1413" s="291" t="str">
        <f ca="1">IF(ISERROR($S1413),"",OFFSET('Smelter Reference List'!$H$4,$S1413-4,0))</f>
        <v/>
      </c>
      <c r="J1413" s="291" t="str">
        <f ca="1">IF(ISERROR($S1413),"",OFFSET('Smelter Reference List'!$I$4,$S1413-4,0))</f>
        <v/>
      </c>
      <c r="K1413" s="288"/>
      <c r="L1413" s="288"/>
      <c r="M1413" s="288"/>
      <c r="N1413" s="288"/>
      <c r="O1413" s="288"/>
      <c r="P1413" s="288"/>
      <c r="Q1413" s="289"/>
      <c r="R1413" s="274"/>
      <c r="S1413" s="275" t="e">
        <f>IF(OR(C1413="",C1413=T$4),NA(),MATCH($B1413&amp;$C1413,'Smelter Reference List'!$J:$J,0))</f>
        <v>#N/A</v>
      </c>
      <c r="T1413" s="276"/>
      <c r="U1413" s="276"/>
      <c r="V1413" s="276"/>
      <c r="W1413" s="276"/>
    </row>
    <row r="1414" spans="1:23" s="267" customFormat="1" ht="20.25">
      <c r="A1414" s="265"/>
      <c r="B1414" s="273"/>
      <c r="C1414" s="273"/>
      <c r="D1414" s="166" t="str">
        <f ca="1">IF(ISERROR($S1414),"",OFFSET('Smelter Reference List'!$C$4,$S1414-4,0)&amp;"")</f>
        <v/>
      </c>
      <c r="E1414" s="166" t="str">
        <f ca="1">IF(ISERROR($S1414),"",OFFSET('Smelter Reference List'!$D$4,$S1414-4,0)&amp;"")</f>
        <v/>
      </c>
      <c r="F1414" s="166" t="str">
        <f ca="1">IF(ISERROR($S1414),"",OFFSET('Smelter Reference List'!$E$4,$S1414-4,0))</f>
        <v/>
      </c>
      <c r="G1414" s="166" t="str">
        <f ca="1">IF(C1414=$U$4,"Enter smelter details", IF(ISERROR($S1414),"",OFFSET('Smelter Reference List'!$F$4,$S1414-4,0)))</f>
        <v/>
      </c>
      <c r="H1414" s="290" t="str">
        <f ca="1">IF(ISERROR($S1414),"",OFFSET('Smelter Reference List'!$G$4,$S1414-4,0))</f>
        <v/>
      </c>
      <c r="I1414" s="291" t="str">
        <f ca="1">IF(ISERROR($S1414),"",OFFSET('Smelter Reference List'!$H$4,$S1414-4,0))</f>
        <v/>
      </c>
      <c r="J1414" s="291" t="str">
        <f ca="1">IF(ISERROR($S1414),"",OFFSET('Smelter Reference List'!$I$4,$S1414-4,0))</f>
        <v/>
      </c>
      <c r="K1414" s="288"/>
      <c r="L1414" s="288"/>
      <c r="M1414" s="288"/>
      <c r="N1414" s="288"/>
      <c r="O1414" s="288"/>
      <c r="P1414" s="288"/>
      <c r="Q1414" s="289"/>
      <c r="R1414" s="274"/>
      <c r="S1414" s="275" t="e">
        <f>IF(OR(C1414="",C1414=T$4),NA(),MATCH($B1414&amp;$C1414,'Smelter Reference List'!$J:$J,0))</f>
        <v>#N/A</v>
      </c>
      <c r="T1414" s="276"/>
      <c r="U1414" s="276"/>
      <c r="V1414" s="276"/>
      <c r="W1414" s="276"/>
    </row>
    <row r="1415" spans="1:23" s="267" customFormat="1" ht="20.25">
      <c r="A1415" s="265"/>
      <c r="B1415" s="273"/>
      <c r="C1415" s="273"/>
      <c r="D1415" s="166" t="str">
        <f ca="1">IF(ISERROR($S1415),"",OFFSET('Smelter Reference List'!$C$4,$S1415-4,0)&amp;"")</f>
        <v/>
      </c>
      <c r="E1415" s="166" t="str">
        <f ca="1">IF(ISERROR($S1415),"",OFFSET('Smelter Reference List'!$D$4,$S1415-4,0)&amp;"")</f>
        <v/>
      </c>
      <c r="F1415" s="166" t="str">
        <f ca="1">IF(ISERROR($S1415),"",OFFSET('Smelter Reference List'!$E$4,$S1415-4,0))</f>
        <v/>
      </c>
      <c r="G1415" s="166" t="str">
        <f ca="1">IF(C1415=$U$4,"Enter smelter details", IF(ISERROR($S1415),"",OFFSET('Smelter Reference List'!$F$4,$S1415-4,0)))</f>
        <v/>
      </c>
      <c r="H1415" s="290" t="str">
        <f ca="1">IF(ISERROR($S1415),"",OFFSET('Smelter Reference List'!$G$4,$S1415-4,0))</f>
        <v/>
      </c>
      <c r="I1415" s="291" t="str">
        <f ca="1">IF(ISERROR($S1415),"",OFFSET('Smelter Reference List'!$H$4,$S1415-4,0))</f>
        <v/>
      </c>
      <c r="J1415" s="291" t="str">
        <f ca="1">IF(ISERROR($S1415),"",OFFSET('Smelter Reference List'!$I$4,$S1415-4,0))</f>
        <v/>
      </c>
      <c r="K1415" s="288"/>
      <c r="L1415" s="288"/>
      <c r="M1415" s="288"/>
      <c r="N1415" s="288"/>
      <c r="O1415" s="288"/>
      <c r="P1415" s="288"/>
      <c r="Q1415" s="289"/>
      <c r="R1415" s="274"/>
      <c r="S1415" s="275" t="e">
        <f>IF(OR(C1415="",C1415=T$4),NA(),MATCH($B1415&amp;$C1415,'Smelter Reference List'!$J:$J,0))</f>
        <v>#N/A</v>
      </c>
      <c r="T1415" s="276"/>
      <c r="U1415" s="276"/>
      <c r="V1415" s="276"/>
      <c r="W1415" s="276"/>
    </row>
    <row r="1416" spans="1:23" s="267" customFormat="1" ht="20.25">
      <c r="A1416" s="265"/>
      <c r="B1416" s="273"/>
      <c r="C1416" s="273"/>
      <c r="D1416" s="166" t="str">
        <f ca="1">IF(ISERROR($S1416),"",OFFSET('Smelter Reference List'!$C$4,$S1416-4,0)&amp;"")</f>
        <v/>
      </c>
      <c r="E1416" s="166" t="str">
        <f ca="1">IF(ISERROR($S1416),"",OFFSET('Smelter Reference List'!$D$4,$S1416-4,0)&amp;"")</f>
        <v/>
      </c>
      <c r="F1416" s="166" t="str">
        <f ca="1">IF(ISERROR($S1416),"",OFFSET('Smelter Reference List'!$E$4,$S1416-4,0))</f>
        <v/>
      </c>
      <c r="G1416" s="166" t="str">
        <f ca="1">IF(C1416=$U$4,"Enter smelter details", IF(ISERROR($S1416),"",OFFSET('Smelter Reference List'!$F$4,$S1416-4,0)))</f>
        <v/>
      </c>
      <c r="H1416" s="290" t="str">
        <f ca="1">IF(ISERROR($S1416),"",OFFSET('Smelter Reference List'!$G$4,$S1416-4,0))</f>
        <v/>
      </c>
      <c r="I1416" s="291" t="str">
        <f ca="1">IF(ISERROR($S1416),"",OFFSET('Smelter Reference List'!$H$4,$S1416-4,0))</f>
        <v/>
      </c>
      <c r="J1416" s="291" t="str">
        <f ca="1">IF(ISERROR($S1416),"",OFFSET('Smelter Reference List'!$I$4,$S1416-4,0))</f>
        <v/>
      </c>
      <c r="K1416" s="288"/>
      <c r="L1416" s="288"/>
      <c r="M1416" s="288"/>
      <c r="N1416" s="288"/>
      <c r="O1416" s="288"/>
      <c r="P1416" s="288"/>
      <c r="Q1416" s="289"/>
      <c r="R1416" s="274"/>
      <c r="S1416" s="275" t="e">
        <f>IF(OR(C1416="",C1416=T$4),NA(),MATCH($B1416&amp;$C1416,'Smelter Reference List'!$J:$J,0))</f>
        <v>#N/A</v>
      </c>
      <c r="T1416" s="276"/>
      <c r="U1416" s="276"/>
      <c r="V1416" s="276"/>
      <c r="W1416" s="276"/>
    </row>
    <row r="1417" spans="1:23" s="267" customFormat="1" ht="20.25">
      <c r="A1417" s="265"/>
      <c r="B1417" s="273"/>
      <c r="C1417" s="273"/>
      <c r="D1417" s="166" t="str">
        <f ca="1">IF(ISERROR($S1417),"",OFFSET('Smelter Reference List'!$C$4,$S1417-4,0)&amp;"")</f>
        <v/>
      </c>
      <c r="E1417" s="166" t="str">
        <f ca="1">IF(ISERROR($S1417),"",OFFSET('Smelter Reference List'!$D$4,$S1417-4,0)&amp;"")</f>
        <v/>
      </c>
      <c r="F1417" s="166" t="str">
        <f ca="1">IF(ISERROR($S1417),"",OFFSET('Smelter Reference List'!$E$4,$S1417-4,0))</f>
        <v/>
      </c>
      <c r="G1417" s="166" t="str">
        <f ca="1">IF(C1417=$U$4,"Enter smelter details", IF(ISERROR($S1417),"",OFFSET('Smelter Reference List'!$F$4,$S1417-4,0)))</f>
        <v/>
      </c>
      <c r="H1417" s="290" t="str">
        <f ca="1">IF(ISERROR($S1417),"",OFFSET('Smelter Reference List'!$G$4,$S1417-4,0))</f>
        <v/>
      </c>
      <c r="I1417" s="291" t="str">
        <f ca="1">IF(ISERROR($S1417),"",OFFSET('Smelter Reference List'!$H$4,$S1417-4,0))</f>
        <v/>
      </c>
      <c r="J1417" s="291" t="str">
        <f ca="1">IF(ISERROR($S1417),"",OFFSET('Smelter Reference List'!$I$4,$S1417-4,0))</f>
        <v/>
      </c>
      <c r="K1417" s="288"/>
      <c r="L1417" s="288"/>
      <c r="M1417" s="288"/>
      <c r="N1417" s="288"/>
      <c r="O1417" s="288"/>
      <c r="P1417" s="288"/>
      <c r="Q1417" s="289"/>
      <c r="R1417" s="274"/>
      <c r="S1417" s="275" t="e">
        <f>IF(OR(C1417="",C1417=T$4),NA(),MATCH($B1417&amp;$C1417,'Smelter Reference List'!$J:$J,0))</f>
        <v>#N/A</v>
      </c>
      <c r="T1417" s="276"/>
      <c r="U1417" s="276"/>
      <c r="V1417" s="276"/>
      <c r="W1417" s="276"/>
    </row>
    <row r="1418" spans="1:23" s="267" customFormat="1" ht="20.25">
      <c r="A1418" s="265"/>
      <c r="B1418" s="273"/>
      <c r="C1418" s="273"/>
      <c r="D1418" s="166" t="str">
        <f ca="1">IF(ISERROR($S1418),"",OFFSET('Smelter Reference List'!$C$4,$S1418-4,0)&amp;"")</f>
        <v/>
      </c>
      <c r="E1418" s="166" t="str">
        <f ca="1">IF(ISERROR($S1418),"",OFFSET('Smelter Reference List'!$D$4,$S1418-4,0)&amp;"")</f>
        <v/>
      </c>
      <c r="F1418" s="166" t="str">
        <f ca="1">IF(ISERROR($S1418),"",OFFSET('Smelter Reference List'!$E$4,$S1418-4,0))</f>
        <v/>
      </c>
      <c r="G1418" s="166" t="str">
        <f ca="1">IF(C1418=$U$4,"Enter smelter details", IF(ISERROR($S1418),"",OFFSET('Smelter Reference List'!$F$4,$S1418-4,0)))</f>
        <v/>
      </c>
      <c r="H1418" s="290" t="str">
        <f ca="1">IF(ISERROR($S1418),"",OFFSET('Smelter Reference List'!$G$4,$S1418-4,0))</f>
        <v/>
      </c>
      <c r="I1418" s="291" t="str">
        <f ca="1">IF(ISERROR($S1418),"",OFFSET('Smelter Reference List'!$H$4,$S1418-4,0))</f>
        <v/>
      </c>
      <c r="J1418" s="291" t="str">
        <f ca="1">IF(ISERROR($S1418),"",OFFSET('Smelter Reference List'!$I$4,$S1418-4,0))</f>
        <v/>
      </c>
      <c r="K1418" s="288"/>
      <c r="L1418" s="288"/>
      <c r="M1418" s="288"/>
      <c r="N1418" s="288"/>
      <c r="O1418" s="288"/>
      <c r="P1418" s="288"/>
      <c r="Q1418" s="289"/>
      <c r="R1418" s="274"/>
      <c r="S1418" s="275" t="e">
        <f>IF(OR(C1418="",C1418=T$4),NA(),MATCH($B1418&amp;$C1418,'Smelter Reference List'!$J:$J,0))</f>
        <v>#N/A</v>
      </c>
      <c r="T1418" s="276"/>
      <c r="U1418" s="276"/>
      <c r="V1418" s="276"/>
      <c r="W1418" s="276"/>
    </row>
    <row r="1419" spans="1:23" s="267" customFormat="1" ht="20.25">
      <c r="A1419" s="265"/>
      <c r="B1419" s="273"/>
      <c r="C1419" s="273"/>
      <c r="D1419" s="166" t="str">
        <f ca="1">IF(ISERROR($S1419),"",OFFSET('Smelter Reference List'!$C$4,$S1419-4,0)&amp;"")</f>
        <v/>
      </c>
      <c r="E1419" s="166" t="str">
        <f ca="1">IF(ISERROR($S1419),"",OFFSET('Smelter Reference List'!$D$4,$S1419-4,0)&amp;"")</f>
        <v/>
      </c>
      <c r="F1419" s="166" t="str">
        <f ca="1">IF(ISERROR($S1419),"",OFFSET('Smelter Reference List'!$E$4,$S1419-4,0))</f>
        <v/>
      </c>
      <c r="G1419" s="166" t="str">
        <f ca="1">IF(C1419=$U$4,"Enter smelter details", IF(ISERROR($S1419),"",OFFSET('Smelter Reference List'!$F$4,$S1419-4,0)))</f>
        <v/>
      </c>
      <c r="H1419" s="290" t="str">
        <f ca="1">IF(ISERROR($S1419),"",OFFSET('Smelter Reference List'!$G$4,$S1419-4,0))</f>
        <v/>
      </c>
      <c r="I1419" s="291" t="str">
        <f ca="1">IF(ISERROR($S1419),"",OFFSET('Smelter Reference List'!$H$4,$S1419-4,0))</f>
        <v/>
      </c>
      <c r="J1419" s="291" t="str">
        <f ca="1">IF(ISERROR($S1419),"",OFFSET('Smelter Reference List'!$I$4,$S1419-4,0))</f>
        <v/>
      </c>
      <c r="K1419" s="288"/>
      <c r="L1419" s="288"/>
      <c r="M1419" s="288"/>
      <c r="N1419" s="288"/>
      <c r="O1419" s="288"/>
      <c r="P1419" s="288"/>
      <c r="Q1419" s="289"/>
      <c r="R1419" s="274"/>
      <c r="S1419" s="275" t="e">
        <f>IF(OR(C1419="",C1419=T$4),NA(),MATCH($B1419&amp;$C1419,'Smelter Reference List'!$J:$J,0))</f>
        <v>#N/A</v>
      </c>
      <c r="T1419" s="276"/>
      <c r="U1419" s="276"/>
      <c r="V1419" s="276"/>
      <c r="W1419" s="276"/>
    </row>
    <row r="1420" spans="1:23" s="267" customFormat="1" ht="20.25">
      <c r="A1420" s="265"/>
      <c r="B1420" s="273"/>
      <c r="C1420" s="273"/>
      <c r="D1420" s="166" t="str">
        <f ca="1">IF(ISERROR($S1420),"",OFFSET('Smelter Reference List'!$C$4,$S1420-4,0)&amp;"")</f>
        <v/>
      </c>
      <c r="E1420" s="166" t="str">
        <f ca="1">IF(ISERROR($S1420),"",OFFSET('Smelter Reference List'!$D$4,$S1420-4,0)&amp;"")</f>
        <v/>
      </c>
      <c r="F1420" s="166" t="str">
        <f ca="1">IF(ISERROR($S1420),"",OFFSET('Smelter Reference List'!$E$4,$S1420-4,0))</f>
        <v/>
      </c>
      <c r="G1420" s="166" t="str">
        <f ca="1">IF(C1420=$U$4,"Enter smelter details", IF(ISERROR($S1420),"",OFFSET('Smelter Reference List'!$F$4,$S1420-4,0)))</f>
        <v/>
      </c>
      <c r="H1420" s="290" t="str">
        <f ca="1">IF(ISERROR($S1420),"",OFFSET('Smelter Reference List'!$G$4,$S1420-4,0))</f>
        <v/>
      </c>
      <c r="I1420" s="291" t="str">
        <f ca="1">IF(ISERROR($S1420),"",OFFSET('Smelter Reference List'!$H$4,$S1420-4,0))</f>
        <v/>
      </c>
      <c r="J1420" s="291" t="str">
        <f ca="1">IF(ISERROR($S1420),"",OFFSET('Smelter Reference List'!$I$4,$S1420-4,0))</f>
        <v/>
      </c>
      <c r="K1420" s="288"/>
      <c r="L1420" s="288"/>
      <c r="M1420" s="288"/>
      <c r="N1420" s="288"/>
      <c r="O1420" s="288"/>
      <c r="P1420" s="288"/>
      <c r="Q1420" s="289"/>
      <c r="R1420" s="274"/>
      <c r="S1420" s="275" t="e">
        <f>IF(OR(C1420="",C1420=T$4),NA(),MATCH($B1420&amp;$C1420,'Smelter Reference List'!$J:$J,0))</f>
        <v>#N/A</v>
      </c>
      <c r="T1420" s="276"/>
      <c r="U1420" s="276"/>
      <c r="V1420" s="276"/>
      <c r="W1420" s="276"/>
    </row>
    <row r="1421" spans="1:23" s="267" customFormat="1" ht="20.25">
      <c r="A1421" s="265"/>
      <c r="B1421" s="273"/>
      <c r="C1421" s="273"/>
      <c r="D1421" s="166" t="str">
        <f ca="1">IF(ISERROR($S1421),"",OFFSET('Smelter Reference List'!$C$4,$S1421-4,0)&amp;"")</f>
        <v/>
      </c>
      <c r="E1421" s="166" t="str">
        <f ca="1">IF(ISERROR($S1421),"",OFFSET('Smelter Reference List'!$D$4,$S1421-4,0)&amp;"")</f>
        <v/>
      </c>
      <c r="F1421" s="166" t="str">
        <f ca="1">IF(ISERROR($S1421),"",OFFSET('Smelter Reference List'!$E$4,$S1421-4,0))</f>
        <v/>
      </c>
      <c r="G1421" s="166" t="str">
        <f ca="1">IF(C1421=$U$4,"Enter smelter details", IF(ISERROR($S1421),"",OFFSET('Smelter Reference List'!$F$4,$S1421-4,0)))</f>
        <v/>
      </c>
      <c r="H1421" s="290" t="str">
        <f ca="1">IF(ISERROR($S1421),"",OFFSET('Smelter Reference List'!$G$4,$S1421-4,0))</f>
        <v/>
      </c>
      <c r="I1421" s="291" t="str">
        <f ca="1">IF(ISERROR($S1421),"",OFFSET('Smelter Reference List'!$H$4,$S1421-4,0))</f>
        <v/>
      </c>
      <c r="J1421" s="291" t="str">
        <f ca="1">IF(ISERROR($S1421),"",OFFSET('Smelter Reference List'!$I$4,$S1421-4,0))</f>
        <v/>
      </c>
      <c r="K1421" s="288"/>
      <c r="L1421" s="288"/>
      <c r="M1421" s="288"/>
      <c r="N1421" s="288"/>
      <c r="O1421" s="288"/>
      <c r="P1421" s="288"/>
      <c r="Q1421" s="289"/>
      <c r="R1421" s="274"/>
      <c r="S1421" s="275" t="e">
        <f>IF(OR(C1421="",C1421=T$4),NA(),MATCH($B1421&amp;$C1421,'Smelter Reference List'!$J:$J,0))</f>
        <v>#N/A</v>
      </c>
      <c r="T1421" s="276"/>
      <c r="U1421" s="276"/>
      <c r="V1421" s="276"/>
      <c r="W1421" s="276"/>
    </row>
    <row r="1422" spans="1:23" s="267" customFormat="1" ht="20.25">
      <c r="A1422" s="265"/>
      <c r="B1422" s="273"/>
      <c r="C1422" s="273"/>
      <c r="D1422" s="166" t="str">
        <f ca="1">IF(ISERROR($S1422),"",OFFSET('Smelter Reference List'!$C$4,$S1422-4,0)&amp;"")</f>
        <v/>
      </c>
      <c r="E1422" s="166" t="str">
        <f ca="1">IF(ISERROR($S1422),"",OFFSET('Smelter Reference List'!$D$4,$S1422-4,0)&amp;"")</f>
        <v/>
      </c>
      <c r="F1422" s="166" t="str">
        <f ca="1">IF(ISERROR($S1422),"",OFFSET('Smelter Reference List'!$E$4,$S1422-4,0))</f>
        <v/>
      </c>
      <c r="G1422" s="166" t="str">
        <f ca="1">IF(C1422=$U$4,"Enter smelter details", IF(ISERROR($S1422),"",OFFSET('Smelter Reference List'!$F$4,$S1422-4,0)))</f>
        <v/>
      </c>
      <c r="H1422" s="290" t="str">
        <f ca="1">IF(ISERROR($S1422),"",OFFSET('Smelter Reference List'!$G$4,$S1422-4,0))</f>
        <v/>
      </c>
      <c r="I1422" s="291" t="str">
        <f ca="1">IF(ISERROR($S1422),"",OFFSET('Smelter Reference List'!$H$4,$S1422-4,0))</f>
        <v/>
      </c>
      <c r="J1422" s="291" t="str">
        <f ca="1">IF(ISERROR($S1422),"",OFFSET('Smelter Reference List'!$I$4,$S1422-4,0))</f>
        <v/>
      </c>
      <c r="K1422" s="288"/>
      <c r="L1422" s="288"/>
      <c r="M1422" s="288"/>
      <c r="N1422" s="288"/>
      <c r="O1422" s="288"/>
      <c r="P1422" s="288"/>
      <c r="Q1422" s="289"/>
      <c r="R1422" s="274"/>
      <c r="S1422" s="275" t="e">
        <f>IF(OR(C1422="",C1422=T$4),NA(),MATCH($B1422&amp;$C1422,'Smelter Reference List'!$J:$J,0))</f>
        <v>#N/A</v>
      </c>
      <c r="T1422" s="276"/>
      <c r="U1422" s="276"/>
      <c r="V1422" s="276"/>
      <c r="W1422" s="276"/>
    </row>
    <row r="1423" spans="1:23" s="267" customFormat="1" ht="20.25">
      <c r="A1423" s="265"/>
      <c r="B1423" s="273"/>
      <c r="C1423" s="273"/>
      <c r="D1423" s="166" t="str">
        <f ca="1">IF(ISERROR($S1423),"",OFFSET('Smelter Reference List'!$C$4,$S1423-4,0)&amp;"")</f>
        <v/>
      </c>
      <c r="E1423" s="166" t="str">
        <f ca="1">IF(ISERROR($S1423),"",OFFSET('Smelter Reference List'!$D$4,$S1423-4,0)&amp;"")</f>
        <v/>
      </c>
      <c r="F1423" s="166" t="str">
        <f ca="1">IF(ISERROR($S1423),"",OFFSET('Smelter Reference List'!$E$4,$S1423-4,0))</f>
        <v/>
      </c>
      <c r="G1423" s="166" t="str">
        <f ca="1">IF(C1423=$U$4,"Enter smelter details", IF(ISERROR($S1423),"",OFFSET('Smelter Reference List'!$F$4,$S1423-4,0)))</f>
        <v/>
      </c>
      <c r="H1423" s="290" t="str">
        <f ca="1">IF(ISERROR($S1423),"",OFFSET('Smelter Reference List'!$G$4,$S1423-4,0))</f>
        <v/>
      </c>
      <c r="I1423" s="291" t="str">
        <f ca="1">IF(ISERROR($S1423),"",OFFSET('Smelter Reference List'!$H$4,$S1423-4,0))</f>
        <v/>
      </c>
      <c r="J1423" s="291" t="str">
        <f ca="1">IF(ISERROR($S1423),"",OFFSET('Smelter Reference List'!$I$4,$S1423-4,0))</f>
        <v/>
      </c>
      <c r="K1423" s="288"/>
      <c r="L1423" s="288"/>
      <c r="M1423" s="288"/>
      <c r="N1423" s="288"/>
      <c r="O1423" s="288"/>
      <c r="P1423" s="288"/>
      <c r="Q1423" s="289"/>
      <c r="R1423" s="274"/>
      <c r="S1423" s="275" t="e">
        <f>IF(OR(C1423="",C1423=T$4),NA(),MATCH($B1423&amp;$C1423,'Smelter Reference List'!$J:$J,0))</f>
        <v>#N/A</v>
      </c>
      <c r="T1423" s="276"/>
      <c r="U1423" s="276"/>
      <c r="V1423" s="276"/>
      <c r="W1423" s="276"/>
    </row>
    <row r="1424" spans="1:23" s="267" customFormat="1" ht="20.25">
      <c r="A1424" s="265"/>
      <c r="B1424" s="273"/>
      <c r="C1424" s="273"/>
      <c r="D1424" s="166" t="str">
        <f ca="1">IF(ISERROR($S1424),"",OFFSET('Smelter Reference List'!$C$4,$S1424-4,0)&amp;"")</f>
        <v/>
      </c>
      <c r="E1424" s="166" t="str">
        <f ca="1">IF(ISERROR($S1424),"",OFFSET('Smelter Reference List'!$D$4,$S1424-4,0)&amp;"")</f>
        <v/>
      </c>
      <c r="F1424" s="166" t="str">
        <f ca="1">IF(ISERROR($S1424),"",OFFSET('Smelter Reference List'!$E$4,$S1424-4,0))</f>
        <v/>
      </c>
      <c r="G1424" s="166" t="str">
        <f ca="1">IF(C1424=$U$4,"Enter smelter details", IF(ISERROR($S1424),"",OFFSET('Smelter Reference List'!$F$4,$S1424-4,0)))</f>
        <v/>
      </c>
      <c r="H1424" s="290" t="str">
        <f ca="1">IF(ISERROR($S1424),"",OFFSET('Smelter Reference List'!$G$4,$S1424-4,0))</f>
        <v/>
      </c>
      <c r="I1424" s="291" t="str">
        <f ca="1">IF(ISERROR($S1424),"",OFFSET('Smelter Reference List'!$H$4,$S1424-4,0))</f>
        <v/>
      </c>
      <c r="J1424" s="291" t="str">
        <f ca="1">IF(ISERROR($S1424),"",OFFSET('Smelter Reference List'!$I$4,$S1424-4,0))</f>
        <v/>
      </c>
      <c r="K1424" s="288"/>
      <c r="L1424" s="288"/>
      <c r="M1424" s="288"/>
      <c r="N1424" s="288"/>
      <c r="O1424" s="288"/>
      <c r="P1424" s="288"/>
      <c r="Q1424" s="289"/>
      <c r="R1424" s="274"/>
      <c r="S1424" s="275" t="e">
        <f>IF(OR(C1424="",C1424=T$4),NA(),MATCH($B1424&amp;$C1424,'Smelter Reference List'!$J:$J,0))</f>
        <v>#N/A</v>
      </c>
      <c r="T1424" s="276"/>
      <c r="U1424" s="276"/>
      <c r="V1424" s="276"/>
      <c r="W1424" s="276"/>
    </row>
    <row r="1425" spans="1:23" s="267" customFormat="1" ht="20.25">
      <c r="A1425" s="265"/>
      <c r="B1425" s="273"/>
      <c r="C1425" s="273"/>
      <c r="D1425" s="166" t="str">
        <f ca="1">IF(ISERROR($S1425),"",OFFSET('Smelter Reference List'!$C$4,$S1425-4,0)&amp;"")</f>
        <v/>
      </c>
      <c r="E1425" s="166" t="str">
        <f ca="1">IF(ISERROR($S1425),"",OFFSET('Smelter Reference List'!$D$4,$S1425-4,0)&amp;"")</f>
        <v/>
      </c>
      <c r="F1425" s="166" t="str">
        <f ca="1">IF(ISERROR($S1425),"",OFFSET('Smelter Reference List'!$E$4,$S1425-4,0))</f>
        <v/>
      </c>
      <c r="G1425" s="166" t="str">
        <f ca="1">IF(C1425=$U$4,"Enter smelter details", IF(ISERROR($S1425),"",OFFSET('Smelter Reference List'!$F$4,$S1425-4,0)))</f>
        <v/>
      </c>
      <c r="H1425" s="290" t="str">
        <f ca="1">IF(ISERROR($S1425),"",OFFSET('Smelter Reference List'!$G$4,$S1425-4,0))</f>
        <v/>
      </c>
      <c r="I1425" s="291" t="str">
        <f ca="1">IF(ISERROR($S1425),"",OFFSET('Smelter Reference List'!$H$4,$S1425-4,0))</f>
        <v/>
      </c>
      <c r="J1425" s="291" t="str">
        <f ca="1">IF(ISERROR($S1425),"",OFFSET('Smelter Reference List'!$I$4,$S1425-4,0))</f>
        <v/>
      </c>
      <c r="K1425" s="288"/>
      <c r="L1425" s="288"/>
      <c r="M1425" s="288"/>
      <c r="N1425" s="288"/>
      <c r="O1425" s="288"/>
      <c r="P1425" s="288"/>
      <c r="Q1425" s="289"/>
      <c r="R1425" s="274"/>
      <c r="S1425" s="275" t="e">
        <f>IF(OR(C1425="",C1425=T$4),NA(),MATCH($B1425&amp;$C1425,'Smelter Reference List'!$J:$J,0))</f>
        <v>#N/A</v>
      </c>
      <c r="T1425" s="276"/>
      <c r="U1425" s="276"/>
      <c r="V1425" s="276"/>
      <c r="W1425" s="276"/>
    </row>
    <row r="1426" spans="1:23" s="267" customFormat="1" ht="20.25">
      <c r="A1426" s="265"/>
      <c r="B1426" s="273"/>
      <c r="C1426" s="273"/>
      <c r="D1426" s="166" t="str">
        <f ca="1">IF(ISERROR($S1426),"",OFFSET('Smelter Reference List'!$C$4,$S1426-4,0)&amp;"")</f>
        <v/>
      </c>
      <c r="E1426" s="166" t="str">
        <f ca="1">IF(ISERROR($S1426),"",OFFSET('Smelter Reference List'!$D$4,$S1426-4,0)&amp;"")</f>
        <v/>
      </c>
      <c r="F1426" s="166" t="str">
        <f ca="1">IF(ISERROR($S1426),"",OFFSET('Smelter Reference List'!$E$4,$S1426-4,0))</f>
        <v/>
      </c>
      <c r="G1426" s="166" t="str">
        <f ca="1">IF(C1426=$U$4,"Enter smelter details", IF(ISERROR($S1426),"",OFFSET('Smelter Reference List'!$F$4,$S1426-4,0)))</f>
        <v/>
      </c>
      <c r="H1426" s="290" t="str">
        <f ca="1">IF(ISERROR($S1426),"",OFFSET('Smelter Reference List'!$G$4,$S1426-4,0))</f>
        <v/>
      </c>
      <c r="I1426" s="291" t="str">
        <f ca="1">IF(ISERROR($S1426),"",OFFSET('Smelter Reference List'!$H$4,$S1426-4,0))</f>
        <v/>
      </c>
      <c r="J1426" s="291" t="str">
        <f ca="1">IF(ISERROR($S1426),"",OFFSET('Smelter Reference List'!$I$4,$S1426-4,0))</f>
        <v/>
      </c>
      <c r="K1426" s="288"/>
      <c r="L1426" s="288"/>
      <c r="M1426" s="288"/>
      <c r="N1426" s="288"/>
      <c r="O1426" s="288"/>
      <c r="P1426" s="288"/>
      <c r="Q1426" s="289"/>
      <c r="R1426" s="274"/>
      <c r="S1426" s="275" t="e">
        <f>IF(OR(C1426="",C1426=T$4),NA(),MATCH($B1426&amp;$C1426,'Smelter Reference List'!$J:$J,0))</f>
        <v>#N/A</v>
      </c>
      <c r="T1426" s="276"/>
      <c r="U1426" s="276"/>
      <c r="V1426" s="276"/>
      <c r="W1426" s="276"/>
    </row>
    <row r="1427" spans="1:23" s="267" customFormat="1" ht="20.25">
      <c r="A1427" s="265"/>
      <c r="B1427" s="273"/>
      <c r="C1427" s="273"/>
      <c r="D1427" s="166" t="str">
        <f ca="1">IF(ISERROR($S1427),"",OFFSET('Smelter Reference List'!$C$4,$S1427-4,0)&amp;"")</f>
        <v/>
      </c>
      <c r="E1427" s="166" t="str">
        <f ca="1">IF(ISERROR($S1427),"",OFFSET('Smelter Reference List'!$D$4,$S1427-4,0)&amp;"")</f>
        <v/>
      </c>
      <c r="F1427" s="166" t="str">
        <f ca="1">IF(ISERROR($S1427),"",OFFSET('Smelter Reference List'!$E$4,$S1427-4,0))</f>
        <v/>
      </c>
      <c r="G1427" s="166" t="str">
        <f ca="1">IF(C1427=$U$4,"Enter smelter details", IF(ISERROR($S1427),"",OFFSET('Smelter Reference List'!$F$4,$S1427-4,0)))</f>
        <v/>
      </c>
      <c r="H1427" s="290" t="str">
        <f ca="1">IF(ISERROR($S1427),"",OFFSET('Smelter Reference List'!$G$4,$S1427-4,0))</f>
        <v/>
      </c>
      <c r="I1427" s="291" t="str">
        <f ca="1">IF(ISERROR($S1427),"",OFFSET('Smelter Reference List'!$H$4,$S1427-4,0))</f>
        <v/>
      </c>
      <c r="J1427" s="291" t="str">
        <f ca="1">IF(ISERROR($S1427),"",OFFSET('Smelter Reference List'!$I$4,$S1427-4,0))</f>
        <v/>
      </c>
      <c r="K1427" s="288"/>
      <c r="L1427" s="288"/>
      <c r="M1427" s="288"/>
      <c r="N1427" s="288"/>
      <c r="O1427" s="288"/>
      <c r="P1427" s="288"/>
      <c r="Q1427" s="289"/>
      <c r="R1427" s="274"/>
      <c r="S1427" s="275" t="e">
        <f>IF(OR(C1427="",C1427=T$4),NA(),MATCH($B1427&amp;$C1427,'Smelter Reference List'!$J:$J,0))</f>
        <v>#N/A</v>
      </c>
      <c r="T1427" s="276"/>
      <c r="U1427" s="276"/>
      <c r="V1427" s="276"/>
      <c r="W1427" s="276"/>
    </row>
    <row r="1428" spans="1:23" s="267" customFormat="1" ht="20.25">
      <c r="A1428" s="265"/>
      <c r="B1428" s="273"/>
      <c r="C1428" s="273"/>
      <c r="D1428" s="166" t="str">
        <f ca="1">IF(ISERROR($S1428),"",OFFSET('Smelter Reference List'!$C$4,$S1428-4,0)&amp;"")</f>
        <v/>
      </c>
      <c r="E1428" s="166" t="str">
        <f ca="1">IF(ISERROR($S1428),"",OFFSET('Smelter Reference List'!$D$4,$S1428-4,0)&amp;"")</f>
        <v/>
      </c>
      <c r="F1428" s="166" t="str">
        <f ca="1">IF(ISERROR($S1428),"",OFFSET('Smelter Reference List'!$E$4,$S1428-4,0))</f>
        <v/>
      </c>
      <c r="G1428" s="166" t="str">
        <f ca="1">IF(C1428=$U$4,"Enter smelter details", IF(ISERROR($S1428),"",OFFSET('Smelter Reference List'!$F$4,$S1428-4,0)))</f>
        <v/>
      </c>
      <c r="H1428" s="290" t="str">
        <f ca="1">IF(ISERROR($S1428),"",OFFSET('Smelter Reference List'!$G$4,$S1428-4,0))</f>
        <v/>
      </c>
      <c r="I1428" s="291" t="str">
        <f ca="1">IF(ISERROR($S1428),"",OFFSET('Smelter Reference List'!$H$4,$S1428-4,0))</f>
        <v/>
      </c>
      <c r="J1428" s="291" t="str">
        <f ca="1">IF(ISERROR($S1428),"",OFFSET('Smelter Reference List'!$I$4,$S1428-4,0))</f>
        <v/>
      </c>
      <c r="K1428" s="288"/>
      <c r="L1428" s="288"/>
      <c r="M1428" s="288"/>
      <c r="N1428" s="288"/>
      <c r="O1428" s="288"/>
      <c r="P1428" s="288"/>
      <c r="Q1428" s="289"/>
      <c r="R1428" s="274"/>
      <c r="S1428" s="275" t="e">
        <f>IF(OR(C1428="",C1428=T$4),NA(),MATCH($B1428&amp;$C1428,'Smelter Reference List'!$J:$J,0))</f>
        <v>#N/A</v>
      </c>
      <c r="T1428" s="276"/>
      <c r="U1428" s="276"/>
      <c r="V1428" s="276"/>
      <c r="W1428" s="276"/>
    </row>
    <row r="1429" spans="1:23" s="267" customFormat="1" ht="20.25">
      <c r="A1429" s="265"/>
      <c r="B1429" s="273"/>
      <c r="C1429" s="273"/>
      <c r="D1429" s="166" t="str">
        <f ca="1">IF(ISERROR($S1429),"",OFFSET('Smelter Reference List'!$C$4,$S1429-4,0)&amp;"")</f>
        <v/>
      </c>
      <c r="E1429" s="166" t="str">
        <f ca="1">IF(ISERROR($S1429),"",OFFSET('Smelter Reference List'!$D$4,$S1429-4,0)&amp;"")</f>
        <v/>
      </c>
      <c r="F1429" s="166" t="str">
        <f ca="1">IF(ISERROR($S1429),"",OFFSET('Smelter Reference List'!$E$4,$S1429-4,0))</f>
        <v/>
      </c>
      <c r="G1429" s="166" t="str">
        <f ca="1">IF(C1429=$U$4,"Enter smelter details", IF(ISERROR($S1429),"",OFFSET('Smelter Reference List'!$F$4,$S1429-4,0)))</f>
        <v/>
      </c>
      <c r="H1429" s="290" t="str">
        <f ca="1">IF(ISERROR($S1429),"",OFFSET('Smelter Reference List'!$G$4,$S1429-4,0))</f>
        <v/>
      </c>
      <c r="I1429" s="291" t="str">
        <f ca="1">IF(ISERROR($S1429),"",OFFSET('Smelter Reference List'!$H$4,$S1429-4,0))</f>
        <v/>
      </c>
      <c r="J1429" s="291" t="str">
        <f ca="1">IF(ISERROR($S1429),"",OFFSET('Smelter Reference List'!$I$4,$S1429-4,0))</f>
        <v/>
      </c>
      <c r="K1429" s="288"/>
      <c r="L1429" s="288"/>
      <c r="M1429" s="288"/>
      <c r="N1429" s="288"/>
      <c r="O1429" s="288"/>
      <c r="P1429" s="288"/>
      <c r="Q1429" s="289"/>
      <c r="R1429" s="274"/>
      <c r="S1429" s="275" t="e">
        <f>IF(OR(C1429="",C1429=T$4),NA(),MATCH($B1429&amp;$C1429,'Smelter Reference List'!$J:$J,0))</f>
        <v>#N/A</v>
      </c>
      <c r="T1429" s="276"/>
      <c r="U1429" s="276"/>
      <c r="V1429" s="276"/>
      <c r="W1429" s="276"/>
    </row>
    <row r="1430" spans="1:23" s="267" customFormat="1" ht="20.25">
      <c r="A1430" s="265"/>
      <c r="B1430" s="273"/>
      <c r="C1430" s="273"/>
      <c r="D1430" s="166" t="str">
        <f ca="1">IF(ISERROR($S1430),"",OFFSET('Smelter Reference List'!$C$4,$S1430-4,0)&amp;"")</f>
        <v/>
      </c>
      <c r="E1430" s="166" t="str">
        <f ca="1">IF(ISERROR($S1430),"",OFFSET('Smelter Reference List'!$D$4,$S1430-4,0)&amp;"")</f>
        <v/>
      </c>
      <c r="F1430" s="166" t="str">
        <f ca="1">IF(ISERROR($S1430),"",OFFSET('Smelter Reference List'!$E$4,$S1430-4,0))</f>
        <v/>
      </c>
      <c r="G1430" s="166" t="str">
        <f ca="1">IF(C1430=$U$4,"Enter smelter details", IF(ISERROR($S1430),"",OFFSET('Smelter Reference List'!$F$4,$S1430-4,0)))</f>
        <v/>
      </c>
      <c r="H1430" s="290" t="str">
        <f ca="1">IF(ISERROR($S1430),"",OFFSET('Smelter Reference List'!$G$4,$S1430-4,0))</f>
        <v/>
      </c>
      <c r="I1430" s="291" t="str">
        <f ca="1">IF(ISERROR($S1430),"",OFFSET('Smelter Reference List'!$H$4,$S1430-4,0))</f>
        <v/>
      </c>
      <c r="J1430" s="291" t="str">
        <f ca="1">IF(ISERROR($S1430),"",OFFSET('Smelter Reference List'!$I$4,$S1430-4,0))</f>
        <v/>
      </c>
      <c r="K1430" s="288"/>
      <c r="L1430" s="288"/>
      <c r="M1430" s="288"/>
      <c r="N1430" s="288"/>
      <c r="O1430" s="288"/>
      <c r="P1430" s="288"/>
      <c r="Q1430" s="289"/>
      <c r="R1430" s="274"/>
      <c r="S1430" s="275" t="e">
        <f>IF(OR(C1430="",C1430=T$4),NA(),MATCH($B1430&amp;$C1430,'Smelter Reference List'!$J:$J,0))</f>
        <v>#N/A</v>
      </c>
      <c r="T1430" s="276"/>
      <c r="U1430" s="276"/>
      <c r="V1430" s="276"/>
      <c r="W1430" s="276"/>
    </row>
    <row r="1431" spans="1:23" s="267" customFormat="1" ht="20.25">
      <c r="A1431" s="265"/>
      <c r="B1431" s="273"/>
      <c r="C1431" s="273"/>
      <c r="D1431" s="166" t="str">
        <f ca="1">IF(ISERROR($S1431),"",OFFSET('Smelter Reference List'!$C$4,$S1431-4,0)&amp;"")</f>
        <v/>
      </c>
      <c r="E1431" s="166" t="str">
        <f ca="1">IF(ISERROR($S1431),"",OFFSET('Smelter Reference List'!$D$4,$S1431-4,0)&amp;"")</f>
        <v/>
      </c>
      <c r="F1431" s="166" t="str">
        <f ca="1">IF(ISERROR($S1431),"",OFFSET('Smelter Reference List'!$E$4,$S1431-4,0))</f>
        <v/>
      </c>
      <c r="G1431" s="166" t="str">
        <f ca="1">IF(C1431=$U$4,"Enter smelter details", IF(ISERROR($S1431),"",OFFSET('Smelter Reference List'!$F$4,$S1431-4,0)))</f>
        <v/>
      </c>
      <c r="H1431" s="290" t="str">
        <f ca="1">IF(ISERROR($S1431),"",OFFSET('Smelter Reference List'!$G$4,$S1431-4,0))</f>
        <v/>
      </c>
      <c r="I1431" s="291" t="str">
        <f ca="1">IF(ISERROR($S1431),"",OFFSET('Smelter Reference List'!$H$4,$S1431-4,0))</f>
        <v/>
      </c>
      <c r="J1431" s="291" t="str">
        <f ca="1">IF(ISERROR($S1431),"",OFFSET('Smelter Reference List'!$I$4,$S1431-4,0))</f>
        <v/>
      </c>
      <c r="K1431" s="288"/>
      <c r="L1431" s="288"/>
      <c r="M1431" s="288"/>
      <c r="N1431" s="288"/>
      <c r="O1431" s="288"/>
      <c r="P1431" s="288"/>
      <c r="Q1431" s="289"/>
      <c r="R1431" s="274"/>
      <c r="S1431" s="275" t="e">
        <f>IF(OR(C1431="",C1431=T$4),NA(),MATCH($B1431&amp;$C1431,'Smelter Reference List'!$J:$J,0))</f>
        <v>#N/A</v>
      </c>
      <c r="T1431" s="276"/>
      <c r="U1431" s="276"/>
      <c r="V1431" s="276"/>
      <c r="W1431" s="276"/>
    </row>
    <row r="1432" spans="1:23" s="267" customFormat="1" ht="20.25">
      <c r="A1432" s="265"/>
      <c r="B1432" s="273"/>
      <c r="C1432" s="273"/>
      <c r="D1432" s="166" t="str">
        <f ca="1">IF(ISERROR($S1432),"",OFFSET('Smelter Reference List'!$C$4,$S1432-4,0)&amp;"")</f>
        <v/>
      </c>
      <c r="E1432" s="166" t="str">
        <f ca="1">IF(ISERROR($S1432),"",OFFSET('Smelter Reference List'!$D$4,$S1432-4,0)&amp;"")</f>
        <v/>
      </c>
      <c r="F1432" s="166" t="str">
        <f ca="1">IF(ISERROR($S1432),"",OFFSET('Smelter Reference List'!$E$4,$S1432-4,0))</f>
        <v/>
      </c>
      <c r="G1432" s="166" t="str">
        <f ca="1">IF(C1432=$U$4,"Enter smelter details", IF(ISERROR($S1432),"",OFFSET('Smelter Reference List'!$F$4,$S1432-4,0)))</f>
        <v/>
      </c>
      <c r="H1432" s="290" t="str">
        <f ca="1">IF(ISERROR($S1432),"",OFFSET('Smelter Reference List'!$G$4,$S1432-4,0))</f>
        <v/>
      </c>
      <c r="I1432" s="291" t="str">
        <f ca="1">IF(ISERROR($S1432),"",OFFSET('Smelter Reference List'!$H$4,$S1432-4,0))</f>
        <v/>
      </c>
      <c r="J1432" s="291" t="str">
        <f ca="1">IF(ISERROR($S1432),"",OFFSET('Smelter Reference List'!$I$4,$S1432-4,0))</f>
        <v/>
      </c>
      <c r="K1432" s="288"/>
      <c r="L1432" s="288"/>
      <c r="M1432" s="288"/>
      <c r="N1432" s="288"/>
      <c r="O1432" s="288"/>
      <c r="P1432" s="288"/>
      <c r="Q1432" s="289"/>
      <c r="R1432" s="274"/>
      <c r="S1432" s="275" t="e">
        <f>IF(OR(C1432="",C1432=T$4),NA(),MATCH($B1432&amp;$C1432,'Smelter Reference List'!$J:$J,0))</f>
        <v>#N/A</v>
      </c>
      <c r="T1432" s="276"/>
      <c r="U1432" s="276"/>
      <c r="V1432" s="276"/>
      <c r="W1432" s="276"/>
    </row>
    <row r="1433" spans="1:23" s="267" customFormat="1" ht="20.25">
      <c r="A1433" s="265"/>
      <c r="B1433" s="273"/>
      <c r="C1433" s="273"/>
      <c r="D1433" s="166" t="str">
        <f ca="1">IF(ISERROR($S1433),"",OFFSET('Smelter Reference List'!$C$4,$S1433-4,0)&amp;"")</f>
        <v/>
      </c>
      <c r="E1433" s="166" t="str">
        <f ca="1">IF(ISERROR($S1433),"",OFFSET('Smelter Reference List'!$D$4,$S1433-4,0)&amp;"")</f>
        <v/>
      </c>
      <c r="F1433" s="166" t="str">
        <f ca="1">IF(ISERROR($S1433),"",OFFSET('Smelter Reference List'!$E$4,$S1433-4,0))</f>
        <v/>
      </c>
      <c r="G1433" s="166" t="str">
        <f ca="1">IF(C1433=$U$4,"Enter smelter details", IF(ISERROR($S1433),"",OFFSET('Smelter Reference List'!$F$4,$S1433-4,0)))</f>
        <v/>
      </c>
      <c r="H1433" s="290" t="str">
        <f ca="1">IF(ISERROR($S1433),"",OFFSET('Smelter Reference List'!$G$4,$S1433-4,0))</f>
        <v/>
      </c>
      <c r="I1433" s="291" t="str">
        <f ca="1">IF(ISERROR($S1433),"",OFFSET('Smelter Reference List'!$H$4,$S1433-4,0))</f>
        <v/>
      </c>
      <c r="J1433" s="291" t="str">
        <f ca="1">IF(ISERROR($S1433),"",OFFSET('Smelter Reference List'!$I$4,$S1433-4,0))</f>
        <v/>
      </c>
      <c r="K1433" s="288"/>
      <c r="L1433" s="288"/>
      <c r="M1433" s="288"/>
      <c r="N1433" s="288"/>
      <c r="O1433" s="288"/>
      <c r="P1433" s="288"/>
      <c r="Q1433" s="289"/>
      <c r="R1433" s="274"/>
      <c r="S1433" s="275" t="e">
        <f>IF(OR(C1433="",C1433=T$4),NA(),MATCH($B1433&amp;$C1433,'Smelter Reference List'!$J:$J,0))</f>
        <v>#N/A</v>
      </c>
      <c r="T1433" s="276"/>
      <c r="U1433" s="276"/>
      <c r="V1433" s="276"/>
      <c r="W1433" s="276"/>
    </row>
    <row r="1434" spans="1:23" s="267" customFormat="1" ht="20.25">
      <c r="A1434" s="265"/>
      <c r="B1434" s="273"/>
      <c r="C1434" s="273"/>
      <c r="D1434" s="166" t="str">
        <f ca="1">IF(ISERROR($S1434),"",OFFSET('Smelter Reference List'!$C$4,$S1434-4,0)&amp;"")</f>
        <v/>
      </c>
      <c r="E1434" s="166" t="str">
        <f ca="1">IF(ISERROR($S1434),"",OFFSET('Smelter Reference List'!$D$4,$S1434-4,0)&amp;"")</f>
        <v/>
      </c>
      <c r="F1434" s="166" t="str">
        <f ca="1">IF(ISERROR($S1434),"",OFFSET('Smelter Reference List'!$E$4,$S1434-4,0))</f>
        <v/>
      </c>
      <c r="G1434" s="166" t="str">
        <f ca="1">IF(C1434=$U$4,"Enter smelter details", IF(ISERROR($S1434),"",OFFSET('Smelter Reference List'!$F$4,$S1434-4,0)))</f>
        <v/>
      </c>
      <c r="H1434" s="290" t="str">
        <f ca="1">IF(ISERROR($S1434),"",OFFSET('Smelter Reference List'!$G$4,$S1434-4,0))</f>
        <v/>
      </c>
      <c r="I1434" s="291" t="str">
        <f ca="1">IF(ISERROR($S1434),"",OFFSET('Smelter Reference List'!$H$4,$S1434-4,0))</f>
        <v/>
      </c>
      <c r="J1434" s="291" t="str">
        <f ca="1">IF(ISERROR($S1434),"",OFFSET('Smelter Reference List'!$I$4,$S1434-4,0))</f>
        <v/>
      </c>
      <c r="K1434" s="288"/>
      <c r="L1434" s="288"/>
      <c r="M1434" s="288"/>
      <c r="N1434" s="288"/>
      <c r="O1434" s="288"/>
      <c r="P1434" s="288"/>
      <c r="Q1434" s="289"/>
      <c r="R1434" s="274"/>
      <c r="S1434" s="275" t="e">
        <f>IF(OR(C1434="",C1434=T$4),NA(),MATCH($B1434&amp;$C1434,'Smelter Reference List'!$J:$J,0))</f>
        <v>#N/A</v>
      </c>
      <c r="T1434" s="276"/>
      <c r="U1434" s="276"/>
      <c r="V1434" s="276"/>
      <c r="W1434" s="276"/>
    </row>
    <row r="1435" spans="1:23" s="267" customFormat="1" ht="20.25">
      <c r="A1435" s="265"/>
      <c r="B1435" s="273"/>
      <c r="C1435" s="273"/>
      <c r="D1435" s="166" t="str">
        <f ca="1">IF(ISERROR($S1435),"",OFFSET('Smelter Reference List'!$C$4,$S1435-4,0)&amp;"")</f>
        <v/>
      </c>
      <c r="E1435" s="166" t="str">
        <f ca="1">IF(ISERROR($S1435),"",OFFSET('Smelter Reference List'!$D$4,$S1435-4,0)&amp;"")</f>
        <v/>
      </c>
      <c r="F1435" s="166" t="str">
        <f ca="1">IF(ISERROR($S1435),"",OFFSET('Smelter Reference List'!$E$4,$S1435-4,0))</f>
        <v/>
      </c>
      <c r="G1435" s="166" t="str">
        <f ca="1">IF(C1435=$U$4,"Enter smelter details", IF(ISERROR($S1435),"",OFFSET('Smelter Reference List'!$F$4,$S1435-4,0)))</f>
        <v/>
      </c>
      <c r="H1435" s="290" t="str">
        <f ca="1">IF(ISERROR($S1435),"",OFFSET('Smelter Reference List'!$G$4,$S1435-4,0))</f>
        <v/>
      </c>
      <c r="I1435" s="291" t="str">
        <f ca="1">IF(ISERROR($S1435),"",OFFSET('Smelter Reference List'!$H$4,$S1435-4,0))</f>
        <v/>
      </c>
      <c r="J1435" s="291" t="str">
        <f ca="1">IF(ISERROR($S1435),"",OFFSET('Smelter Reference List'!$I$4,$S1435-4,0))</f>
        <v/>
      </c>
      <c r="K1435" s="288"/>
      <c r="L1435" s="288"/>
      <c r="M1435" s="288"/>
      <c r="N1435" s="288"/>
      <c r="O1435" s="288"/>
      <c r="P1435" s="288"/>
      <c r="Q1435" s="289"/>
      <c r="R1435" s="274"/>
      <c r="S1435" s="275" t="e">
        <f>IF(OR(C1435="",C1435=T$4),NA(),MATCH($B1435&amp;$C1435,'Smelter Reference List'!$J:$J,0))</f>
        <v>#N/A</v>
      </c>
      <c r="T1435" s="276"/>
      <c r="U1435" s="276"/>
      <c r="V1435" s="276"/>
      <c r="W1435" s="276"/>
    </row>
    <row r="1436" spans="1:23" s="267" customFormat="1" ht="20.25">
      <c r="A1436" s="265"/>
      <c r="B1436" s="273"/>
      <c r="C1436" s="273"/>
      <c r="D1436" s="166" t="str">
        <f ca="1">IF(ISERROR($S1436),"",OFFSET('Smelter Reference List'!$C$4,$S1436-4,0)&amp;"")</f>
        <v/>
      </c>
      <c r="E1436" s="166" t="str">
        <f ca="1">IF(ISERROR($S1436),"",OFFSET('Smelter Reference List'!$D$4,$S1436-4,0)&amp;"")</f>
        <v/>
      </c>
      <c r="F1436" s="166" t="str">
        <f ca="1">IF(ISERROR($S1436),"",OFFSET('Smelter Reference List'!$E$4,$S1436-4,0))</f>
        <v/>
      </c>
      <c r="G1436" s="166" t="str">
        <f ca="1">IF(C1436=$U$4,"Enter smelter details", IF(ISERROR($S1436),"",OFFSET('Smelter Reference List'!$F$4,$S1436-4,0)))</f>
        <v/>
      </c>
      <c r="H1436" s="290" t="str">
        <f ca="1">IF(ISERROR($S1436),"",OFFSET('Smelter Reference List'!$G$4,$S1436-4,0))</f>
        <v/>
      </c>
      <c r="I1436" s="291" t="str">
        <f ca="1">IF(ISERROR($S1436),"",OFFSET('Smelter Reference List'!$H$4,$S1436-4,0))</f>
        <v/>
      </c>
      <c r="J1436" s="291" t="str">
        <f ca="1">IF(ISERROR($S1436),"",OFFSET('Smelter Reference List'!$I$4,$S1436-4,0))</f>
        <v/>
      </c>
      <c r="K1436" s="288"/>
      <c r="L1436" s="288"/>
      <c r="M1436" s="288"/>
      <c r="N1436" s="288"/>
      <c r="O1436" s="288"/>
      <c r="P1436" s="288"/>
      <c r="Q1436" s="289"/>
      <c r="R1436" s="274"/>
      <c r="S1436" s="275" t="e">
        <f>IF(OR(C1436="",C1436=T$4),NA(),MATCH($B1436&amp;$C1436,'Smelter Reference List'!$J:$J,0))</f>
        <v>#N/A</v>
      </c>
      <c r="T1436" s="276"/>
      <c r="U1436" s="276"/>
      <c r="V1436" s="276"/>
      <c r="W1436" s="276"/>
    </row>
    <row r="1437" spans="1:23" s="267" customFormat="1" ht="20.25">
      <c r="A1437" s="265"/>
      <c r="B1437" s="273"/>
      <c r="C1437" s="273"/>
      <c r="D1437" s="166" t="str">
        <f ca="1">IF(ISERROR($S1437),"",OFFSET('Smelter Reference List'!$C$4,$S1437-4,0)&amp;"")</f>
        <v/>
      </c>
      <c r="E1437" s="166" t="str">
        <f ca="1">IF(ISERROR($S1437),"",OFFSET('Smelter Reference List'!$D$4,$S1437-4,0)&amp;"")</f>
        <v/>
      </c>
      <c r="F1437" s="166" t="str">
        <f ca="1">IF(ISERROR($S1437),"",OFFSET('Smelter Reference List'!$E$4,$S1437-4,0))</f>
        <v/>
      </c>
      <c r="G1437" s="166" t="str">
        <f ca="1">IF(C1437=$U$4,"Enter smelter details", IF(ISERROR($S1437),"",OFFSET('Smelter Reference List'!$F$4,$S1437-4,0)))</f>
        <v/>
      </c>
      <c r="H1437" s="290" t="str">
        <f ca="1">IF(ISERROR($S1437),"",OFFSET('Smelter Reference List'!$G$4,$S1437-4,0))</f>
        <v/>
      </c>
      <c r="I1437" s="291" t="str">
        <f ca="1">IF(ISERROR($S1437),"",OFFSET('Smelter Reference List'!$H$4,$S1437-4,0))</f>
        <v/>
      </c>
      <c r="J1437" s="291" t="str">
        <f ca="1">IF(ISERROR($S1437),"",OFFSET('Smelter Reference List'!$I$4,$S1437-4,0))</f>
        <v/>
      </c>
      <c r="K1437" s="288"/>
      <c r="L1437" s="288"/>
      <c r="M1437" s="288"/>
      <c r="N1437" s="288"/>
      <c r="O1437" s="288"/>
      <c r="P1437" s="288"/>
      <c r="Q1437" s="289"/>
      <c r="R1437" s="274"/>
      <c r="S1437" s="275" t="e">
        <f>IF(OR(C1437="",C1437=T$4),NA(),MATCH($B1437&amp;$C1437,'Smelter Reference List'!$J:$J,0))</f>
        <v>#N/A</v>
      </c>
      <c r="T1437" s="276"/>
      <c r="U1437" s="276"/>
      <c r="V1437" s="276"/>
      <c r="W1437" s="276"/>
    </row>
    <row r="1438" spans="1:23" s="267" customFormat="1" ht="20.25">
      <c r="A1438" s="265"/>
      <c r="B1438" s="273"/>
      <c r="C1438" s="273"/>
      <c r="D1438" s="166" t="str">
        <f ca="1">IF(ISERROR($S1438),"",OFFSET('Smelter Reference List'!$C$4,$S1438-4,0)&amp;"")</f>
        <v/>
      </c>
      <c r="E1438" s="166" t="str">
        <f ca="1">IF(ISERROR($S1438),"",OFFSET('Smelter Reference List'!$D$4,$S1438-4,0)&amp;"")</f>
        <v/>
      </c>
      <c r="F1438" s="166" t="str">
        <f ca="1">IF(ISERROR($S1438),"",OFFSET('Smelter Reference List'!$E$4,$S1438-4,0))</f>
        <v/>
      </c>
      <c r="G1438" s="166" t="str">
        <f ca="1">IF(C1438=$U$4,"Enter smelter details", IF(ISERROR($S1438),"",OFFSET('Smelter Reference List'!$F$4,$S1438-4,0)))</f>
        <v/>
      </c>
      <c r="H1438" s="290" t="str">
        <f ca="1">IF(ISERROR($S1438),"",OFFSET('Smelter Reference List'!$G$4,$S1438-4,0))</f>
        <v/>
      </c>
      <c r="I1438" s="291" t="str">
        <f ca="1">IF(ISERROR($S1438),"",OFFSET('Smelter Reference List'!$H$4,$S1438-4,0))</f>
        <v/>
      </c>
      <c r="J1438" s="291" t="str">
        <f ca="1">IF(ISERROR($S1438),"",OFFSET('Smelter Reference List'!$I$4,$S1438-4,0))</f>
        <v/>
      </c>
      <c r="K1438" s="288"/>
      <c r="L1438" s="288"/>
      <c r="M1438" s="288"/>
      <c r="N1438" s="288"/>
      <c r="O1438" s="288"/>
      <c r="P1438" s="288"/>
      <c r="Q1438" s="289"/>
      <c r="R1438" s="274"/>
      <c r="S1438" s="275" t="e">
        <f>IF(OR(C1438="",C1438=T$4),NA(),MATCH($B1438&amp;$C1438,'Smelter Reference List'!$J:$J,0))</f>
        <v>#N/A</v>
      </c>
      <c r="T1438" s="276"/>
      <c r="U1438" s="276"/>
      <c r="V1438" s="276"/>
      <c r="W1438" s="276"/>
    </row>
    <row r="1439" spans="1:23" s="267" customFormat="1" ht="20.25">
      <c r="A1439" s="265"/>
      <c r="B1439" s="273"/>
      <c r="C1439" s="273"/>
      <c r="D1439" s="166" t="str">
        <f ca="1">IF(ISERROR($S1439),"",OFFSET('Smelter Reference List'!$C$4,$S1439-4,0)&amp;"")</f>
        <v/>
      </c>
      <c r="E1439" s="166" t="str">
        <f ca="1">IF(ISERROR($S1439),"",OFFSET('Smelter Reference List'!$D$4,$S1439-4,0)&amp;"")</f>
        <v/>
      </c>
      <c r="F1439" s="166" t="str">
        <f ca="1">IF(ISERROR($S1439),"",OFFSET('Smelter Reference List'!$E$4,$S1439-4,0))</f>
        <v/>
      </c>
      <c r="G1439" s="166" t="str">
        <f ca="1">IF(C1439=$U$4,"Enter smelter details", IF(ISERROR($S1439),"",OFFSET('Smelter Reference List'!$F$4,$S1439-4,0)))</f>
        <v/>
      </c>
      <c r="H1439" s="290" t="str">
        <f ca="1">IF(ISERROR($S1439),"",OFFSET('Smelter Reference List'!$G$4,$S1439-4,0))</f>
        <v/>
      </c>
      <c r="I1439" s="291" t="str">
        <f ca="1">IF(ISERROR($S1439),"",OFFSET('Smelter Reference List'!$H$4,$S1439-4,0))</f>
        <v/>
      </c>
      <c r="J1439" s="291" t="str">
        <f ca="1">IF(ISERROR($S1439),"",OFFSET('Smelter Reference List'!$I$4,$S1439-4,0))</f>
        <v/>
      </c>
      <c r="K1439" s="288"/>
      <c r="L1439" s="288"/>
      <c r="M1439" s="288"/>
      <c r="N1439" s="288"/>
      <c r="O1439" s="288"/>
      <c r="P1439" s="288"/>
      <c r="Q1439" s="289"/>
      <c r="R1439" s="274"/>
      <c r="S1439" s="275" t="e">
        <f>IF(OR(C1439="",C1439=T$4),NA(),MATCH($B1439&amp;$C1439,'Smelter Reference List'!$J:$J,0))</f>
        <v>#N/A</v>
      </c>
      <c r="T1439" s="276"/>
      <c r="U1439" s="276"/>
      <c r="V1439" s="276"/>
      <c r="W1439" s="276"/>
    </row>
    <row r="1440" spans="1:23" s="267" customFormat="1" ht="20.25">
      <c r="A1440" s="265"/>
      <c r="B1440" s="273"/>
      <c r="C1440" s="273"/>
      <c r="D1440" s="166" t="str">
        <f ca="1">IF(ISERROR($S1440),"",OFFSET('Smelter Reference List'!$C$4,$S1440-4,0)&amp;"")</f>
        <v/>
      </c>
      <c r="E1440" s="166" t="str">
        <f ca="1">IF(ISERROR($S1440),"",OFFSET('Smelter Reference List'!$D$4,$S1440-4,0)&amp;"")</f>
        <v/>
      </c>
      <c r="F1440" s="166" t="str">
        <f ca="1">IF(ISERROR($S1440),"",OFFSET('Smelter Reference List'!$E$4,$S1440-4,0))</f>
        <v/>
      </c>
      <c r="G1440" s="166" t="str">
        <f ca="1">IF(C1440=$U$4,"Enter smelter details", IF(ISERROR($S1440),"",OFFSET('Smelter Reference List'!$F$4,$S1440-4,0)))</f>
        <v/>
      </c>
      <c r="H1440" s="290" t="str">
        <f ca="1">IF(ISERROR($S1440),"",OFFSET('Smelter Reference List'!$G$4,$S1440-4,0))</f>
        <v/>
      </c>
      <c r="I1440" s="291" t="str">
        <f ca="1">IF(ISERROR($S1440),"",OFFSET('Smelter Reference List'!$H$4,$S1440-4,0))</f>
        <v/>
      </c>
      <c r="J1440" s="291" t="str">
        <f ca="1">IF(ISERROR($S1440),"",OFFSET('Smelter Reference List'!$I$4,$S1440-4,0))</f>
        <v/>
      </c>
      <c r="K1440" s="288"/>
      <c r="L1440" s="288"/>
      <c r="M1440" s="288"/>
      <c r="N1440" s="288"/>
      <c r="O1440" s="288"/>
      <c r="P1440" s="288"/>
      <c r="Q1440" s="289"/>
      <c r="R1440" s="274"/>
      <c r="S1440" s="275" t="e">
        <f>IF(OR(C1440="",C1440=T$4),NA(),MATCH($B1440&amp;$C1440,'Smelter Reference List'!$J:$J,0))</f>
        <v>#N/A</v>
      </c>
      <c r="T1440" s="276"/>
      <c r="U1440" s="276"/>
      <c r="V1440" s="276"/>
      <c r="W1440" s="276"/>
    </row>
    <row r="1441" spans="1:23" s="267" customFormat="1" ht="20.25">
      <c r="A1441" s="265"/>
      <c r="B1441" s="273"/>
      <c r="C1441" s="273"/>
      <c r="D1441" s="166" t="str">
        <f ca="1">IF(ISERROR($S1441),"",OFFSET('Smelter Reference List'!$C$4,$S1441-4,0)&amp;"")</f>
        <v/>
      </c>
      <c r="E1441" s="166" t="str">
        <f ca="1">IF(ISERROR($S1441),"",OFFSET('Smelter Reference List'!$D$4,$S1441-4,0)&amp;"")</f>
        <v/>
      </c>
      <c r="F1441" s="166" t="str">
        <f ca="1">IF(ISERROR($S1441),"",OFFSET('Smelter Reference List'!$E$4,$S1441-4,0))</f>
        <v/>
      </c>
      <c r="G1441" s="166" t="str">
        <f ca="1">IF(C1441=$U$4,"Enter smelter details", IF(ISERROR($S1441),"",OFFSET('Smelter Reference List'!$F$4,$S1441-4,0)))</f>
        <v/>
      </c>
      <c r="H1441" s="290" t="str">
        <f ca="1">IF(ISERROR($S1441),"",OFFSET('Smelter Reference List'!$G$4,$S1441-4,0))</f>
        <v/>
      </c>
      <c r="I1441" s="291" t="str">
        <f ca="1">IF(ISERROR($S1441),"",OFFSET('Smelter Reference List'!$H$4,$S1441-4,0))</f>
        <v/>
      </c>
      <c r="J1441" s="291" t="str">
        <f ca="1">IF(ISERROR($S1441),"",OFFSET('Smelter Reference List'!$I$4,$S1441-4,0))</f>
        <v/>
      </c>
      <c r="K1441" s="288"/>
      <c r="L1441" s="288"/>
      <c r="M1441" s="288"/>
      <c r="N1441" s="288"/>
      <c r="O1441" s="288"/>
      <c r="P1441" s="288"/>
      <c r="Q1441" s="289"/>
      <c r="R1441" s="274"/>
      <c r="S1441" s="275" t="e">
        <f>IF(OR(C1441="",C1441=T$4),NA(),MATCH($B1441&amp;$C1441,'Smelter Reference List'!$J:$J,0))</f>
        <v>#N/A</v>
      </c>
      <c r="T1441" s="276"/>
      <c r="U1441" s="276"/>
      <c r="V1441" s="276"/>
      <c r="W1441" s="276"/>
    </row>
    <row r="1442" spans="1:23" s="267" customFormat="1" ht="20.25">
      <c r="A1442" s="265"/>
      <c r="B1442" s="273"/>
      <c r="C1442" s="273"/>
      <c r="D1442" s="166" t="str">
        <f ca="1">IF(ISERROR($S1442),"",OFFSET('Smelter Reference List'!$C$4,$S1442-4,0)&amp;"")</f>
        <v/>
      </c>
      <c r="E1442" s="166" t="str">
        <f ca="1">IF(ISERROR($S1442),"",OFFSET('Smelter Reference List'!$D$4,$S1442-4,0)&amp;"")</f>
        <v/>
      </c>
      <c r="F1442" s="166" t="str">
        <f ca="1">IF(ISERROR($S1442),"",OFFSET('Smelter Reference List'!$E$4,$S1442-4,0))</f>
        <v/>
      </c>
      <c r="G1442" s="166" t="str">
        <f ca="1">IF(C1442=$U$4,"Enter smelter details", IF(ISERROR($S1442),"",OFFSET('Smelter Reference List'!$F$4,$S1442-4,0)))</f>
        <v/>
      </c>
      <c r="H1442" s="290" t="str">
        <f ca="1">IF(ISERROR($S1442),"",OFFSET('Smelter Reference List'!$G$4,$S1442-4,0))</f>
        <v/>
      </c>
      <c r="I1442" s="291" t="str">
        <f ca="1">IF(ISERROR($S1442),"",OFFSET('Smelter Reference List'!$H$4,$S1442-4,0))</f>
        <v/>
      </c>
      <c r="J1442" s="291" t="str">
        <f ca="1">IF(ISERROR($S1442),"",OFFSET('Smelter Reference List'!$I$4,$S1442-4,0))</f>
        <v/>
      </c>
      <c r="K1442" s="288"/>
      <c r="L1442" s="288"/>
      <c r="M1442" s="288"/>
      <c r="N1442" s="288"/>
      <c r="O1442" s="288"/>
      <c r="P1442" s="288"/>
      <c r="Q1442" s="289"/>
      <c r="R1442" s="274"/>
      <c r="S1442" s="275" t="e">
        <f>IF(OR(C1442="",C1442=T$4),NA(),MATCH($B1442&amp;$C1442,'Smelter Reference List'!$J:$J,0))</f>
        <v>#N/A</v>
      </c>
      <c r="T1442" s="276"/>
      <c r="U1442" s="276"/>
      <c r="V1442" s="276"/>
      <c r="W1442" s="276"/>
    </row>
    <row r="1443" spans="1:23" s="267" customFormat="1" ht="20.25">
      <c r="A1443" s="265"/>
      <c r="B1443" s="273"/>
      <c r="C1443" s="273"/>
      <c r="D1443" s="166" t="str">
        <f ca="1">IF(ISERROR($S1443),"",OFFSET('Smelter Reference List'!$C$4,$S1443-4,0)&amp;"")</f>
        <v/>
      </c>
      <c r="E1443" s="166" t="str">
        <f ca="1">IF(ISERROR($S1443),"",OFFSET('Smelter Reference List'!$D$4,$S1443-4,0)&amp;"")</f>
        <v/>
      </c>
      <c r="F1443" s="166" t="str">
        <f ca="1">IF(ISERROR($S1443),"",OFFSET('Smelter Reference List'!$E$4,$S1443-4,0))</f>
        <v/>
      </c>
      <c r="G1443" s="166" t="str">
        <f ca="1">IF(C1443=$U$4,"Enter smelter details", IF(ISERROR($S1443),"",OFFSET('Smelter Reference List'!$F$4,$S1443-4,0)))</f>
        <v/>
      </c>
      <c r="H1443" s="290" t="str">
        <f ca="1">IF(ISERROR($S1443),"",OFFSET('Smelter Reference List'!$G$4,$S1443-4,0))</f>
        <v/>
      </c>
      <c r="I1443" s="291" t="str">
        <f ca="1">IF(ISERROR($S1443),"",OFFSET('Smelter Reference List'!$H$4,$S1443-4,0))</f>
        <v/>
      </c>
      <c r="J1443" s="291" t="str">
        <f ca="1">IF(ISERROR($S1443),"",OFFSET('Smelter Reference List'!$I$4,$S1443-4,0))</f>
        <v/>
      </c>
      <c r="K1443" s="288"/>
      <c r="L1443" s="288"/>
      <c r="M1443" s="288"/>
      <c r="N1443" s="288"/>
      <c r="O1443" s="288"/>
      <c r="P1443" s="288"/>
      <c r="Q1443" s="289"/>
      <c r="R1443" s="274"/>
      <c r="S1443" s="275" t="e">
        <f>IF(OR(C1443="",C1443=T$4),NA(),MATCH($B1443&amp;$C1443,'Smelter Reference List'!$J:$J,0))</f>
        <v>#N/A</v>
      </c>
      <c r="T1443" s="276"/>
      <c r="U1443" s="276"/>
      <c r="V1443" s="276"/>
      <c r="W1443" s="276"/>
    </row>
    <row r="1444" spans="1:23" s="267" customFormat="1" ht="20.25">
      <c r="A1444" s="265"/>
      <c r="B1444" s="273"/>
      <c r="C1444" s="273"/>
      <c r="D1444" s="166" t="str">
        <f ca="1">IF(ISERROR($S1444),"",OFFSET('Smelter Reference List'!$C$4,$S1444-4,0)&amp;"")</f>
        <v/>
      </c>
      <c r="E1444" s="166" t="str">
        <f ca="1">IF(ISERROR($S1444),"",OFFSET('Smelter Reference List'!$D$4,$S1444-4,0)&amp;"")</f>
        <v/>
      </c>
      <c r="F1444" s="166" t="str">
        <f ca="1">IF(ISERROR($S1444),"",OFFSET('Smelter Reference List'!$E$4,$S1444-4,0))</f>
        <v/>
      </c>
      <c r="G1444" s="166" t="str">
        <f ca="1">IF(C1444=$U$4,"Enter smelter details", IF(ISERROR($S1444),"",OFFSET('Smelter Reference List'!$F$4,$S1444-4,0)))</f>
        <v/>
      </c>
      <c r="H1444" s="290" t="str">
        <f ca="1">IF(ISERROR($S1444),"",OFFSET('Smelter Reference List'!$G$4,$S1444-4,0))</f>
        <v/>
      </c>
      <c r="I1444" s="291" t="str">
        <f ca="1">IF(ISERROR($S1444),"",OFFSET('Smelter Reference List'!$H$4,$S1444-4,0))</f>
        <v/>
      </c>
      <c r="J1444" s="291" t="str">
        <f ca="1">IF(ISERROR($S1444),"",OFFSET('Smelter Reference List'!$I$4,$S1444-4,0))</f>
        <v/>
      </c>
      <c r="K1444" s="288"/>
      <c r="L1444" s="288"/>
      <c r="M1444" s="288"/>
      <c r="N1444" s="288"/>
      <c r="O1444" s="288"/>
      <c r="P1444" s="288"/>
      <c r="Q1444" s="289"/>
      <c r="R1444" s="274"/>
      <c r="S1444" s="275" t="e">
        <f>IF(OR(C1444="",C1444=T$4),NA(),MATCH($B1444&amp;$C1444,'Smelter Reference List'!$J:$J,0))</f>
        <v>#N/A</v>
      </c>
      <c r="T1444" s="276"/>
      <c r="U1444" s="276"/>
      <c r="V1444" s="276"/>
      <c r="W1444" s="276"/>
    </row>
    <row r="1445" spans="1:23" s="267" customFormat="1" ht="20.25">
      <c r="A1445" s="265"/>
      <c r="B1445" s="273"/>
      <c r="C1445" s="273"/>
      <c r="D1445" s="166" t="str">
        <f ca="1">IF(ISERROR($S1445),"",OFFSET('Smelter Reference List'!$C$4,$S1445-4,0)&amp;"")</f>
        <v/>
      </c>
      <c r="E1445" s="166" t="str">
        <f ca="1">IF(ISERROR($S1445),"",OFFSET('Smelter Reference List'!$D$4,$S1445-4,0)&amp;"")</f>
        <v/>
      </c>
      <c r="F1445" s="166" t="str">
        <f ca="1">IF(ISERROR($S1445),"",OFFSET('Smelter Reference List'!$E$4,$S1445-4,0))</f>
        <v/>
      </c>
      <c r="G1445" s="166" t="str">
        <f ca="1">IF(C1445=$U$4,"Enter smelter details", IF(ISERROR($S1445),"",OFFSET('Smelter Reference List'!$F$4,$S1445-4,0)))</f>
        <v/>
      </c>
      <c r="H1445" s="290" t="str">
        <f ca="1">IF(ISERROR($S1445),"",OFFSET('Smelter Reference List'!$G$4,$S1445-4,0))</f>
        <v/>
      </c>
      <c r="I1445" s="291" t="str">
        <f ca="1">IF(ISERROR($S1445),"",OFFSET('Smelter Reference List'!$H$4,$S1445-4,0))</f>
        <v/>
      </c>
      <c r="J1445" s="291" t="str">
        <f ca="1">IF(ISERROR($S1445),"",OFFSET('Smelter Reference List'!$I$4,$S1445-4,0))</f>
        <v/>
      </c>
      <c r="K1445" s="288"/>
      <c r="L1445" s="288"/>
      <c r="M1445" s="288"/>
      <c r="N1445" s="288"/>
      <c r="O1445" s="288"/>
      <c r="P1445" s="288"/>
      <c r="Q1445" s="289"/>
      <c r="R1445" s="274"/>
      <c r="S1445" s="275" t="e">
        <f>IF(OR(C1445="",C1445=T$4),NA(),MATCH($B1445&amp;$C1445,'Smelter Reference List'!$J:$J,0))</f>
        <v>#N/A</v>
      </c>
      <c r="T1445" s="276"/>
      <c r="U1445" s="276"/>
      <c r="V1445" s="276"/>
      <c r="W1445" s="276"/>
    </row>
    <row r="1446" spans="1:23" s="267" customFormat="1" ht="20.25">
      <c r="A1446" s="265"/>
      <c r="B1446" s="273"/>
      <c r="C1446" s="273"/>
      <c r="D1446" s="166" t="str">
        <f ca="1">IF(ISERROR($S1446),"",OFFSET('Smelter Reference List'!$C$4,$S1446-4,0)&amp;"")</f>
        <v/>
      </c>
      <c r="E1446" s="166" t="str">
        <f ca="1">IF(ISERROR($S1446),"",OFFSET('Smelter Reference List'!$D$4,$S1446-4,0)&amp;"")</f>
        <v/>
      </c>
      <c r="F1446" s="166" t="str">
        <f ca="1">IF(ISERROR($S1446),"",OFFSET('Smelter Reference List'!$E$4,$S1446-4,0))</f>
        <v/>
      </c>
      <c r="G1446" s="166" t="str">
        <f ca="1">IF(C1446=$U$4,"Enter smelter details", IF(ISERROR($S1446),"",OFFSET('Smelter Reference List'!$F$4,$S1446-4,0)))</f>
        <v/>
      </c>
      <c r="H1446" s="290" t="str">
        <f ca="1">IF(ISERROR($S1446),"",OFFSET('Smelter Reference List'!$G$4,$S1446-4,0))</f>
        <v/>
      </c>
      <c r="I1446" s="291" t="str">
        <f ca="1">IF(ISERROR($S1446),"",OFFSET('Smelter Reference List'!$H$4,$S1446-4,0))</f>
        <v/>
      </c>
      <c r="J1446" s="291" t="str">
        <f ca="1">IF(ISERROR($S1446),"",OFFSET('Smelter Reference List'!$I$4,$S1446-4,0))</f>
        <v/>
      </c>
      <c r="K1446" s="288"/>
      <c r="L1446" s="288"/>
      <c r="M1446" s="288"/>
      <c r="N1446" s="288"/>
      <c r="O1446" s="288"/>
      <c r="P1446" s="288"/>
      <c r="Q1446" s="289"/>
      <c r="R1446" s="274"/>
      <c r="S1446" s="275" t="e">
        <f>IF(OR(C1446="",C1446=T$4),NA(),MATCH($B1446&amp;$C1446,'Smelter Reference List'!$J:$J,0))</f>
        <v>#N/A</v>
      </c>
      <c r="T1446" s="276"/>
      <c r="U1446" s="276"/>
      <c r="V1446" s="276"/>
      <c r="W1446" s="276"/>
    </row>
    <row r="1447" spans="1:23" s="267" customFormat="1" ht="20.25">
      <c r="A1447" s="265"/>
      <c r="B1447" s="273"/>
      <c r="C1447" s="273"/>
      <c r="D1447" s="166" t="str">
        <f ca="1">IF(ISERROR($S1447),"",OFFSET('Smelter Reference List'!$C$4,$S1447-4,0)&amp;"")</f>
        <v/>
      </c>
      <c r="E1447" s="166" t="str">
        <f ca="1">IF(ISERROR($S1447),"",OFFSET('Smelter Reference List'!$D$4,$S1447-4,0)&amp;"")</f>
        <v/>
      </c>
      <c r="F1447" s="166" t="str">
        <f ca="1">IF(ISERROR($S1447),"",OFFSET('Smelter Reference List'!$E$4,$S1447-4,0))</f>
        <v/>
      </c>
      <c r="G1447" s="166" t="str">
        <f ca="1">IF(C1447=$U$4,"Enter smelter details", IF(ISERROR($S1447),"",OFFSET('Smelter Reference List'!$F$4,$S1447-4,0)))</f>
        <v/>
      </c>
      <c r="H1447" s="290" t="str">
        <f ca="1">IF(ISERROR($S1447),"",OFFSET('Smelter Reference List'!$G$4,$S1447-4,0))</f>
        <v/>
      </c>
      <c r="I1447" s="291" t="str">
        <f ca="1">IF(ISERROR($S1447),"",OFFSET('Smelter Reference List'!$H$4,$S1447-4,0))</f>
        <v/>
      </c>
      <c r="J1447" s="291" t="str">
        <f ca="1">IF(ISERROR($S1447),"",OFFSET('Smelter Reference List'!$I$4,$S1447-4,0))</f>
        <v/>
      </c>
      <c r="K1447" s="288"/>
      <c r="L1447" s="288"/>
      <c r="M1447" s="288"/>
      <c r="N1447" s="288"/>
      <c r="O1447" s="288"/>
      <c r="P1447" s="288"/>
      <c r="Q1447" s="289"/>
      <c r="R1447" s="274"/>
      <c r="S1447" s="275" t="e">
        <f>IF(OR(C1447="",C1447=T$4),NA(),MATCH($B1447&amp;$C1447,'Smelter Reference List'!$J:$J,0))</f>
        <v>#N/A</v>
      </c>
      <c r="T1447" s="276"/>
      <c r="U1447" s="276"/>
      <c r="V1447" s="276"/>
      <c r="W1447" s="276"/>
    </row>
    <row r="1448" spans="1:23" s="267" customFormat="1" ht="20.25">
      <c r="A1448" s="265"/>
      <c r="B1448" s="273"/>
      <c r="C1448" s="273"/>
      <c r="D1448" s="166" t="str">
        <f ca="1">IF(ISERROR($S1448),"",OFFSET('Smelter Reference List'!$C$4,$S1448-4,0)&amp;"")</f>
        <v/>
      </c>
      <c r="E1448" s="166" t="str">
        <f ca="1">IF(ISERROR($S1448),"",OFFSET('Smelter Reference List'!$D$4,$S1448-4,0)&amp;"")</f>
        <v/>
      </c>
      <c r="F1448" s="166" t="str">
        <f ca="1">IF(ISERROR($S1448),"",OFFSET('Smelter Reference List'!$E$4,$S1448-4,0))</f>
        <v/>
      </c>
      <c r="G1448" s="166" t="str">
        <f ca="1">IF(C1448=$U$4,"Enter smelter details", IF(ISERROR($S1448),"",OFFSET('Smelter Reference List'!$F$4,$S1448-4,0)))</f>
        <v/>
      </c>
      <c r="H1448" s="290" t="str">
        <f ca="1">IF(ISERROR($S1448),"",OFFSET('Smelter Reference List'!$G$4,$S1448-4,0))</f>
        <v/>
      </c>
      <c r="I1448" s="291" t="str">
        <f ca="1">IF(ISERROR($S1448),"",OFFSET('Smelter Reference List'!$H$4,$S1448-4,0))</f>
        <v/>
      </c>
      <c r="J1448" s="291" t="str">
        <f ca="1">IF(ISERROR($S1448),"",OFFSET('Smelter Reference List'!$I$4,$S1448-4,0))</f>
        <v/>
      </c>
      <c r="K1448" s="288"/>
      <c r="L1448" s="288"/>
      <c r="M1448" s="288"/>
      <c r="N1448" s="288"/>
      <c r="O1448" s="288"/>
      <c r="P1448" s="288"/>
      <c r="Q1448" s="289"/>
      <c r="R1448" s="274"/>
      <c r="S1448" s="275" t="e">
        <f>IF(OR(C1448="",C1448=T$4),NA(),MATCH($B1448&amp;$C1448,'Smelter Reference List'!$J:$J,0))</f>
        <v>#N/A</v>
      </c>
      <c r="T1448" s="276"/>
      <c r="U1448" s="276"/>
      <c r="V1448" s="276"/>
      <c r="W1448" s="276"/>
    </row>
    <row r="1449" spans="1:23" s="267" customFormat="1" ht="20.25">
      <c r="A1449" s="265"/>
      <c r="B1449" s="273"/>
      <c r="C1449" s="273"/>
      <c r="D1449" s="166" t="str">
        <f ca="1">IF(ISERROR($S1449),"",OFFSET('Smelter Reference List'!$C$4,$S1449-4,0)&amp;"")</f>
        <v/>
      </c>
      <c r="E1449" s="166" t="str">
        <f ca="1">IF(ISERROR($S1449),"",OFFSET('Smelter Reference List'!$D$4,$S1449-4,0)&amp;"")</f>
        <v/>
      </c>
      <c r="F1449" s="166" t="str">
        <f ca="1">IF(ISERROR($S1449),"",OFFSET('Smelter Reference List'!$E$4,$S1449-4,0))</f>
        <v/>
      </c>
      <c r="G1449" s="166" t="str">
        <f ca="1">IF(C1449=$U$4,"Enter smelter details", IF(ISERROR($S1449),"",OFFSET('Smelter Reference List'!$F$4,$S1449-4,0)))</f>
        <v/>
      </c>
      <c r="H1449" s="290" t="str">
        <f ca="1">IF(ISERROR($S1449),"",OFFSET('Smelter Reference List'!$G$4,$S1449-4,0))</f>
        <v/>
      </c>
      <c r="I1449" s="291" t="str">
        <f ca="1">IF(ISERROR($S1449),"",OFFSET('Smelter Reference List'!$H$4,$S1449-4,0))</f>
        <v/>
      </c>
      <c r="J1449" s="291" t="str">
        <f ca="1">IF(ISERROR($S1449),"",OFFSET('Smelter Reference List'!$I$4,$S1449-4,0))</f>
        <v/>
      </c>
      <c r="K1449" s="288"/>
      <c r="L1449" s="288"/>
      <c r="M1449" s="288"/>
      <c r="N1449" s="288"/>
      <c r="O1449" s="288"/>
      <c r="P1449" s="288"/>
      <c r="Q1449" s="289"/>
      <c r="R1449" s="274"/>
      <c r="S1449" s="275" t="e">
        <f>IF(OR(C1449="",C1449=T$4),NA(),MATCH($B1449&amp;$C1449,'Smelter Reference List'!$J:$J,0))</f>
        <v>#N/A</v>
      </c>
      <c r="T1449" s="276"/>
      <c r="U1449" s="276"/>
      <c r="V1449" s="276"/>
      <c r="W1449" s="276"/>
    </row>
    <row r="1450" spans="1:23" s="267" customFormat="1" ht="20.25">
      <c r="A1450" s="265"/>
      <c r="B1450" s="273"/>
      <c r="C1450" s="273"/>
      <c r="D1450" s="166" t="str">
        <f ca="1">IF(ISERROR($S1450),"",OFFSET('Smelter Reference List'!$C$4,$S1450-4,0)&amp;"")</f>
        <v/>
      </c>
      <c r="E1450" s="166" t="str">
        <f ca="1">IF(ISERROR($S1450),"",OFFSET('Smelter Reference List'!$D$4,$S1450-4,0)&amp;"")</f>
        <v/>
      </c>
      <c r="F1450" s="166" t="str">
        <f ca="1">IF(ISERROR($S1450),"",OFFSET('Smelter Reference List'!$E$4,$S1450-4,0))</f>
        <v/>
      </c>
      <c r="G1450" s="166" t="str">
        <f ca="1">IF(C1450=$U$4,"Enter smelter details", IF(ISERROR($S1450),"",OFFSET('Smelter Reference List'!$F$4,$S1450-4,0)))</f>
        <v/>
      </c>
      <c r="H1450" s="290" t="str">
        <f ca="1">IF(ISERROR($S1450),"",OFFSET('Smelter Reference List'!$G$4,$S1450-4,0))</f>
        <v/>
      </c>
      <c r="I1450" s="291" t="str">
        <f ca="1">IF(ISERROR($S1450),"",OFFSET('Smelter Reference List'!$H$4,$S1450-4,0))</f>
        <v/>
      </c>
      <c r="J1450" s="291" t="str">
        <f ca="1">IF(ISERROR($S1450),"",OFFSET('Smelter Reference List'!$I$4,$S1450-4,0))</f>
        <v/>
      </c>
      <c r="K1450" s="288"/>
      <c r="L1450" s="288"/>
      <c r="M1450" s="288"/>
      <c r="N1450" s="288"/>
      <c r="O1450" s="288"/>
      <c r="P1450" s="288"/>
      <c r="Q1450" s="289"/>
      <c r="R1450" s="274"/>
      <c r="S1450" s="275" t="e">
        <f>IF(OR(C1450="",C1450=T$4),NA(),MATCH($B1450&amp;$C1450,'Smelter Reference List'!$J:$J,0))</f>
        <v>#N/A</v>
      </c>
      <c r="T1450" s="276"/>
      <c r="U1450" s="276"/>
      <c r="V1450" s="276"/>
      <c r="W1450" s="276"/>
    </row>
    <row r="1451" spans="1:23" s="267" customFormat="1" ht="20.25">
      <c r="A1451" s="265"/>
      <c r="B1451" s="273"/>
      <c r="C1451" s="273"/>
      <c r="D1451" s="166" t="str">
        <f ca="1">IF(ISERROR($S1451),"",OFFSET('Smelter Reference List'!$C$4,$S1451-4,0)&amp;"")</f>
        <v/>
      </c>
      <c r="E1451" s="166" t="str">
        <f ca="1">IF(ISERROR($S1451),"",OFFSET('Smelter Reference List'!$D$4,$S1451-4,0)&amp;"")</f>
        <v/>
      </c>
      <c r="F1451" s="166" t="str">
        <f ca="1">IF(ISERROR($S1451),"",OFFSET('Smelter Reference List'!$E$4,$S1451-4,0))</f>
        <v/>
      </c>
      <c r="G1451" s="166" t="str">
        <f ca="1">IF(C1451=$U$4,"Enter smelter details", IF(ISERROR($S1451),"",OFFSET('Smelter Reference List'!$F$4,$S1451-4,0)))</f>
        <v/>
      </c>
      <c r="H1451" s="290" t="str">
        <f ca="1">IF(ISERROR($S1451),"",OFFSET('Smelter Reference List'!$G$4,$S1451-4,0))</f>
        <v/>
      </c>
      <c r="I1451" s="291" t="str">
        <f ca="1">IF(ISERROR($S1451),"",OFFSET('Smelter Reference List'!$H$4,$S1451-4,0))</f>
        <v/>
      </c>
      <c r="J1451" s="291" t="str">
        <f ca="1">IF(ISERROR($S1451),"",OFFSET('Smelter Reference List'!$I$4,$S1451-4,0))</f>
        <v/>
      </c>
      <c r="K1451" s="288"/>
      <c r="L1451" s="288"/>
      <c r="M1451" s="288"/>
      <c r="N1451" s="288"/>
      <c r="O1451" s="288"/>
      <c r="P1451" s="288"/>
      <c r="Q1451" s="289"/>
      <c r="R1451" s="274"/>
      <c r="S1451" s="275" t="e">
        <f>IF(OR(C1451="",C1451=T$4),NA(),MATCH($B1451&amp;$C1451,'Smelter Reference List'!$J:$J,0))</f>
        <v>#N/A</v>
      </c>
      <c r="T1451" s="276"/>
      <c r="U1451" s="276"/>
      <c r="V1451" s="276"/>
      <c r="W1451" s="276"/>
    </row>
    <row r="1452" spans="1:23" s="267" customFormat="1" ht="20.25">
      <c r="A1452" s="265"/>
      <c r="B1452" s="273"/>
      <c r="C1452" s="273"/>
      <c r="D1452" s="166" t="str">
        <f ca="1">IF(ISERROR($S1452),"",OFFSET('Smelter Reference List'!$C$4,$S1452-4,0)&amp;"")</f>
        <v/>
      </c>
      <c r="E1452" s="166" t="str">
        <f ca="1">IF(ISERROR($S1452),"",OFFSET('Smelter Reference List'!$D$4,$S1452-4,0)&amp;"")</f>
        <v/>
      </c>
      <c r="F1452" s="166" t="str">
        <f ca="1">IF(ISERROR($S1452),"",OFFSET('Smelter Reference List'!$E$4,$S1452-4,0))</f>
        <v/>
      </c>
      <c r="G1452" s="166" t="str">
        <f ca="1">IF(C1452=$U$4,"Enter smelter details", IF(ISERROR($S1452),"",OFFSET('Smelter Reference List'!$F$4,$S1452-4,0)))</f>
        <v/>
      </c>
      <c r="H1452" s="290" t="str">
        <f ca="1">IF(ISERROR($S1452),"",OFFSET('Smelter Reference List'!$G$4,$S1452-4,0))</f>
        <v/>
      </c>
      <c r="I1452" s="291" t="str">
        <f ca="1">IF(ISERROR($S1452),"",OFFSET('Smelter Reference List'!$H$4,$S1452-4,0))</f>
        <v/>
      </c>
      <c r="J1452" s="291" t="str">
        <f ca="1">IF(ISERROR($S1452),"",OFFSET('Smelter Reference List'!$I$4,$S1452-4,0))</f>
        <v/>
      </c>
      <c r="K1452" s="288"/>
      <c r="L1452" s="288"/>
      <c r="M1452" s="288"/>
      <c r="N1452" s="288"/>
      <c r="O1452" s="288"/>
      <c r="P1452" s="288"/>
      <c r="Q1452" s="289"/>
      <c r="R1452" s="274"/>
      <c r="S1452" s="275" t="e">
        <f>IF(OR(C1452="",C1452=T$4),NA(),MATCH($B1452&amp;$C1452,'Smelter Reference List'!$J:$J,0))</f>
        <v>#N/A</v>
      </c>
      <c r="T1452" s="276"/>
      <c r="U1452" s="276"/>
      <c r="V1452" s="276"/>
      <c r="W1452" s="276"/>
    </row>
    <row r="1453" spans="1:23" s="267" customFormat="1" ht="20.25">
      <c r="A1453" s="265"/>
      <c r="B1453" s="273"/>
      <c r="C1453" s="273"/>
      <c r="D1453" s="166" t="str">
        <f ca="1">IF(ISERROR($S1453),"",OFFSET('Smelter Reference List'!$C$4,$S1453-4,0)&amp;"")</f>
        <v/>
      </c>
      <c r="E1453" s="166" t="str">
        <f ca="1">IF(ISERROR($S1453),"",OFFSET('Smelter Reference List'!$D$4,$S1453-4,0)&amp;"")</f>
        <v/>
      </c>
      <c r="F1453" s="166" t="str">
        <f ca="1">IF(ISERROR($S1453),"",OFFSET('Smelter Reference List'!$E$4,$S1453-4,0))</f>
        <v/>
      </c>
      <c r="G1453" s="166" t="str">
        <f ca="1">IF(C1453=$U$4,"Enter smelter details", IF(ISERROR($S1453),"",OFFSET('Smelter Reference List'!$F$4,$S1453-4,0)))</f>
        <v/>
      </c>
      <c r="H1453" s="290" t="str">
        <f ca="1">IF(ISERROR($S1453),"",OFFSET('Smelter Reference List'!$G$4,$S1453-4,0))</f>
        <v/>
      </c>
      <c r="I1453" s="291" t="str">
        <f ca="1">IF(ISERROR($S1453),"",OFFSET('Smelter Reference List'!$H$4,$S1453-4,0))</f>
        <v/>
      </c>
      <c r="J1453" s="291" t="str">
        <f ca="1">IF(ISERROR($S1453),"",OFFSET('Smelter Reference List'!$I$4,$S1453-4,0))</f>
        <v/>
      </c>
      <c r="K1453" s="288"/>
      <c r="L1453" s="288"/>
      <c r="M1453" s="288"/>
      <c r="N1453" s="288"/>
      <c r="O1453" s="288"/>
      <c r="P1453" s="288"/>
      <c r="Q1453" s="289"/>
      <c r="R1453" s="274"/>
      <c r="S1453" s="275" t="e">
        <f>IF(OR(C1453="",C1453=T$4),NA(),MATCH($B1453&amp;$C1453,'Smelter Reference List'!$J:$J,0))</f>
        <v>#N/A</v>
      </c>
      <c r="T1453" s="276"/>
      <c r="U1453" s="276"/>
      <c r="V1453" s="276"/>
      <c r="W1453" s="276"/>
    </row>
    <row r="1454" spans="1:23" s="267" customFormat="1" ht="20.25">
      <c r="A1454" s="265"/>
      <c r="B1454" s="273"/>
      <c r="C1454" s="273"/>
      <c r="D1454" s="166" t="str">
        <f ca="1">IF(ISERROR($S1454),"",OFFSET('Smelter Reference List'!$C$4,$S1454-4,0)&amp;"")</f>
        <v/>
      </c>
      <c r="E1454" s="166" t="str">
        <f ca="1">IF(ISERROR($S1454),"",OFFSET('Smelter Reference List'!$D$4,$S1454-4,0)&amp;"")</f>
        <v/>
      </c>
      <c r="F1454" s="166" t="str">
        <f ca="1">IF(ISERROR($S1454),"",OFFSET('Smelter Reference List'!$E$4,$S1454-4,0))</f>
        <v/>
      </c>
      <c r="G1454" s="166" t="str">
        <f ca="1">IF(C1454=$U$4,"Enter smelter details", IF(ISERROR($S1454),"",OFFSET('Smelter Reference List'!$F$4,$S1454-4,0)))</f>
        <v/>
      </c>
      <c r="H1454" s="290" t="str">
        <f ca="1">IF(ISERROR($S1454),"",OFFSET('Smelter Reference List'!$G$4,$S1454-4,0))</f>
        <v/>
      </c>
      <c r="I1454" s="291" t="str">
        <f ca="1">IF(ISERROR($S1454),"",OFFSET('Smelter Reference List'!$H$4,$S1454-4,0))</f>
        <v/>
      </c>
      <c r="J1454" s="291" t="str">
        <f ca="1">IF(ISERROR($S1454),"",OFFSET('Smelter Reference List'!$I$4,$S1454-4,0))</f>
        <v/>
      </c>
      <c r="K1454" s="288"/>
      <c r="L1454" s="288"/>
      <c r="M1454" s="288"/>
      <c r="N1454" s="288"/>
      <c r="O1454" s="288"/>
      <c r="P1454" s="288"/>
      <c r="Q1454" s="289"/>
      <c r="R1454" s="274"/>
      <c r="S1454" s="275" t="e">
        <f>IF(OR(C1454="",C1454=T$4),NA(),MATCH($B1454&amp;$C1454,'Smelter Reference List'!$J:$J,0))</f>
        <v>#N/A</v>
      </c>
      <c r="T1454" s="276"/>
      <c r="U1454" s="276"/>
      <c r="V1454" s="276"/>
      <c r="W1454" s="276"/>
    </row>
    <row r="1455" spans="1:23" s="267" customFormat="1" ht="20.25">
      <c r="A1455" s="265"/>
      <c r="B1455" s="273"/>
      <c r="C1455" s="273"/>
      <c r="D1455" s="166" t="str">
        <f ca="1">IF(ISERROR($S1455),"",OFFSET('Smelter Reference List'!$C$4,$S1455-4,0)&amp;"")</f>
        <v/>
      </c>
      <c r="E1455" s="166" t="str">
        <f ca="1">IF(ISERROR($S1455),"",OFFSET('Smelter Reference List'!$D$4,$S1455-4,0)&amp;"")</f>
        <v/>
      </c>
      <c r="F1455" s="166" t="str">
        <f ca="1">IF(ISERROR($S1455),"",OFFSET('Smelter Reference List'!$E$4,$S1455-4,0))</f>
        <v/>
      </c>
      <c r="G1455" s="166" t="str">
        <f ca="1">IF(C1455=$U$4,"Enter smelter details", IF(ISERROR($S1455),"",OFFSET('Smelter Reference List'!$F$4,$S1455-4,0)))</f>
        <v/>
      </c>
      <c r="H1455" s="290" t="str">
        <f ca="1">IF(ISERROR($S1455),"",OFFSET('Smelter Reference List'!$G$4,$S1455-4,0))</f>
        <v/>
      </c>
      <c r="I1455" s="291" t="str">
        <f ca="1">IF(ISERROR($S1455),"",OFFSET('Smelter Reference List'!$H$4,$S1455-4,0))</f>
        <v/>
      </c>
      <c r="J1455" s="291" t="str">
        <f ca="1">IF(ISERROR($S1455),"",OFFSET('Smelter Reference List'!$I$4,$S1455-4,0))</f>
        <v/>
      </c>
      <c r="K1455" s="288"/>
      <c r="L1455" s="288"/>
      <c r="M1455" s="288"/>
      <c r="N1455" s="288"/>
      <c r="O1455" s="288"/>
      <c r="P1455" s="288"/>
      <c r="Q1455" s="289"/>
      <c r="R1455" s="274"/>
      <c r="S1455" s="275" t="e">
        <f>IF(OR(C1455="",C1455=T$4),NA(),MATCH($B1455&amp;$C1455,'Smelter Reference List'!$J:$J,0))</f>
        <v>#N/A</v>
      </c>
      <c r="T1455" s="276"/>
      <c r="U1455" s="276"/>
      <c r="V1455" s="276"/>
      <c r="W1455" s="276"/>
    </row>
    <row r="1456" spans="1:23" s="267" customFormat="1" ht="20.25">
      <c r="A1456" s="265"/>
      <c r="B1456" s="273"/>
      <c r="C1456" s="273"/>
      <c r="D1456" s="166" t="str">
        <f ca="1">IF(ISERROR($S1456),"",OFFSET('Smelter Reference List'!$C$4,$S1456-4,0)&amp;"")</f>
        <v/>
      </c>
      <c r="E1456" s="166" t="str">
        <f ca="1">IF(ISERROR($S1456),"",OFFSET('Smelter Reference List'!$D$4,$S1456-4,0)&amp;"")</f>
        <v/>
      </c>
      <c r="F1456" s="166" t="str">
        <f ca="1">IF(ISERROR($S1456),"",OFFSET('Smelter Reference List'!$E$4,$S1456-4,0))</f>
        <v/>
      </c>
      <c r="G1456" s="166" t="str">
        <f ca="1">IF(C1456=$U$4,"Enter smelter details", IF(ISERROR($S1456),"",OFFSET('Smelter Reference List'!$F$4,$S1456-4,0)))</f>
        <v/>
      </c>
      <c r="H1456" s="290" t="str">
        <f ca="1">IF(ISERROR($S1456),"",OFFSET('Smelter Reference List'!$G$4,$S1456-4,0))</f>
        <v/>
      </c>
      <c r="I1456" s="291" t="str">
        <f ca="1">IF(ISERROR($S1456),"",OFFSET('Smelter Reference List'!$H$4,$S1456-4,0))</f>
        <v/>
      </c>
      <c r="J1456" s="291" t="str">
        <f ca="1">IF(ISERROR($S1456),"",OFFSET('Smelter Reference List'!$I$4,$S1456-4,0))</f>
        <v/>
      </c>
      <c r="K1456" s="288"/>
      <c r="L1456" s="288"/>
      <c r="M1456" s="288"/>
      <c r="N1456" s="288"/>
      <c r="O1456" s="288"/>
      <c r="P1456" s="288"/>
      <c r="Q1456" s="289"/>
      <c r="R1456" s="274"/>
      <c r="S1456" s="275" t="e">
        <f>IF(OR(C1456="",C1456=T$4),NA(),MATCH($B1456&amp;$C1456,'Smelter Reference List'!$J:$J,0))</f>
        <v>#N/A</v>
      </c>
      <c r="T1456" s="276"/>
      <c r="U1456" s="276"/>
      <c r="V1456" s="276"/>
      <c r="W1456" s="276"/>
    </row>
    <row r="1457" spans="1:23" s="267" customFormat="1" ht="20.25">
      <c r="A1457" s="265"/>
      <c r="B1457" s="273"/>
      <c r="C1457" s="273"/>
      <c r="D1457" s="166" t="str">
        <f ca="1">IF(ISERROR($S1457),"",OFFSET('Smelter Reference List'!$C$4,$S1457-4,0)&amp;"")</f>
        <v/>
      </c>
      <c r="E1457" s="166" t="str">
        <f ca="1">IF(ISERROR($S1457),"",OFFSET('Smelter Reference List'!$D$4,$S1457-4,0)&amp;"")</f>
        <v/>
      </c>
      <c r="F1457" s="166" t="str">
        <f ca="1">IF(ISERROR($S1457),"",OFFSET('Smelter Reference List'!$E$4,$S1457-4,0))</f>
        <v/>
      </c>
      <c r="G1457" s="166" t="str">
        <f ca="1">IF(C1457=$U$4,"Enter smelter details", IF(ISERROR($S1457),"",OFFSET('Smelter Reference List'!$F$4,$S1457-4,0)))</f>
        <v/>
      </c>
      <c r="H1457" s="290" t="str">
        <f ca="1">IF(ISERROR($S1457),"",OFFSET('Smelter Reference List'!$G$4,$S1457-4,0))</f>
        <v/>
      </c>
      <c r="I1457" s="291" t="str">
        <f ca="1">IF(ISERROR($S1457),"",OFFSET('Smelter Reference List'!$H$4,$S1457-4,0))</f>
        <v/>
      </c>
      <c r="J1457" s="291" t="str">
        <f ca="1">IF(ISERROR($S1457),"",OFFSET('Smelter Reference List'!$I$4,$S1457-4,0))</f>
        <v/>
      </c>
      <c r="K1457" s="288"/>
      <c r="L1457" s="288"/>
      <c r="M1457" s="288"/>
      <c r="N1457" s="288"/>
      <c r="O1457" s="288"/>
      <c r="P1457" s="288"/>
      <c r="Q1457" s="289"/>
      <c r="R1457" s="274"/>
      <c r="S1457" s="275" t="e">
        <f>IF(OR(C1457="",C1457=T$4),NA(),MATCH($B1457&amp;$C1457,'Smelter Reference List'!$J:$J,0))</f>
        <v>#N/A</v>
      </c>
      <c r="T1457" s="276"/>
      <c r="U1457" s="276"/>
      <c r="V1457" s="276"/>
      <c r="W1457" s="276"/>
    </row>
    <row r="1458" spans="1:23" s="267" customFormat="1" ht="20.25">
      <c r="A1458" s="265"/>
      <c r="B1458" s="273"/>
      <c r="C1458" s="273"/>
      <c r="D1458" s="166" t="str">
        <f ca="1">IF(ISERROR($S1458),"",OFFSET('Smelter Reference List'!$C$4,$S1458-4,0)&amp;"")</f>
        <v/>
      </c>
      <c r="E1458" s="166" t="str">
        <f ca="1">IF(ISERROR($S1458),"",OFFSET('Smelter Reference List'!$D$4,$S1458-4,0)&amp;"")</f>
        <v/>
      </c>
      <c r="F1458" s="166" t="str">
        <f ca="1">IF(ISERROR($S1458),"",OFFSET('Smelter Reference List'!$E$4,$S1458-4,0))</f>
        <v/>
      </c>
      <c r="G1458" s="166" t="str">
        <f ca="1">IF(C1458=$U$4,"Enter smelter details", IF(ISERROR($S1458),"",OFFSET('Smelter Reference List'!$F$4,$S1458-4,0)))</f>
        <v/>
      </c>
      <c r="H1458" s="290" t="str">
        <f ca="1">IF(ISERROR($S1458),"",OFFSET('Smelter Reference List'!$G$4,$S1458-4,0))</f>
        <v/>
      </c>
      <c r="I1458" s="291" t="str">
        <f ca="1">IF(ISERROR($S1458),"",OFFSET('Smelter Reference List'!$H$4,$S1458-4,0))</f>
        <v/>
      </c>
      <c r="J1458" s="291" t="str">
        <f ca="1">IF(ISERROR($S1458),"",OFFSET('Smelter Reference List'!$I$4,$S1458-4,0))</f>
        <v/>
      </c>
      <c r="K1458" s="288"/>
      <c r="L1458" s="288"/>
      <c r="M1458" s="288"/>
      <c r="N1458" s="288"/>
      <c r="O1458" s="288"/>
      <c r="P1458" s="288"/>
      <c r="Q1458" s="289"/>
      <c r="R1458" s="274"/>
      <c r="S1458" s="275" t="e">
        <f>IF(OR(C1458="",C1458=T$4),NA(),MATCH($B1458&amp;$C1458,'Smelter Reference List'!$J:$J,0))</f>
        <v>#N/A</v>
      </c>
      <c r="T1458" s="276"/>
      <c r="U1458" s="276"/>
      <c r="V1458" s="276"/>
      <c r="W1458" s="276"/>
    </row>
    <row r="1459" spans="1:23" s="267" customFormat="1" ht="20.25">
      <c r="A1459" s="265"/>
      <c r="B1459" s="273"/>
      <c r="C1459" s="273"/>
      <c r="D1459" s="166" t="str">
        <f ca="1">IF(ISERROR($S1459),"",OFFSET('Smelter Reference List'!$C$4,$S1459-4,0)&amp;"")</f>
        <v/>
      </c>
      <c r="E1459" s="166" t="str">
        <f ca="1">IF(ISERROR($S1459),"",OFFSET('Smelter Reference List'!$D$4,$S1459-4,0)&amp;"")</f>
        <v/>
      </c>
      <c r="F1459" s="166" t="str">
        <f ca="1">IF(ISERROR($S1459),"",OFFSET('Smelter Reference List'!$E$4,$S1459-4,0))</f>
        <v/>
      </c>
      <c r="G1459" s="166" t="str">
        <f ca="1">IF(C1459=$U$4,"Enter smelter details", IF(ISERROR($S1459),"",OFFSET('Smelter Reference List'!$F$4,$S1459-4,0)))</f>
        <v/>
      </c>
      <c r="H1459" s="290" t="str">
        <f ca="1">IF(ISERROR($S1459),"",OFFSET('Smelter Reference List'!$G$4,$S1459-4,0))</f>
        <v/>
      </c>
      <c r="I1459" s="291" t="str">
        <f ca="1">IF(ISERROR($S1459),"",OFFSET('Smelter Reference List'!$H$4,$S1459-4,0))</f>
        <v/>
      </c>
      <c r="J1459" s="291" t="str">
        <f ca="1">IF(ISERROR($S1459),"",OFFSET('Smelter Reference List'!$I$4,$S1459-4,0))</f>
        <v/>
      </c>
      <c r="K1459" s="288"/>
      <c r="L1459" s="288"/>
      <c r="M1459" s="288"/>
      <c r="N1459" s="288"/>
      <c r="O1459" s="288"/>
      <c r="P1459" s="288"/>
      <c r="Q1459" s="289"/>
      <c r="R1459" s="274"/>
      <c r="S1459" s="275" t="e">
        <f>IF(OR(C1459="",C1459=T$4),NA(),MATCH($B1459&amp;$C1459,'Smelter Reference List'!$J:$J,0))</f>
        <v>#N/A</v>
      </c>
      <c r="T1459" s="276"/>
      <c r="U1459" s="276"/>
      <c r="V1459" s="276"/>
      <c r="W1459" s="276"/>
    </row>
    <row r="1460" spans="1:23" s="267" customFormat="1" ht="20.25">
      <c r="A1460" s="265"/>
      <c r="B1460" s="273"/>
      <c r="C1460" s="273"/>
      <c r="D1460" s="166" t="str">
        <f ca="1">IF(ISERROR($S1460),"",OFFSET('Smelter Reference List'!$C$4,$S1460-4,0)&amp;"")</f>
        <v/>
      </c>
      <c r="E1460" s="166" t="str">
        <f ca="1">IF(ISERROR($S1460),"",OFFSET('Smelter Reference List'!$D$4,$S1460-4,0)&amp;"")</f>
        <v/>
      </c>
      <c r="F1460" s="166" t="str">
        <f ca="1">IF(ISERROR($S1460),"",OFFSET('Smelter Reference List'!$E$4,$S1460-4,0))</f>
        <v/>
      </c>
      <c r="G1460" s="166" t="str">
        <f ca="1">IF(C1460=$U$4,"Enter smelter details", IF(ISERROR($S1460),"",OFFSET('Smelter Reference List'!$F$4,$S1460-4,0)))</f>
        <v/>
      </c>
      <c r="H1460" s="290" t="str">
        <f ca="1">IF(ISERROR($S1460),"",OFFSET('Smelter Reference List'!$G$4,$S1460-4,0))</f>
        <v/>
      </c>
      <c r="I1460" s="291" t="str">
        <f ca="1">IF(ISERROR($S1460),"",OFFSET('Smelter Reference List'!$H$4,$S1460-4,0))</f>
        <v/>
      </c>
      <c r="J1460" s="291" t="str">
        <f ca="1">IF(ISERROR($S1460),"",OFFSET('Smelter Reference List'!$I$4,$S1460-4,0))</f>
        <v/>
      </c>
      <c r="K1460" s="288"/>
      <c r="L1460" s="288"/>
      <c r="M1460" s="288"/>
      <c r="N1460" s="288"/>
      <c r="O1460" s="288"/>
      <c r="P1460" s="288"/>
      <c r="Q1460" s="289"/>
      <c r="R1460" s="274"/>
      <c r="S1460" s="275" t="e">
        <f>IF(OR(C1460="",C1460=T$4),NA(),MATCH($B1460&amp;$C1460,'Smelter Reference List'!$J:$J,0))</f>
        <v>#N/A</v>
      </c>
      <c r="T1460" s="276"/>
      <c r="U1460" s="276"/>
      <c r="V1460" s="276"/>
      <c r="W1460" s="276"/>
    </row>
    <row r="1461" spans="1:23" s="267" customFormat="1" ht="20.25">
      <c r="A1461" s="265"/>
      <c r="B1461" s="273"/>
      <c r="C1461" s="273"/>
      <c r="D1461" s="166" t="str">
        <f ca="1">IF(ISERROR($S1461),"",OFFSET('Smelter Reference List'!$C$4,$S1461-4,0)&amp;"")</f>
        <v/>
      </c>
      <c r="E1461" s="166" t="str">
        <f ca="1">IF(ISERROR($S1461),"",OFFSET('Smelter Reference List'!$D$4,$S1461-4,0)&amp;"")</f>
        <v/>
      </c>
      <c r="F1461" s="166" t="str">
        <f ca="1">IF(ISERROR($S1461),"",OFFSET('Smelter Reference List'!$E$4,$S1461-4,0))</f>
        <v/>
      </c>
      <c r="G1461" s="166" t="str">
        <f ca="1">IF(C1461=$U$4,"Enter smelter details", IF(ISERROR($S1461),"",OFFSET('Smelter Reference List'!$F$4,$S1461-4,0)))</f>
        <v/>
      </c>
      <c r="H1461" s="290" t="str">
        <f ca="1">IF(ISERROR($S1461),"",OFFSET('Smelter Reference List'!$G$4,$S1461-4,0))</f>
        <v/>
      </c>
      <c r="I1461" s="291" t="str">
        <f ca="1">IF(ISERROR($S1461),"",OFFSET('Smelter Reference List'!$H$4,$S1461-4,0))</f>
        <v/>
      </c>
      <c r="J1461" s="291" t="str">
        <f ca="1">IF(ISERROR($S1461),"",OFFSET('Smelter Reference List'!$I$4,$S1461-4,0))</f>
        <v/>
      </c>
      <c r="K1461" s="288"/>
      <c r="L1461" s="288"/>
      <c r="M1461" s="288"/>
      <c r="N1461" s="288"/>
      <c r="O1461" s="288"/>
      <c r="P1461" s="288"/>
      <c r="Q1461" s="289"/>
      <c r="R1461" s="274"/>
      <c r="S1461" s="275" t="e">
        <f>IF(OR(C1461="",C1461=T$4),NA(),MATCH($B1461&amp;$C1461,'Smelter Reference List'!$J:$J,0))</f>
        <v>#N/A</v>
      </c>
      <c r="T1461" s="276"/>
      <c r="U1461" s="276"/>
      <c r="V1461" s="276"/>
      <c r="W1461" s="276"/>
    </row>
    <row r="1462" spans="1:23" s="267" customFormat="1" ht="20.25">
      <c r="A1462" s="265"/>
      <c r="B1462" s="273"/>
      <c r="C1462" s="273"/>
      <c r="D1462" s="166" t="str">
        <f ca="1">IF(ISERROR($S1462),"",OFFSET('Smelter Reference List'!$C$4,$S1462-4,0)&amp;"")</f>
        <v/>
      </c>
      <c r="E1462" s="166" t="str">
        <f ca="1">IF(ISERROR($S1462),"",OFFSET('Smelter Reference List'!$D$4,$S1462-4,0)&amp;"")</f>
        <v/>
      </c>
      <c r="F1462" s="166" t="str">
        <f ca="1">IF(ISERROR($S1462),"",OFFSET('Smelter Reference List'!$E$4,$S1462-4,0))</f>
        <v/>
      </c>
      <c r="G1462" s="166" t="str">
        <f ca="1">IF(C1462=$U$4,"Enter smelter details", IF(ISERROR($S1462),"",OFFSET('Smelter Reference List'!$F$4,$S1462-4,0)))</f>
        <v/>
      </c>
      <c r="H1462" s="290" t="str">
        <f ca="1">IF(ISERROR($S1462),"",OFFSET('Smelter Reference List'!$G$4,$S1462-4,0))</f>
        <v/>
      </c>
      <c r="I1462" s="291" t="str">
        <f ca="1">IF(ISERROR($S1462),"",OFFSET('Smelter Reference List'!$H$4,$S1462-4,0))</f>
        <v/>
      </c>
      <c r="J1462" s="291" t="str">
        <f ca="1">IF(ISERROR($S1462),"",OFFSET('Smelter Reference List'!$I$4,$S1462-4,0))</f>
        <v/>
      </c>
      <c r="K1462" s="288"/>
      <c r="L1462" s="288"/>
      <c r="M1462" s="288"/>
      <c r="N1462" s="288"/>
      <c r="O1462" s="288"/>
      <c r="P1462" s="288"/>
      <c r="Q1462" s="289"/>
      <c r="R1462" s="274"/>
      <c r="S1462" s="275" t="e">
        <f>IF(OR(C1462="",C1462=T$4),NA(),MATCH($B1462&amp;$C1462,'Smelter Reference List'!$J:$J,0))</f>
        <v>#N/A</v>
      </c>
      <c r="T1462" s="276"/>
      <c r="U1462" s="276"/>
      <c r="V1462" s="276"/>
      <c r="W1462" s="276"/>
    </row>
    <row r="1463" spans="1:23" s="267" customFormat="1" ht="20.25">
      <c r="A1463" s="265"/>
      <c r="B1463" s="273"/>
      <c r="C1463" s="273"/>
      <c r="D1463" s="166" t="str">
        <f ca="1">IF(ISERROR($S1463),"",OFFSET('Smelter Reference List'!$C$4,$S1463-4,0)&amp;"")</f>
        <v/>
      </c>
      <c r="E1463" s="166" t="str">
        <f ca="1">IF(ISERROR($S1463),"",OFFSET('Smelter Reference List'!$D$4,$S1463-4,0)&amp;"")</f>
        <v/>
      </c>
      <c r="F1463" s="166" t="str">
        <f ca="1">IF(ISERROR($S1463),"",OFFSET('Smelter Reference List'!$E$4,$S1463-4,0))</f>
        <v/>
      </c>
      <c r="G1463" s="166" t="str">
        <f ca="1">IF(C1463=$U$4,"Enter smelter details", IF(ISERROR($S1463),"",OFFSET('Smelter Reference List'!$F$4,$S1463-4,0)))</f>
        <v/>
      </c>
      <c r="H1463" s="290" t="str">
        <f ca="1">IF(ISERROR($S1463),"",OFFSET('Smelter Reference List'!$G$4,$S1463-4,0))</f>
        <v/>
      </c>
      <c r="I1463" s="291" t="str">
        <f ca="1">IF(ISERROR($S1463),"",OFFSET('Smelter Reference List'!$H$4,$S1463-4,0))</f>
        <v/>
      </c>
      <c r="J1463" s="291" t="str">
        <f ca="1">IF(ISERROR($S1463),"",OFFSET('Smelter Reference List'!$I$4,$S1463-4,0))</f>
        <v/>
      </c>
      <c r="K1463" s="288"/>
      <c r="L1463" s="288"/>
      <c r="M1463" s="288"/>
      <c r="N1463" s="288"/>
      <c r="O1463" s="288"/>
      <c r="P1463" s="288"/>
      <c r="Q1463" s="289"/>
      <c r="R1463" s="274"/>
      <c r="S1463" s="275" t="e">
        <f>IF(OR(C1463="",C1463=T$4),NA(),MATCH($B1463&amp;$C1463,'Smelter Reference List'!$J:$J,0))</f>
        <v>#N/A</v>
      </c>
      <c r="T1463" s="276"/>
      <c r="U1463" s="276"/>
      <c r="V1463" s="276"/>
      <c r="W1463" s="276"/>
    </row>
    <row r="1464" spans="1:23" s="267" customFormat="1" ht="20.25">
      <c r="A1464" s="265"/>
      <c r="B1464" s="273"/>
      <c r="C1464" s="273"/>
      <c r="D1464" s="166" t="str">
        <f ca="1">IF(ISERROR($S1464),"",OFFSET('Smelter Reference List'!$C$4,$S1464-4,0)&amp;"")</f>
        <v/>
      </c>
      <c r="E1464" s="166" t="str">
        <f ca="1">IF(ISERROR($S1464),"",OFFSET('Smelter Reference List'!$D$4,$S1464-4,0)&amp;"")</f>
        <v/>
      </c>
      <c r="F1464" s="166" t="str">
        <f ca="1">IF(ISERROR($S1464),"",OFFSET('Smelter Reference List'!$E$4,$S1464-4,0))</f>
        <v/>
      </c>
      <c r="G1464" s="166" t="str">
        <f ca="1">IF(C1464=$U$4,"Enter smelter details", IF(ISERROR($S1464),"",OFFSET('Smelter Reference List'!$F$4,$S1464-4,0)))</f>
        <v/>
      </c>
      <c r="H1464" s="290" t="str">
        <f ca="1">IF(ISERROR($S1464),"",OFFSET('Smelter Reference List'!$G$4,$S1464-4,0))</f>
        <v/>
      </c>
      <c r="I1464" s="291" t="str">
        <f ca="1">IF(ISERROR($S1464),"",OFFSET('Smelter Reference List'!$H$4,$S1464-4,0))</f>
        <v/>
      </c>
      <c r="J1464" s="291" t="str">
        <f ca="1">IF(ISERROR($S1464),"",OFFSET('Smelter Reference List'!$I$4,$S1464-4,0))</f>
        <v/>
      </c>
      <c r="K1464" s="288"/>
      <c r="L1464" s="288"/>
      <c r="M1464" s="288"/>
      <c r="N1464" s="288"/>
      <c r="O1464" s="288"/>
      <c r="P1464" s="288"/>
      <c r="Q1464" s="289"/>
      <c r="R1464" s="274"/>
      <c r="S1464" s="275" t="e">
        <f>IF(OR(C1464="",C1464=T$4),NA(),MATCH($B1464&amp;$C1464,'Smelter Reference List'!$J:$J,0))</f>
        <v>#N/A</v>
      </c>
      <c r="T1464" s="276"/>
      <c r="U1464" s="276"/>
      <c r="V1464" s="276"/>
      <c r="W1464" s="276"/>
    </row>
    <row r="1465" spans="1:23" s="267" customFormat="1" ht="20.25">
      <c r="A1465" s="265"/>
      <c r="B1465" s="273"/>
      <c r="C1465" s="273"/>
      <c r="D1465" s="166" t="str">
        <f ca="1">IF(ISERROR($S1465),"",OFFSET('Smelter Reference List'!$C$4,$S1465-4,0)&amp;"")</f>
        <v/>
      </c>
      <c r="E1465" s="166" t="str">
        <f ca="1">IF(ISERROR($S1465),"",OFFSET('Smelter Reference List'!$D$4,$S1465-4,0)&amp;"")</f>
        <v/>
      </c>
      <c r="F1465" s="166" t="str">
        <f ca="1">IF(ISERROR($S1465),"",OFFSET('Smelter Reference List'!$E$4,$S1465-4,0))</f>
        <v/>
      </c>
      <c r="G1465" s="166" t="str">
        <f ca="1">IF(C1465=$U$4,"Enter smelter details", IF(ISERROR($S1465),"",OFFSET('Smelter Reference List'!$F$4,$S1465-4,0)))</f>
        <v/>
      </c>
      <c r="H1465" s="290" t="str">
        <f ca="1">IF(ISERROR($S1465),"",OFFSET('Smelter Reference List'!$G$4,$S1465-4,0))</f>
        <v/>
      </c>
      <c r="I1465" s="291" t="str">
        <f ca="1">IF(ISERROR($S1465),"",OFFSET('Smelter Reference List'!$H$4,$S1465-4,0))</f>
        <v/>
      </c>
      <c r="J1465" s="291" t="str">
        <f ca="1">IF(ISERROR($S1465),"",OFFSET('Smelter Reference List'!$I$4,$S1465-4,0))</f>
        <v/>
      </c>
      <c r="K1465" s="288"/>
      <c r="L1465" s="288"/>
      <c r="M1465" s="288"/>
      <c r="N1465" s="288"/>
      <c r="O1465" s="288"/>
      <c r="P1465" s="288"/>
      <c r="Q1465" s="289"/>
      <c r="R1465" s="274"/>
      <c r="S1465" s="275" t="e">
        <f>IF(OR(C1465="",C1465=T$4),NA(),MATCH($B1465&amp;$C1465,'Smelter Reference List'!$J:$J,0))</f>
        <v>#N/A</v>
      </c>
      <c r="T1465" s="276"/>
      <c r="U1465" s="276"/>
      <c r="V1465" s="276"/>
      <c r="W1465" s="276"/>
    </row>
    <row r="1466" spans="1:23" s="267" customFormat="1" ht="20.25">
      <c r="A1466" s="265"/>
      <c r="B1466" s="273"/>
      <c r="C1466" s="273"/>
      <c r="D1466" s="166" t="str">
        <f ca="1">IF(ISERROR($S1466),"",OFFSET('Smelter Reference List'!$C$4,$S1466-4,0)&amp;"")</f>
        <v/>
      </c>
      <c r="E1466" s="166" t="str">
        <f ca="1">IF(ISERROR($S1466),"",OFFSET('Smelter Reference List'!$D$4,$S1466-4,0)&amp;"")</f>
        <v/>
      </c>
      <c r="F1466" s="166" t="str">
        <f ca="1">IF(ISERROR($S1466),"",OFFSET('Smelter Reference List'!$E$4,$S1466-4,0))</f>
        <v/>
      </c>
      <c r="G1466" s="166" t="str">
        <f ca="1">IF(C1466=$U$4,"Enter smelter details", IF(ISERROR($S1466),"",OFFSET('Smelter Reference List'!$F$4,$S1466-4,0)))</f>
        <v/>
      </c>
      <c r="H1466" s="290" t="str">
        <f ca="1">IF(ISERROR($S1466),"",OFFSET('Smelter Reference List'!$G$4,$S1466-4,0))</f>
        <v/>
      </c>
      <c r="I1466" s="291" t="str">
        <f ca="1">IF(ISERROR($S1466),"",OFFSET('Smelter Reference List'!$H$4,$S1466-4,0))</f>
        <v/>
      </c>
      <c r="J1466" s="291" t="str">
        <f ca="1">IF(ISERROR($S1466),"",OFFSET('Smelter Reference List'!$I$4,$S1466-4,0))</f>
        <v/>
      </c>
      <c r="K1466" s="288"/>
      <c r="L1466" s="288"/>
      <c r="M1466" s="288"/>
      <c r="N1466" s="288"/>
      <c r="O1466" s="288"/>
      <c r="P1466" s="288"/>
      <c r="Q1466" s="289"/>
      <c r="R1466" s="274"/>
      <c r="S1466" s="275" t="e">
        <f>IF(OR(C1466="",C1466=T$4),NA(),MATCH($B1466&amp;$C1466,'Smelter Reference List'!$J:$J,0))</f>
        <v>#N/A</v>
      </c>
      <c r="T1466" s="276"/>
      <c r="U1466" s="276"/>
      <c r="V1466" s="276"/>
      <c r="W1466" s="276"/>
    </row>
    <row r="1467" spans="1:23" s="267" customFormat="1" ht="20.25">
      <c r="A1467" s="265"/>
      <c r="B1467" s="273"/>
      <c r="C1467" s="273"/>
      <c r="D1467" s="166" t="str">
        <f ca="1">IF(ISERROR($S1467),"",OFFSET('Smelter Reference List'!$C$4,$S1467-4,0)&amp;"")</f>
        <v/>
      </c>
      <c r="E1467" s="166" t="str">
        <f ca="1">IF(ISERROR($S1467),"",OFFSET('Smelter Reference List'!$D$4,$S1467-4,0)&amp;"")</f>
        <v/>
      </c>
      <c r="F1467" s="166" t="str">
        <f ca="1">IF(ISERROR($S1467),"",OFFSET('Smelter Reference List'!$E$4,$S1467-4,0))</f>
        <v/>
      </c>
      <c r="G1467" s="166" t="str">
        <f ca="1">IF(C1467=$U$4,"Enter smelter details", IF(ISERROR($S1467),"",OFFSET('Smelter Reference List'!$F$4,$S1467-4,0)))</f>
        <v/>
      </c>
      <c r="H1467" s="290" t="str">
        <f ca="1">IF(ISERROR($S1467),"",OFFSET('Smelter Reference List'!$G$4,$S1467-4,0))</f>
        <v/>
      </c>
      <c r="I1467" s="291" t="str">
        <f ca="1">IF(ISERROR($S1467),"",OFFSET('Smelter Reference List'!$H$4,$S1467-4,0))</f>
        <v/>
      </c>
      <c r="J1467" s="291" t="str">
        <f ca="1">IF(ISERROR($S1467),"",OFFSET('Smelter Reference List'!$I$4,$S1467-4,0))</f>
        <v/>
      </c>
      <c r="K1467" s="288"/>
      <c r="L1467" s="288"/>
      <c r="M1467" s="288"/>
      <c r="N1467" s="288"/>
      <c r="O1467" s="288"/>
      <c r="P1467" s="288"/>
      <c r="Q1467" s="289"/>
      <c r="R1467" s="274"/>
      <c r="S1467" s="275" t="e">
        <f>IF(OR(C1467="",C1467=T$4),NA(),MATCH($B1467&amp;$C1467,'Smelter Reference List'!$J:$J,0))</f>
        <v>#N/A</v>
      </c>
      <c r="T1467" s="276"/>
      <c r="U1467" s="276"/>
      <c r="V1467" s="276"/>
      <c r="W1467" s="276"/>
    </row>
    <row r="1468" spans="1:23" s="267" customFormat="1" ht="20.25">
      <c r="A1468" s="265"/>
      <c r="B1468" s="273"/>
      <c r="C1468" s="273"/>
      <c r="D1468" s="166" t="str">
        <f ca="1">IF(ISERROR($S1468),"",OFFSET('Smelter Reference List'!$C$4,$S1468-4,0)&amp;"")</f>
        <v/>
      </c>
      <c r="E1468" s="166" t="str">
        <f ca="1">IF(ISERROR($S1468),"",OFFSET('Smelter Reference List'!$D$4,$S1468-4,0)&amp;"")</f>
        <v/>
      </c>
      <c r="F1468" s="166" t="str">
        <f ca="1">IF(ISERROR($S1468),"",OFFSET('Smelter Reference List'!$E$4,$S1468-4,0))</f>
        <v/>
      </c>
      <c r="G1468" s="166" t="str">
        <f ca="1">IF(C1468=$U$4,"Enter smelter details", IF(ISERROR($S1468),"",OFFSET('Smelter Reference List'!$F$4,$S1468-4,0)))</f>
        <v/>
      </c>
      <c r="H1468" s="290" t="str">
        <f ca="1">IF(ISERROR($S1468),"",OFFSET('Smelter Reference List'!$G$4,$S1468-4,0))</f>
        <v/>
      </c>
      <c r="I1468" s="291" t="str">
        <f ca="1">IF(ISERROR($S1468),"",OFFSET('Smelter Reference List'!$H$4,$S1468-4,0))</f>
        <v/>
      </c>
      <c r="J1468" s="291" t="str">
        <f ca="1">IF(ISERROR($S1468),"",OFFSET('Smelter Reference List'!$I$4,$S1468-4,0))</f>
        <v/>
      </c>
      <c r="K1468" s="288"/>
      <c r="L1468" s="288"/>
      <c r="M1468" s="288"/>
      <c r="N1468" s="288"/>
      <c r="O1468" s="288"/>
      <c r="P1468" s="288"/>
      <c r="Q1468" s="289"/>
      <c r="R1468" s="274"/>
      <c r="S1468" s="275" t="e">
        <f>IF(OR(C1468="",C1468=T$4),NA(),MATCH($B1468&amp;$C1468,'Smelter Reference List'!$J:$J,0))</f>
        <v>#N/A</v>
      </c>
      <c r="T1468" s="276"/>
      <c r="U1468" s="276"/>
      <c r="V1468" s="276"/>
      <c r="W1468" s="276"/>
    </row>
    <row r="1469" spans="1:23" s="267" customFormat="1" ht="20.25">
      <c r="A1469" s="265"/>
      <c r="B1469" s="273"/>
      <c r="C1469" s="273"/>
      <c r="D1469" s="166" t="str">
        <f ca="1">IF(ISERROR($S1469),"",OFFSET('Smelter Reference List'!$C$4,$S1469-4,0)&amp;"")</f>
        <v/>
      </c>
      <c r="E1469" s="166" t="str">
        <f ca="1">IF(ISERROR($S1469),"",OFFSET('Smelter Reference List'!$D$4,$S1469-4,0)&amp;"")</f>
        <v/>
      </c>
      <c r="F1469" s="166" t="str">
        <f ca="1">IF(ISERROR($S1469),"",OFFSET('Smelter Reference List'!$E$4,$S1469-4,0))</f>
        <v/>
      </c>
      <c r="G1469" s="166" t="str">
        <f ca="1">IF(C1469=$U$4,"Enter smelter details", IF(ISERROR($S1469),"",OFFSET('Smelter Reference List'!$F$4,$S1469-4,0)))</f>
        <v/>
      </c>
      <c r="H1469" s="290" t="str">
        <f ca="1">IF(ISERROR($S1469),"",OFFSET('Smelter Reference List'!$G$4,$S1469-4,0))</f>
        <v/>
      </c>
      <c r="I1469" s="291" t="str">
        <f ca="1">IF(ISERROR($S1469),"",OFFSET('Smelter Reference List'!$H$4,$S1469-4,0))</f>
        <v/>
      </c>
      <c r="J1469" s="291" t="str">
        <f ca="1">IF(ISERROR($S1469),"",OFFSET('Smelter Reference List'!$I$4,$S1469-4,0))</f>
        <v/>
      </c>
      <c r="K1469" s="288"/>
      <c r="L1469" s="288"/>
      <c r="M1469" s="288"/>
      <c r="N1469" s="288"/>
      <c r="O1469" s="288"/>
      <c r="P1469" s="288"/>
      <c r="Q1469" s="289"/>
      <c r="R1469" s="274"/>
      <c r="S1469" s="275" t="e">
        <f>IF(OR(C1469="",C1469=T$4),NA(),MATCH($B1469&amp;$C1469,'Smelter Reference List'!$J:$J,0))</f>
        <v>#N/A</v>
      </c>
      <c r="T1469" s="276"/>
      <c r="U1469" s="276"/>
      <c r="V1469" s="276"/>
      <c r="W1469" s="276"/>
    </row>
    <row r="1470" spans="1:23" s="267" customFormat="1" ht="20.25">
      <c r="A1470" s="265"/>
      <c r="B1470" s="273"/>
      <c r="C1470" s="273"/>
      <c r="D1470" s="166" t="str">
        <f ca="1">IF(ISERROR($S1470),"",OFFSET('Smelter Reference List'!$C$4,$S1470-4,0)&amp;"")</f>
        <v/>
      </c>
      <c r="E1470" s="166" t="str">
        <f ca="1">IF(ISERROR($S1470),"",OFFSET('Smelter Reference List'!$D$4,$S1470-4,0)&amp;"")</f>
        <v/>
      </c>
      <c r="F1470" s="166" t="str">
        <f ca="1">IF(ISERROR($S1470),"",OFFSET('Smelter Reference List'!$E$4,$S1470-4,0))</f>
        <v/>
      </c>
      <c r="G1470" s="166" t="str">
        <f ca="1">IF(C1470=$U$4,"Enter smelter details", IF(ISERROR($S1470),"",OFFSET('Smelter Reference List'!$F$4,$S1470-4,0)))</f>
        <v/>
      </c>
      <c r="H1470" s="290" t="str">
        <f ca="1">IF(ISERROR($S1470),"",OFFSET('Smelter Reference List'!$G$4,$S1470-4,0))</f>
        <v/>
      </c>
      <c r="I1470" s="291" t="str">
        <f ca="1">IF(ISERROR($S1470),"",OFFSET('Smelter Reference List'!$H$4,$S1470-4,0))</f>
        <v/>
      </c>
      <c r="J1470" s="291" t="str">
        <f ca="1">IF(ISERROR($S1470),"",OFFSET('Smelter Reference List'!$I$4,$S1470-4,0))</f>
        <v/>
      </c>
      <c r="K1470" s="288"/>
      <c r="L1470" s="288"/>
      <c r="M1470" s="288"/>
      <c r="N1470" s="288"/>
      <c r="O1470" s="288"/>
      <c r="P1470" s="288"/>
      <c r="Q1470" s="289"/>
      <c r="R1470" s="274"/>
      <c r="S1470" s="275" t="e">
        <f>IF(OR(C1470="",C1470=T$4),NA(),MATCH($B1470&amp;$C1470,'Smelter Reference List'!$J:$J,0))</f>
        <v>#N/A</v>
      </c>
      <c r="T1470" s="276"/>
      <c r="U1470" s="276"/>
      <c r="V1470" s="276"/>
      <c r="W1470" s="276"/>
    </row>
    <row r="1471" spans="1:23" s="267" customFormat="1" ht="20.25">
      <c r="A1471" s="265"/>
      <c r="B1471" s="273"/>
      <c r="C1471" s="273"/>
      <c r="D1471" s="166" t="str">
        <f ca="1">IF(ISERROR($S1471),"",OFFSET('Smelter Reference List'!$C$4,$S1471-4,0)&amp;"")</f>
        <v/>
      </c>
      <c r="E1471" s="166" t="str">
        <f ca="1">IF(ISERROR($S1471),"",OFFSET('Smelter Reference List'!$D$4,$S1471-4,0)&amp;"")</f>
        <v/>
      </c>
      <c r="F1471" s="166" t="str">
        <f ca="1">IF(ISERROR($S1471),"",OFFSET('Smelter Reference List'!$E$4,$S1471-4,0))</f>
        <v/>
      </c>
      <c r="G1471" s="166" t="str">
        <f ca="1">IF(C1471=$U$4,"Enter smelter details", IF(ISERROR($S1471),"",OFFSET('Smelter Reference List'!$F$4,$S1471-4,0)))</f>
        <v/>
      </c>
      <c r="H1471" s="290" t="str">
        <f ca="1">IF(ISERROR($S1471),"",OFFSET('Smelter Reference List'!$G$4,$S1471-4,0))</f>
        <v/>
      </c>
      <c r="I1471" s="291" t="str">
        <f ca="1">IF(ISERROR($S1471),"",OFFSET('Smelter Reference List'!$H$4,$S1471-4,0))</f>
        <v/>
      </c>
      <c r="J1471" s="291" t="str">
        <f ca="1">IF(ISERROR($S1471),"",OFFSET('Smelter Reference List'!$I$4,$S1471-4,0))</f>
        <v/>
      </c>
      <c r="K1471" s="288"/>
      <c r="L1471" s="288"/>
      <c r="M1471" s="288"/>
      <c r="N1471" s="288"/>
      <c r="O1471" s="288"/>
      <c r="P1471" s="288"/>
      <c r="Q1471" s="289"/>
      <c r="R1471" s="274"/>
      <c r="S1471" s="275" t="e">
        <f>IF(OR(C1471="",C1471=T$4),NA(),MATCH($B1471&amp;$C1471,'Smelter Reference List'!$J:$J,0))</f>
        <v>#N/A</v>
      </c>
      <c r="T1471" s="276"/>
      <c r="U1471" s="276"/>
      <c r="V1471" s="276"/>
      <c r="W1471" s="276"/>
    </row>
    <row r="1472" spans="1:23" s="267" customFormat="1" ht="20.25">
      <c r="A1472" s="265"/>
      <c r="B1472" s="273"/>
      <c r="C1472" s="273"/>
      <c r="D1472" s="166" t="str">
        <f ca="1">IF(ISERROR($S1472),"",OFFSET('Smelter Reference List'!$C$4,$S1472-4,0)&amp;"")</f>
        <v/>
      </c>
      <c r="E1472" s="166" t="str">
        <f ca="1">IF(ISERROR($S1472),"",OFFSET('Smelter Reference List'!$D$4,$S1472-4,0)&amp;"")</f>
        <v/>
      </c>
      <c r="F1472" s="166" t="str">
        <f ca="1">IF(ISERROR($S1472),"",OFFSET('Smelter Reference List'!$E$4,$S1472-4,0))</f>
        <v/>
      </c>
      <c r="G1472" s="166" t="str">
        <f ca="1">IF(C1472=$U$4,"Enter smelter details", IF(ISERROR($S1472),"",OFFSET('Smelter Reference List'!$F$4,$S1472-4,0)))</f>
        <v/>
      </c>
      <c r="H1472" s="290" t="str">
        <f ca="1">IF(ISERROR($S1472),"",OFFSET('Smelter Reference List'!$G$4,$S1472-4,0))</f>
        <v/>
      </c>
      <c r="I1472" s="291" t="str">
        <f ca="1">IF(ISERROR($S1472),"",OFFSET('Smelter Reference List'!$H$4,$S1472-4,0))</f>
        <v/>
      </c>
      <c r="J1472" s="291" t="str">
        <f ca="1">IF(ISERROR($S1472),"",OFFSET('Smelter Reference List'!$I$4,$S1472-4,0))</f>
        <v/>
      </c>
      <c r="K1472" s="288"/>
      <c r="L1472" s="288"/>
      <c r="M1472" s="288"/>
      <c r="N1472" s="288"/>
      <c r="O1472" s="288"/>
      <c r="P1472" s="288"/>
      <c r="Q1472" s="289"/>
      <c r="R1472" s="274"/>
      <c r="S1472" s="275" t="e">
        <f>IF(OR(C1472="",C1472=T$4),NA(),MATCH($B1472&amp;$C1472,'Smelter Reference List'!$J:$J,0))</f>
        <v>#N/A</v>
      </c>
      <c r="T1472" s="276"/>
      <c r="U1472" s="276"/>
      <c r="V1472" s="276"/>
      <c r="W1472" s="276"/>
    </row>
    <row r="1473" spans="1:23" s="267" customFormat="1" ht="20.25">
      <c r="A1473" s="265"/>
      <c r="B1473" s="273"/>
      <c r="C1473" s="273"/>
      <c r="D1473" s="166" t="str">
        <f ca="1">IF(ISERROR($S1473),"",OFFSET('Smelter Reference List'!$C$4,$S1473-4,0)&amp;"")</f>
        <v/>
      </c>
      <c r="E1473" s="166" t="str">
        <f ca="1">IF(ISERROR($S1473),"",OFFSET('Smelter Reference List'!$D$4,$S1473-4,0)&amp;"")</f>
        <v/>
      </c>
      <c r="F1473" s="166" t="str">
        <f ca="1">IF(ISERROR($S1473),"",OFFSET('Smelter Reference List'!$E$4,$S1473-4,0))</f>
        <v/>
      </c>
      <c r="G1473" s="166" t="str">
        <f ca="1">IF(C1473=$U$4,"Enter smelter details", IF(ISERROR($S1473),"",OFFSET('Smelter Reference List'!$F$4,$S1473-4,0)))</f>
        <v/>
      </c>
      <c r="H1473" s="290" t="str">
        <f ca="1">IF(ISERROR($S1473),"",OFFSET('Smelter Reference List'!$G$4,$S1473-4,0))</f>
        <v/>
      </c>
      <c r="I1473" s="291" t="str">
        <f ca="1">IF(ISERROR($S1473),"",OFFSET('Smelter Reference List'!$H$4,$S1473-4,0))</f>
        <v/>
      </c>
      <c r="J1473" s="291" t="str">
        <f ca="1">IF(ISERROR($S1473),"",OFFSET('Smelter Reference List'!$I$4,$S1473-4,0))</f>
        <v/>
      </c>
      <c r="K1473" s="288"/>
      <c r="L1473" s="288"/>
      <c r="M1473" s="288"/>
      <c r="N1473" s="288"/>
      <c r="O1473" s="288"/>
      <c r="P1473" s="288"/>
      <c r="Q1473" s="289"/>
      <c r="R1473" s="274"/>
      <c r="S1473" s="275" t="e">
        <f>IF(OR(C1473="",C1473=T$4),NA(),MATCH($B1473&amp;$C1473,'Smelter Reference List'!$J:$J,0))</f>
        <v>#N/A</v>
      </c>
      <c r="T1473" s="276"/>
      <c r="U1473" s="276"/>
      <c r="V1473" s="276"/>
      <c r="W1473" s="276"/>
    </row>
    <row r="1474" spans="1:23" s="267" customFormat="1" ht="20.25">
      <c r="A1474" s="265"/>
      <c r="B1474" s="273"/>
      <c r="C1474" s="273"/>
      <c r="D1474" s="166" t="str">
        <f ca="1">IF(ISERROR($S1474),"",OFFSET('Smelter Reference List'!$C$4,$S1474-4,0)&amp;"")</f>
        <v/>
      </c>
      <c r="E1474" s="166" t="str">
        <f ca="1">IF(ISERROR($S1474),"",OFFSET('Smelter Reference List'!$D$4,$S1474-4,0)&amp;"")</f>
        <v/>
      </c>
      <c r="F1474" s="166" t="str">
        <f ca="1">IF(ISERROR($S1474),"",OFFSET('Smelter Reference List'!$E$4,$S1474-4,0))</f>
        <v/>
      </c>
      <c r="G1474" s="166" t="str">
        <f ca="1">IF(C1474=$U$4,"Enter smelter details", IF(ISERROR($S1474),"",OFFSET('Smelter Reference List'!$F$4,$S1474-4,0)))</f>
        <v/>
      </c>
      <c r="H1474" s="290" t="str">
        <f ca="1">IF(ISERROR($S1474),"",OFFSET('Smelter Reference List'!$G$4,$S1474-4,0))</f>
        <v/>
      </c>
      <c r="I1474" s="291" t="str">
        <f ca="1">IF(ISERROR($S1474),"",OFFSET('Smelter Reference List'!$H$4,$S1474-4,0))</f>
        <v/>
      </c>
      <c r="J1474" s="291" t="str">
        <f ca="1">IF(ISERROR($S1474),"",OFFSET('Smelter Reference List'!$I$4,$S1474-4,0))</f>
        <v/>
      </c>
      <c r="K1474" s="288"/>
      <c r="L1474" s="288"/>
      <c r="M1474" s="288"/>
      <c r="N1474" s="288"/>
      <c r="O1474" s="288"/>
      <c r="P1474" s="288"/>
      <c r="Q1474" s="289"/>
      <c r="R1474" s="274"/>
      <c r="S1474" s="275" t="e">
        <f>IF(OR(C1474="",C1474=T$4),NA(),MATCH($B1474&amp;$C1474,'Smelter Reference List'!$J:$J,0))</f>
        <v>#N/A</v>
      </c>
      <c r="T1474" s="276"/>
      <c r="U1474" s="276"/>
      <c r="V1474" s="276"/>
      <c r="W1474" s="276"/>
    </row>
    <row r="1475" spans="1:23" s="267" customFormat="1" ht="20.25">
      <c r="A1475" s="265"/>
      <c r="B1475" s="273"/>
      <c r="C1475" s="273"/>
      <c r="D1475" s="166" t="str">
        <f ca="1">IF(ISERROR($S1475),"",OFFSET('Smelter Reference List'!$C$4,$S1475-4,0)&amp;"")</f>
        <v/>
      </c>
      <c r="E1475" s="166" t="str">
        <f ca="1">IF(ISERROR($S1475),"",OFFSET('Smelter Reference List'!$D$4,$S1475-4,0)&amp;"")</f>
        <v/>
      </c>
      <c r="F1475" s="166" t="str">
        <f ca="1">IF(ISERROR($S1475),"",OFFSET('Smelter Reference List'!$E$4,$S1475-4,0))</f>
        <v/>
      </c>
      <c r="G1475" s="166" t="str">
        <f ca="1">IF(C1475=$U$4,"Enter smelter details", IF(ISERROR($S1475),"",OFFSET('Smelter Reference List'!$F$4,$S1475-4,0)))</f>
        <v/>
      </c>
      <c r="H1475" s="290" t="str">
        <f ca="1">IF(ISERROR($S1475),"",OFFSET('Smelter Reference List'!$G$4,$S1475-4,0))</f>
        <v/>
      </c>
      <c r="I1475" s="291" t="str">
        <f ca="1">IF(ISERROR($S1475),"",OFFSET('Smelter Reference List'!$H$4,$S1475-4,0))</f>
        <v/>
      </c>
      <c r="J1475" s="291" t="str">
        <f ca="1">IF(ISERROR($S1475),"",OFFSET('Smelter Reference List'!$I$4,$S1475-4,0))</f>
        <v/>
      </c>
      <c r="K1475" s="288"/>
      <c r="L1475" s="288"/>
      <c r="M1475" s="288"/>
      <c r="N1475" s="288"/>
      <c r="O1475" s="288"/>
      <c r="P1475" s="288"/>
      <c r="Q1475" s="289"/>
      <c r="R1475" s="274"/>
      <c r="S1475" s="275" t="e">
        <f>IF(OR(C1475="",C1475=T$4),NA(),MATCH($B1475&amp;$C1475,'Smelter Reference List'!$J:$J,0))</f>
        <v>#N/A</v>
      </c>
      <c r="T1475" s="276"/>
      <c r="U1475" s="276"/>
      <c r="V1475" s="276"/>
      <c r="W1475" s="276"/>
    </row>
    <row r="1476" spans="1:23" s="267" customFormat="1" ht="20.25">
      <c r="A1476" s="265"/>
      <c r="B1476" s="273"/>
      <c r="C1476" s="273"/>
      <c r="D1476" s="166" t="str">
        <f ca="1">IF(ISERROR($S1476),"",OFFSET('Smelter Reference List'!$C$4,$S1476-4,0)&amp;"")</f>
        <v/>
      </c>
      <c r="E1476" s="166" t="str">
        <f ca="1">IF(ISERROR($S1476),"",OFFSET('Smelter Reference List'!$D$4,$S1476-4,0)&amp;"")</f>
        <v/>
      </c>
      <c r="F1476" s="166" t="str">
        <f ca="1">IF(ISERROR($S1476),"",OFFSET('Smelter Reference List'!$E$4,$S1476-4,0))</f>
        <v/>
      </c>
      <c r="G1476" s="166" t="str">
        <f ca="1">IF(C1476=$U$4,"Enter smelter details", IF(ISERROR($S1476),"",OFFSET('Smelter Reference List'!$F$4,$S1476-4,0)))</f>
        <v/>
      </c>
      <c r="H1476" s="290" t="str">
        <f ca="1">IF(ISERROR($S1476),"",OFFSET('Smelter Reference List'!$G$4,$S1476-4,0))</f>
        <v/>
      </c>
      <c r="I1476" s="291" t="str">
        <f ca="1">IF(ISERROR($S1476),"",OFFSET('Smelter Reference List'!$H$4,$S1476-4,0))</f>
        <v/>
      </c>
      <c r="J1476" s="291" t="str">
        <f ca="1">IF(ISERROR($S1476),"",OFFSET('Smelter Reference List'!$I$4,$S1476-4,0))</f>
        <v/>
      </c>
      <c r="K1476" s="288"/>
      <c r="L1476" s="288"/>
      <c r="M1476" s="288"/>
      <c r="N1476" s="288"/>
      <c r="O1476" s="288"/>
      <c r="P1476" s="288"/>
      <c r="Q1476" s="289"/>
      <c r="R1476" s="274"/>
      <c r="S1476" s="275" t="e">
        <f>IF(OR(C1476="",C1476=T$4),NA(),MATCH($B1476&amp;$C1476,'Smelter Reference List'!$J:$J,0))</f>
        <v>#N/A</v>
      </c>
      <c r="T1476" s="276"/>
      <c r="U1476" s="276"/>
      <c r="V1476" s="276"/>
      <c r="W1476" s="276"/>
    </row>
    <row r="1477" spans="1:23" s="267" customFormat="1" ht="20.25">
      <c r="A1477" s="265"/>
      <c r="B1477" s="273"/>
      <c r="C1477" s="273"/>
      <c r="D1477" s="166" t="str">
        <f ca="1">IF(ISERROR($S1477),"",OFFSET('Smelter Reference List'!$C$4,$S1477-4,0)&amp;"")</f>
        <v/>
      </c>
      <c r="E1477" s="166" t="str">
        <f ca="1">IF(ISERROR($S1477),"",OFFSET('Smelter Reference List'!$D$4,$S1477-4,0)&amp;"")</f>
        <v/>
      </c>
      <c r="F1477" s="166" t="str">
        <f ca="1">IF(ISERROR($S1477),"",OFFSET('Smelter Reference List'!$E$4,$S1477-4,0))</f>
        <v/>
      </c>
      <c r="G1477" s="166" t="str">
        <f ca="1">IF(C1477=$U$4,"Enter smelter details", IF(ISERROR($S1477),"",OFFSET('Smelter Reference List'!$F$4,$S1477-4,0)))</f>
        <v/>
      </c>
      <c r="H1477" s="290" t="str">
        <f ca="1">IF(ISERROR($S1477),"",OFFSET('Smelter Reference List'!$G$4,$S1477-4,0))</f>
        <v/>
      </c>
      <c r="I1477" s="291" t="str">
        <f ca="1">IF(ISERROR($S1477),"",OFFSET('Smelter Reference List'!$H$4,$S1477-4,0))</f>
        <v/>
      </c>
      <c r="J1477" s="291" t="str">
        <f ca="1">IF(ISERROR($S1477),"",OFFSET('Smelter Reference List'!$I$4,$S1477-4,0))</f>
        <v/>
      </c>
      <c r="K1477" s="288"/>
      <c r="L1477" s="288"/>
      <c r="M1477" s="288"/>
      <c r="N1477" s="288"/>
      <c r="O1477" s="288"/>
      <c r="P1477" s="288"/>
      <c r="Q1477" s="289"/>
      <c r="R1477" s="274"/>
      <c r="S1477" s="275" t="e">
        <f>IF(OR(C1477="",C1477=T$4),NA(),MATCH($B1477&amp;$C1477,'Smelter Reference List'!$J:$J,0))</f>
        <v>#N/A</v>
      </c>
      <c r="T1477" s="276"/>
      <c r="U1477" s="276"/>
      <c r="V1477" s="276"/>
      <c r="W1477" s="276"/>
    </row>
    <row r="1478" spans="1:23" s="267" customFormat="1" ht="20.25">
      <c r="A1478" s="265"/>
      <c r="B1478" s="273"/>
      <c r="C1478" s="273"/>
      <c r="D1478" s="166" t="str">
        <f ca="1">IF(ISERROR($S1478),"",OFFSET('Smelter Reference List'!$C$4,$S1478-4,0)&amp;"")</f>
        <v/>
      </c>
      <c r="E1478" s="166" t="str">
        <f ca="1">IF(ISERROR($S1478),"",OFFSET('Smelter Reference List'!$D$4,$S1478-4,0)&amp;"")</f>
        <v/>
      </c>
      <c r="F1478" s="166" t="str">
        <f ca="1">IF(ISERROR($S1478),"",OFFSET('Smelter Reference List'!$E$4,$S1478-4,0))</f>
        <v/>
      </c>
      <c r="G1478" s="166" t="str">
        <f ca="1">IF(C1478=$U$4,"Enter smelter details", IF(ISERROR($S1478),"",OFFSET('Smelter Reference List'!$F$4,$S1478-4,0)))</f>
        <v/>
      </c>
      <c r="H1478" s="290" t="str">
        <f ca="1">IF(ISERROR($S1478),"",OFFSET('Smelter Reference List'!$G$4,$S1478-4,0))</f>
        <v/>
      </c>
      <c r="I1478" s="291" t="str">
        <f ca="1">IF(ISERROR($S1478),"",OFFSET('Smelter Reference List'!$H$4,$S1478-4,0))</f>
        <v/>
      </c>
      <c r="J1478" s="291" t="str">
        <f ca="1">IF(ISERROR($S1478),"",OFFSET('Smelter Reference List'!$I$4,$S1478-4,0))</f>
        <v/>
      </c>
      <c r="K1478" s="288"/>
      <c r="L1478" s="288"/>
      <c r="M1478" s="288"/>
      <c r="N1478" s="288"/>
      <c r="O1478" s="288"/>
      <c r="P1478" s="288"/>
      <c r="Q1478" s="289"/>
      <c r="R1478" s="274"/>
      <c r="S1478" s="275" t="e">
        <f>IF(OR(C1478="",C1478=T$4),NA(),MATCH($B1478&amp;$C1478,'Smelter Reference List'!$J:$J,0))</f>
        <v>#N/A</v>
      </c>
      <c r="T1478" s="276"/>
      <c r="U1478" s="276"/>
      <c r="V1478" s="276"/>
      <c r="W1478" s="276"/>
    </row>
    <row r="1479" spans="1:23" s="267" customFormat="1" ht="20.25">
      <c r="A1479" s="265"/>
      <c r="B1479" s="273"/>
      <c r="C1479" s="273"/>
      <c r="D1479" s="166" t="str">
        <f ca="1">IF(ISERROR($S1479),"",OFFSET('Smelter Reference List'!$C$4,$S1479-4,0)&amp;"")</f>
        <v/>
      </c>
      <c r="E1479" s="166" t="str">
        <f ca="1">IF(ISERROR($S1479),"",OFFSET('Smelter Reference List'!$D$4,$S1479-4,0)&amp;"")</f>
        <v/>
      </c>
      <c r="F1479" s="166" t="str">
        <f ca="1">IF(ISERROR($S1479),"",OFFSET('Smelter Reference List'!$E$4,$S1479-4,0))</f>
        <v/>
      </c>
      <c r="G1479" s="166" t="str">
        <f ca="1">IF(C1479=$U$4,"Enter smelter details", IF(ISERROR($S1479),"",OFFSET('Smelter Reference List'!$F$4,$S1479-4,0)))</f>
        <v/>
      </c>
      <c r="H1479" s="290" t="str">
        <f ca="1">IF(ISERROR($S1479),"",OFFSET('Smelter Reference List'!$G$4,$S1479-4,0))</f>
        <v/>
      </c>
      <c r="I1479" s="291" t="str">
        <f ca="1">IF(ISERROR($S1479),"",OFFSET('Smelter Reference List'!$H$4,$S1479-4,0))</f>
        <v/>
      </c>
      <c r="J1479" s="291" t="str">
        <f ca="1">IF(ISERROR($S1479),"",OFFSET('Smelter Reference List'!$I$4,$S1479-4,0))</f>
        <v/>
      </c>
      <c r="K1479" s="288"/>
      <c r="L1479" s="288"/>
      <c r="M1479" s="288"/>
      <c r="N1479" s="288"/>
      <c r="O1479" s="288"/>
      <c r="P1479" s="288"/>
      <c r="Q1479" s="289"/>
      <c r="R1479" s="274"/>
      <c r="S1479" s="275" t="e">
        <f>IF(OR(C1479="",C1479=T$4),NA(),MATCH($B1479&amp;$C1479,'Smelter Reference List'!$J:$J,0))</f>
        <v>#N/A</v>
      </c>
      <c r="T1479" s="276"/>
      <c r="U1479" s="276"/>
      <c r="V1479" s="276"/>
      <c r="W1479" s="276"/>
    </row>
    <row r="1480" spans="1:23" s="267" customFormat="1" ht="20.25">
      <c r="A1480" s="265"/>
      <c r="B1480" s="273"/>
      <c r="C1480" s="273"/>
      <c r="D1480" s="166" t="str">
        <f ca="1">IF(ISERROR($S1480),"",OFFSET('Smelter Reference List'!$C$4,$S1480-4,0)&amp;"")</f>
        <v/>
      </c>
      <c r="E1480" s="166" t="str">
        <f ca="1">IF(ISERROR($S1480),"",OFFSET('Smelter Reference List'!$D$4,$S1480-4,0)&amp;"")</f>
        <v/>
      </c>
      <c r="F1480" s="166" t="str">
        <f ca="1">IF(ISERROR($S1480),"",OFFSET('Smelter Reference List'!$E$4,$S1480-4,0))</f>
        <v/>
      </c>
      <c r="G1480" s="166" t="str">
        <f ca="1">IF(C1480=$U$4,"Enter smelter details", IF(ISERROR($S1480),"",OFFSET('Smelter Reference List'!$F$4,$S1480-4,0)))</f>
        <v/>
      </c>
      <c r="H1480" s="290" t="str">
        <f ca="1">IF(ISERROR($S1480),"",OFFSET('Smelter Reference List'!$G$4,$S1480-4,0))</f>
        <v/>
      </c>
      <c r="I1480" s="291" t="str">
        <f ca="1">IF(ISERROR($S1480),"",OFFSET('Smelter Reference List'!$H$4,$S1480-4,0))</f>
        <v/>
      </c>
      <c r="J1480" s="291" t="str">
        <f ca="1">IF(ISERROR($S1480),"",OFFSET('Smelter Reference List'!$I$4,$S1480-4,0))</f>
        <v/>
      </c>
      <c r="K1480" s="288"/>
      <c r="L1480" s="288"/>
      <c r="M1480" s="288"/>
      <c r="N1480" s="288"/>
      <c r="O1480" s="288"/>
      <c r="P1480" s="288"/>
      <c r="Q1480" s="289"/>
      <c r="R1480" s="274"/>
      <c r="S1480" s="275" t="e">
        <f>IF(OR(C1480="",C1480=T$4),NA(),MATCH($B1480&amp;$C1480,'Smelter Reference List'!$J:$J,0))</f>
        <v>#N/A</v>
      </c>
      <c r="T1480" s="276"/>
      <c r="U1480" s="276"/>
      <c r="V1480" s="276"/>
      <c r="W1480" s="276"/>
    </row>
    <row r="1481" spans="1:23" s="267" customFormat="1" ht="20.25">
      <c r="A1481" s="265"/>
      <c r="B1481" s="273"/>
      <c r="C1481" s="273"/>
      <c r="D1481" s="166" t="str">
        <f ca="1">IF(ISERROR($S1481),"",OFFSET('Smelter Reference List'!$C$4,$S1481-4,0)&amp;"")</f>
        <v/>
      </c>
      <c r="E1481" s="166" t="str">
        <f ca="1">IF(ISERROR($S1481),"",OFFSET('Smelter Reference List'!$D$4,$S1481-4,0)&amp;"")</f>
        <v/>
      </c>
      <c r="F1481" s="166" t="str">
        <f ca="1">IF(ISERROR($S1481),"",OFFSET('Smelter Reference List'!$E$4,$S1481-4,0))</f>
        <v/>
      </c>
      <c r="G1481" s="166" t="str">
        <f ca="1">IF(C1481=$U$4,"Enter smelter details", IF(ISERROR($S1481),"",OFFSET('Smelter Reference List'!$F$4,$S1481-4,0)))</f>
        <v/>
      </c>
      <c r="H1481" s="290" t="str">
        <f ca="1">IF(ISERROR($S1481),"",OFFSET('Smelter Reference List'!$G$4,$S1481-4,0))</f>
        <v/>
      </c>
      <c r="I1481" s="291" t="str">
        <f ca="1">IF(ISERROR($S1481),"",OFFSET('Smelter Reference List'!$H$4,$S1481-4,0))</f>
        <v/>
      </c>
      <c r="J1481" s="291" t="str">
        <f ca="1">IF(ISERROR($S1481),"",OFFSET('Smelter Reference List'!$I$4,$S1481-4,0))</f>
        <v/>
      </c>
      <c r="K1481" s="288"/>
      <c r="L1481" s="288"/>
      <c r="M1481" s="288"/>
      <c r="N1481" s="288"/>
      <c r="O1481" s="288"/>
      <c r="P1481" s="288"/>
      <c r="Q1481" s="289"/>
      <c r="R1481" s="274"/>
      <c r="S1481" s="275" t="e">
        <f>IF(OR(C1481="",C1481=T$4),NA(),MATCH($B1481&amp;$C1481,'Smelter Reference List'!$J:$J,0))</f>
        <v>#N/A</v>
      </c>
      <c r="T1481" s="276"/>
      <c r="U1481" s="276"/>
      <c r="V1481" s="276"/>
      <c r="W1481" s="276"/>
    </row>
    <row r="1482" spans="1:23" s="267" customFormat="1" ht="20.25">
      <c r="A1482" s="265"/>
      <c r="B1482" s="273"/>
      <c r="C1482" s="273"/>
      <c r="D1482" s="166" t="str">
        <f ca="1">IF(ISERROR($S1482),"",OFFSET('Smelter Reference List'!$C$4,$S1482-4,0)&amp;"")</f>
        <v/>
      </c>
      <c r="E1482" s="166" t="str">
        <f ca="1">IF(ISERROR($S1482),"",OFFSET('Smelter Reference List'!$D$4,$S1482-4,0)&amp;"")</f>
        <v/>
      </c>
      <c r="F1482" s="166" t="str">
        <f ca="1">IF(ISERROR($S1482),"",OFFSET('Smelter Reference List'!$E$4,$S1482-4,0))</f>
        <v/>
      </c>
      <c r="G1482" s="166" t="str">
        <f ca="1">IF(C1482=$U$4,"Enter smelter details", IF(ISERROR($S1482),"",OFFSET('Smelter Reference List'!$F$4,$S1482-4,0)))</f>
        <v/>
      </c>
      <c r="H1482" s="290" t="str">
        <f ca="1">IF(ISERROR($S1482),"",OFFSET('Smelter Reference List'!$G$4,$S1482-4,0))</f>
        <v/>
      </c>
      <c r="I1482" s="291" t="str">
        <f ca="1">IF(ISERROR($S1482),"",OFFSET('Smelter Reference List'!$H$4,$S1482-4,0))</f>
        <v/>
      </c>
      <c r="J1482" s="291" t="str">
        <f ca="1">IF(ISERROR($S1482),"",OFFSET('Smelter Reference List'!$I$4,$S1482-4,0))</f>
        <v/>
      </c>
      <c r="K1482" s="288"/>
      <c r="L1482" s="288"/>
      <c r="M1482" s="288"/>
      <c r="N1482" s="288"/>
      <c r="O1482" s="288"/>
      <c r="P1482" s="288"/>
      <c r="Q1482" s="289"/>
      <c r="R1482" s="274"/>
      <c r="S1482" s="275" t="e">
        <f>IF(OR(C1482="",C1482=T$4),NA(),MATCH($B1482&amp;$C1482,'Smelter Reference List'!$J:$J,0))</f>
        <v>#N/A</v>
      </c>
      <c r="T1482" s="276"/>
      <c r="U1482" s="276"/>
      <c r="V1482" s="276"/>
      <c r="W1482" s="276"/>
    </row>
    <row r="1483" spans="1:23" s="267" customFormat="1" ht="20.25">
      <c r="A1483" s="265"/>
      <c r="B1483" s="273"/>
      <c r="C1483" s="273"/>
      <c r="D1483" s="166" t="str">
        <f ca="1">IF(ISERROR($S1483),"",OFFSET('Smelter Reference List'!$C$4,$S1483-4,0)&amp;"")</f>
        <v/>
      </c>
      <c r="E1483" s="166" t="str">
        <f ca="1">IF(ISERROR($S1483),"",OFFSET('Smelter Reference List'!$D$4,$S1483-4,0)&amp;"")</f>
        <v/>
      </c>
      <c r="F1483" s="166" t="str">
        <f ca="1">IF(ISERROR($S1483),"",OFFSET('Smelter Reference List'!$E$4,$S1483-4,0))</f>
        <v/>
      </c>
      <c r="G1483" s="166" t="str">
        <f ca="1">IF(C1483=$U$4,"Enter smelter details", IF(ISERROR($S1483),"",OFFSET('Smelter Reference List'!$F$4,$S1483-4,0)))</f>
        <v/>
      </c>
      <c r="H1483" s="290" t="str">
        <f ca="1">IF(ISERROR($S1483),"",OFFSET('Smelter Reference List'!$G$4,$S1483-4,0))</f>
        <v/>
      </c>
      <c r="I1483" s="291" t="str">
        <f ca="1">IF(ISERROR($S1483),"",OFFSET('Smelter Reference List'!$H$4,$S1483-4,0))</f>
        <v/>
      </c>
      <c r="J1483" s="291" t="str">
        <f ca="1">IF(ISERROR($S1483),"",OFFSET('Smelter Reference List'!$I$4,$S1483-4,0))</f>
        <v/>
      </c>
      <c r="K1483" s="288"/>
      <c r="L1483" s="288"/>
      <c r="M1483" s="288"/>
      <c r="N1483" s="288"/>
      <c r="O1483" s="288"/>
      <c r="P1483" s="288"/>
      <c r="Q1483" s="289"/>
      <c r="R1483" s="274"/>
      <c r="S1483" s="275" t="e">
        <f>IF(OR(C1483="",C1483=T$4),NA(),MATCH($B1483&amp;$C1483,'Smelter Reference List'!$J:$J,0))</f>
        <v>#N/A</v>
      </c>
      <c r="T1483" s="276"/>
      <c r="U1483" s="276"/>
      <c r="V1483" s="276"/>
      <c r="W1483" s="276"/>
    </row>
    <row r="1484" spans="1:23" s="267" customFormat="1" ht="20.25">
      <c r="A1484" s="265"/>
      <c r="B1484" s="273"/>
      <c r="C1484" s="273"/>
      <c r="D1484" s="166" t="str">
        <f ca="1">IF(ISERROR($S1484),"",OFFSET('Smelter Reference List'!$C$4,$S1484-4,0)&amp;"")</f>
        <v/>
      </c>
      <c r="E1484" s="166" t="str">
        <f ca="1">IF(ISERROR($S1484),"",OFFSET('Smelter Reference List'!$D$4,$S1484-4,0)&amp;"")</f>
        <v/>
      </c>
      <c r="F1484" s="166" t="str">
        <f ca="1">IF(ISERROR($S1484),"",OFFSET('Smelter Reference List'!$E$4,$S1484-4,0))</f>
        <v/>
      </c>
      <c r="G1484" s="166" t="str">
        <f ca="1">IF(C1484=$U$4,"Enter smelter details", IF(ISERROR($S1484),"",OFFSET('Smelter Reference List'!$F$4,$S1484-4,0)))</f>
        <v/>
      </c>
      <c r="H1484" s="290" t="str">
        <f ca="1">IF(ISERROR($S1484),"",OFFSET('Smelter Reference List'!$G$4,$S1484-4,0))</f>
        <v/>
      </c>
      <c r="I1484" s="291" t="str">
        <f ca="1">IF(ISERROR($S1484),"",OFFSET('Smelter Reference List'!$H$4,$S1484-4,0))</f>
        <v/>
      </c>
      <c r="J1484" s="291" t="str">
        <f ca="1">IF(ISERROR($S1484),"",OFFSET('Smelter Reference List'!$I$4,$S1484-4,0))</f>
        <v/>
      </c>
      <c r="K1484" s="288"/>
      <c r="L1484" s="288"/>
      <c r="M1484" s="288"/>
      <c r="N1484" s="288"/>
      <c r="O1484" s="288"/>
      <c r="P1484" s="288"/>
      <c r="Q1484" s="289"/>
      <c r="R1484" s="274"/>
      <c r="S1484" s="275" t="e">
        <f>IF(OR(C1484="",C1484=T$4),NA(),MATCH($B1484&amp;$C1484,'Smelter Reference List'!$J:$J,0))</f>
        <v>#N/A</v>
      </c>
      <c r="T1484" s="276"/>
      <c r="U1484" s="276"/>
      <c r="V1484" s="276"/>
      <c r="W1484" s="276"/>
    </row>
    <row r="1485" spans="1:23" s="267" customFormat="1" ht="20.25">
      <c r="A1485" s="265"/>
      <c r="B1485" s="273"/>
      <c r="C1485" s="273"/>
      <c r="D1485" s="166" t="str">
        <f ca="1">IF(ISERROR($S1485),"",OFFSET('Smelter Reference List'!$C$4,$S1485-4,0)&amp;"")</f>
        <v/>
      </c>
      <c r="E1485" s="166" t="str">
        <f ca="1">IF(ISERROR($S1485),"",OFFSET('Smelter Reference List'!$D$4,$S1485-4,0)&amp;"")</f>
        <v/>
      </c>
      <c r="F1485" s="166" t="str">
        <f ca="1">IF(ISERROR($S1485),"",OFFSET('Smelter Reference List'!$E$4,$S1485-4,0))</f>
        <v/>
      </c>
      <c r="G1485" s="166" t="str">
        <f ca="1">IF(C1485=$U$4,"Enter smelter details", IF(ISERROR($S1485),"",OFFSET('Smelter Reference List'!$F$4,$S1485-4,0)))</f>
        <v/>
      </c>
      <c r="H1485" s="290" t="str">
        <f ca="1">IF(ISERROR($S1485),"",OFFSET('Smelter Reference List'!$G$4,$S1485-4,0))</f>
        <v/>
      </c>
      <c r="I1485" s="291" t="str">
        <f ca="1">IF(ISERROR($S1485),"",OFFSET('Smelter Reference List'!$H$4,$S1485-4,0))</f>
        <v/>
      </c>
      <c r="J1485" s="291" t="str">
        <f ca="1">IF(ISERROR($S1485),"",OFFSET('Smelter Reference List'!$I$4,$S1485-4,0))</f>
        <v/>
      </c>
      <c r="K1485" s="288"/>
      <c r="L1485" s="288"/>
      <c r="M1485" s="288"/>
      <c r="N1485" s="288"/>
      <c r="O1485" s="288"/>
      <c r="P1485" s="288"/>
      <c r="Q1485" s="289"/>
      <c r="R1485" s="274"/>
      <c r="S1485" s="275" t="e">
        <f>IF(OR(C1485="",C1485=T$4),NA(),MATCH($B1485&amp;$C1485,'Smelter Reference List'!$J:$J,0))</f>
        <v>#N/A</v>
      </c>
      <c r="T1485" s="276"/>
      <c r="U1485" s="276"/>
      <c r="V1485" s="276"/>
      <c r="W1485" s="276"/>
    </row>
    <row r="1486" spans="1:23" s="267" customFormat="1" ht="20.25">
      <c r="A1486" s="265"/>
      <c r="B1486" s="273"/>
      <c r="C1486" s="273"/>
      <c r="D1486" s="166" t="str">
        <f ca="1">IF(ISERROR($S1486),"",OFFSET('Smelter Reference List'!$C$4,$S1486-4,0)&amp;"")</f>
        <v/>
      </c>
      <c r="E1486" s="166" t="str">
        <f ca="1">IF(ISERROR($S1486),"",OFFSET('Smelter Reference List'!$D$4,$S1486-4,0)&amp;"")</f>
        <v/>
      </c>
      <c r="F1486" s="166" t="str">
        <f ca="1">IF(ISERROR($S1486),"",OFFSET('Smelter Reference List'!$E$4,$S1486-4,0))</f>
        <v/>
      </c>
      <c r="G1486" s="166" t="str">
        <f ca="1">IF(C1486=$U$4,"Enter smelter details", IF(ISERROR($S1486),"",OFFSET('Smelter Reference List'!$F$4,$S1486-4,0)))</f>
        <v/>
      </c>
      <c r="H1486" s="290" t="str">
        <f ca="1">IF(ISERROR($S1486),"",OFFSET('Smelter Reference List'!$G$4,$S1486-4,0))</f>
        <v/>
      </c>
      <c r="I1486" s="291" t="str">
        <f ca="1">IF(ISERROR($S1486),"",OFFSET('Smelter Reference List'!$H$4,$S1486-4,0))</f>
        <v/>
      </c>
      <c r="J1486" s="291" t="str">
        <f ca="1">IF(ISERROR($S1486),"",OFFSET('Smelter Reference List'!$I$4,$S1486-4,0))</f>
        <v/>
      </c>
      <c r="K1486" s="288"/>
      <c r="L1486" s="288"/>
      <c r="M1486" s="288"/>
      <c r="N1486" s="288"/>
      <c r="O1486" s="288"/>
      <c r="P1486" s="288"/>
      <c r="Q1486" s="289"/>
      <c r="R1486" s="274"/>
      <c r="S1486" s="275" t="e">
        <f>IF(OR(C1486="",C1486=T$4),NA(),MATCH($B1486&amp;$C1486,'Smelter Reference List'!$J:$J,0))</f>
        <v>#N/A</v>
      </c>
      <c r="T1486" s="276"/>
      <c r="U1486" s="276"/>
      <c r="V1486" s="276"/>
      <c r="W1486" s="276"/>
    </row>
    <row r="1487" spans="1:23" s="267" customFormat="1" ht="20.25">
      <c r="A1487" s="265"/>
      <c r="B1487" s="273"/>
      <c r="C1487" s="273"/>
      <c r="D1487" s="166" t="str">
        <f ca="1">IF(ISERROR($S1487),"",OFFSET('Smelter Reference List'!$C$4,$S1487-4,0)&amp;"")</f>
        <v/>
      </c>
      <c r="E1487" s="166" t="str">
        <f ca="1">IF(ISERROR($S1487),"",OFFSET('Smelter Reference List'!$D$4,$S1487-4,0)&amp;"")</f>
        <v/>
      </c>
      <c r="F1487" s="166" t="str">
        <f ca="1">IF(ISERROR($S1487),"",OFFSET('Smelter Reference List'!$E$4,$S1487-4,0))</f>
        <v/>
      </c>
      <c r="G1487" s="166" t="str">
        <f ca="1">IF(C1487=$U$4,"Enter smelter details", IF(ISERROR($S1487),"",OFFSET('Smelter Reference List'!$F$4,$S1487-4,0)))</f>
        <v/>
      </c>
      <c r="H1487" s="290" t="str">
        <f ca="1">IF(ISERROR($S1487),"",OFFSET('Smelter Reference List'!$G$4,$S1487-4,0))</f>
        <v/>
      </c>
      <c r="I1487" s="291" t="str">
        <f ca="1">IF(ISERROR($S1487),"",OFFSET('Smelter Reference List'!$H$4,$S1487-4,0))</f>
        <v/>
      </c>
      <c r="J1487" s="291" t="str">
        <f ca="1">IF(ISERROR($S1487),"",OFFSET('Smelter Reference List'!$I$4,$S1487-4,0))</f>
        <v/>
      </c>
      <c r="K1487" s="288"/>
      <c r="L1487" s="288"/>
      <c r="M1487" s="288"/>
      <c r="N1487" s="288"/>
      <c r="O1487" s="288"/>
      <c r="P1487" s="288"/>
      <c r="Q1487" s="289"/>
      <c r="R1487" s="274"/>
      <c r="S1487" s="275" t="e">
        <f>IF(OR(C1487="",C1487=T$4),NA(),MATCH($B1487&amp;$C1487,'Smelter Reference List'!$J:$J,0))</f>
        <v>#N/A</v>
      </c>
      <c r="T1487" s="276"/>
      <c r="U1487" s="276"/>
      <c r="V1487" s="276"/>
      <c r="W1487" s="276"/>
    </row>
    <row r="1488" spans="1:23" s="267" customFormat="1" ht="20.25">
      <c r="A1488" s="265"/>
      <c r="B1488" s="273"/>
      <c r="C1488" s="273"/>
      <c r="D1488" s="166" t="str">
        <f ca="1">IF(ISERROR($S1488),"",OFFSET('Smelter Reference List'!$C$4,$S1488-4,0)&amp;"")</f>
        <v/>
      </c>
      <c r="E1488" s="166" t="str">
        <f ca="1">IF(ISERROR($S1488),"",OFFSET('Smelter Reference List'!$D$4,$S1488-4,0)&amp;"")</f>
        <v/>
      </c>
      <c r="F1488" s="166" t="str">
        <f ca="1">IF(ISERROR($S1488),"",OFFSET('Smelter Reference List'!$E$4,$S1488-4,0))</f>
        <v/>
      </c>
      <c r="G1488" s="166" t="str">
        <f ca="1">IF(C1488=$U$4,"Enter smelter details", IF(ISERROR($S1488),"",OFFSET('Smelter Reference List'!$F$4,$S1488-4,0)))</f>
        <v/>
      </c>
      <c r="H1488" s="290" t="str">
        <f ca="1">IF(ISERROR($S1488),"",OFFSET('Smelter Reference List'!$G$4,$S1488-4,0))</f>
        <v/>
      </c>
      <c r="I1488" s="291" t="str">
        <f ca="1">IF(ISERROR($S1488),"",OFFSET('Smelter Reference List'!$H$4,$S1488-4,0))</f>
        <v/>
      </c>
      <c r="J1488" s="291" t="str">
        <f ca="1">IF(ISERROR($S1488),"",OFFSET('Smelter Reference List'!$I$4,$S1488-4,0))</f>
        <v/>
      </c>
      <c r="K1488" s="288"/>
      <c r="L1488" s="288"/>
      <c r="M1488" s="288"/>
      <c r="N1488" s="288"/>
      <c r="O1488" s="288"/>
      <c r="P1488" s="288"/>
      <c r="Q1488" s="289"/>
      <c r="R1488" s="274"/>
      <c r="S1488" s="275" t="e">
        <f>IF(OR(C1488="",C1488=T$4),NA(),MATCH($B1488&amp;$C1488,'Smelter Reference List'!$J:$J,0))</f>
        <v>#N/A</v>
      </c>
      <c r="T1488" s="276"/>
      <c r="U1488" s="276"/>
      <c r="V1488" s="276"/>
      <c r="W1488" s="276"/>
    </row>
    <row r="1489" spans="1:23" s="267" customFormat="1" ht="20.25">
      <c r="A1489" s="265"/>
      <c r="B1489" s="273"/>
      <c r="C1489" s="273"/>
      <c r="D1489" s="166" t="str">
        <f ca="1">IF(ISERROR($S1489),"",OFFSET('Smelter Reference List'!$C$4,$S1489-4,0)&amp;"")</f>
        <v/>
      </c>
      <c r="E1489" s="166" t="str">
        <f ca="1">IF(ISERROR($S1489),"",OFFSET('Smelter Reference List'!$D$4,$S1489-4,0)&amp;"")</f>
        <v/>
      </c>
      <c r="F1489" s="166" t="str">
        <f ca="1">IF(ISERROR($S1489),"",OFFSET('Smelter Reference List'!$E$4,$S1489-4,0))</f>
        <v/>
      </c>
      <c r="G1489" s="166" t="str">
        <f ca="1">IF(C1489=$U$4,"Enter smelter details", IF(ISERROR($S1489),"",OFFSET('Smelter Reference List'!$F$4,$S1489-4,0)))</f>
        <v/>
      </c>
      <c r="H1489" s="290" t="str">
        <f ca="1">IF(ISERROR($S1489),"",OFFSET('Smelter Reference List'!$G$4,$S1489-4,0))</f>
        <v/>
      </c>
      <c r="I1489" s="291" t="str">
        <f ca="1">IF(ISERROR($S1489),"",OFFSET('Smelter Reference List'!$H$4,$S1489-4,0))</f>
        <v/>
      </c>
      <c r="J1489" s="291" t="str">
        <f ca="1">IF(ISERROR($S1489),"",OFFSET('Smelter Reference List'!$I$4,$S1489-4,0))</f>
        <v/>
      </c>
      <c r="K1489" s="288"/>
      <c r="L1489" s="288"/>
      <c r="M1489" s="288"/>
      <c r="N1489" s="288"/>
      <c r="O1489" s="288"/>
      <c r="P1489" s="288"/>
      <c r="Q1489" s="289"/>
      <c r="R1489" s="274"/>
      <c r="S1489" s="275" t="e">
        <f>IF(OR(C1489="",C1489=T$4),NA(),MATCH($B1489&amp;$C1489,'Smelter Reference List'!$J:$J,0))</f>
        <v>#N/A</v>
      </c>
      <c r="T1489" s="276"/>
      <c r="U1489" s="276"/>
      <c r="V1489" s="276"/>
      <c r="W1489" s="276"/>
    </row>
    <row r="1490" spans="1:23" s="267" customFormat="1" ht="20.25">
      <c r="A1490" s="265"/>
      <c r="B1490" s="273"/>
      <c r="C1490" s="273"/>
      <c r="D1490" s="166" t="str">
        <f ca="1">IF(ISERROR($S1490),"",OFFSET('Smelter Reference List'!$C$4,$S1490-4,0)&amp;"")</f>
        <v/>
      </c>
      <c r="E1490" s="166" t="str">
        <f ca="1">IF(ISERROR($S1490),"",OFFSET('Smelter Reference List'!$D$4,$S1490-4,0)&amp;"")</f>
        <v/>
      </c>
      <c r="F1490" s="166" t="str">
        <f ca="1">IF(ISERROR($S1490),"",OFFSET('Smelter Reference List'!$E$4,$S1490-4,0))</f>
        <v/>
      </c>
      <c r="G1490" s="166" t="str">
        <f ca="1">IF(C1490=$U$4,"Enter smelter details", IF(ISERROR($S1490),"",OFFSET('Smelter Reference List'!$F$4,$S1490-4,0)))</f>
        <v/>
      </c>
      <c r="H1490" s="290" t="str">
        <f ca="1">IF(ISERROR($S1490),"",OFFSET('Smelter Reference List'!$G$4,$S1490-4,0))</f>
        <v/>
      </c>
      <c r="I1490" s="291" t="str">
        <f ca="1">IF(ISERROR($S1490),"",OFFSET('Smelter Reference List'!$H$4,$S1490-4,0))</f>
        <v/>
      </c>
      <c r="J1490" s="291" t="str">
        <f ca="1">IF(ISERROR($S1490),"",OFFSET('Smelter Reference List'!$I$4,$S1490-4,0))</f>
        <v/>
      </c>
      <c r="K1490" s="288"/>
      <c r="L1490" s="288"/>
      <c r="M1490" s="288"/>
      <c r="N1490" s="288"/>
      <c r="O1490" s="288"/>
      <c r="P1490" s="288"/>
      <c r="Q1490" s="289"/>
      <c r="R1490" s="274"/>
      <c r="S1490" s="275" t="e">
        <f>IF(OR(C1490="",C1490=T$4),NA(),MATCH($B1490&amp;$C1490,'Smelter Reference List'!$J:$J,0))</f>
        <v>#N/A</v>
      </c>
      <c r="T1490" s="276"/>
      <c r="U1490" s="276"/>
      <c r="V1490" s="276"/>
      <c r="W1490" s="276"/>
    </row>
    <row r="1491" spans="1:23" s="267" customFormat="1" ht="20.25">
      <c r="A1491" s="265"/>
      <c r="B1491" s="273"/>
      <c r="C1491" s="273"/>
      <c r="D1491" s="166" t="str">
        <f ca="1">IF(ISERROR($S1491),"",OFFSET('Smelter Reference List'!$C$4,$S1491-4,0)&amp;"")</f>
        <v/>
      </c>
      <c r="E1491" s="166" t="str">
        <f ca="1">IF(ISERROR($S1491),"",OFFSET('Smelter Reference List'!$D$4,$S1491-4,0)&amp;"")</f>
        <v/>
      </c>
      <c r="F1491" s="166" t="str">
        <f ca="1">IF(ISERROR($S1491),"",OFFSET('Smelter Reference List'!$E$4,$S1491-4,0))</f>
        <v/>
      </c>
      <c r="G1491" s="166" t="str">
        <f ca="1">IF(C1491=$U$4,"Enter smelter details", IF(ISERROR($S1491),"",OFFSET('Smelter Reference List'!$F$4,$S1491-4,0)))</f>
        <v/>
      </c>
      <c r="H1491" s="290" t="str">
        <f ca="1">IF(ISERROR($S1491),"",OFFSET('Smelter Reference List'!$G$4,$S1491-4,0))</f>
        <v/>
      </c>
      <c r="I1491" s="291" t="str">
        <f ca="1">IF(ISERROR($S1491),"",OFFSET('Smelter Reference List'!$H$4,$S1491-4,0))</f>
        <v/>
      </c>
      <c r="J1491" s="291" t="str">
        <f ca="1">IF(ISERROR($S1491),"",OFFSET('Smelter Reference List'!$I$4,$S1491-4,0))</f>
        <v/>
      </c>
      <c r="K1491" s="288"/>
      <c r="L1491" s="288"/>
      <c r="M1491" s="288"/>
      <c r="N1491" s="288"/>
      <c r="O1491" s="288"/>
      <c r="P1491" s="288"/>
      <c r="Q1491" s="289"/>
      <c r="R1491" s="274"/>
      <c r="S1491" s="275" t="e">
        <f>IF(OR(C1491="",C1491=T$4),NA(),MATCH($B1491&amp;$C1491,'Smelter Reference List'!$J:$J,0))</f>
        <v>#N/A</v>
      </c>
      <c r="T1491" s="276"/>
      <c r="U1491" s="276"/>
      <c r="V1491" s="276"/>
      <c r="W1491" s="276"/>
    </row>
    <row r="1492" spans="1:23" s="267" customFormat="1" ht="20.25">
      <c r="A1492" s="265"/>
      <c r="B1492" s="273"/>
      <c r="C1492" s="273"/>
      <c r="D1492" s="166" t="str">
        <f ca="1">IF(ISERROR($S1492),"",OFFSET('Smelter Reference List'!$C$4,$S1492-4,0)&amp;"")</f>
        <v/>
      </c>
      <c r="E1492" s="166" t="str">
        <f ca="1">IF(ISERROR($S1492),"",OFFSET('Smelter Reference List'!$D$4,$S1492-4,0)&amp;"")</f>
        <v/>
      </c>
      <c r="F1492" s="166" t="str">
        <f ca="1">IF(ISERROR($S1492),"",OFFSET('Smelter Reference List'!$E$4,$S1492-4,0))</f>
        <v/>
      </c>
      <c r="G1492" s="166" t="str">
        <f ca="1">IF(C1492=$U$4,"Enter smelter details", IF(ISERROR($S1492),"",OFFSET('Smelter Reference List'!$F$4,$S1492-4,0)))</f>
        <v/>
      </c>
      <c r="H1492" s="290" t="str">
        <f ca="1">IF(ISERROR($S1492),"",OFFSET('Smelter Reference List'!$G$4,$S1492-4,0))</f>
        <v/>
      </c>
      <c r="I1492" s="291" t="str">
        <f ca="1">IF(ISERROR($S1492),"",OFFSET('Smelter Reference List'!$H$4,$S1492-4,0))</f>
        <v/>
      </c>
      <c r="J1492" s="291" t="str">
        <f ca="1">IF(ISERROR($S1492),"",OFFSET('Smelter Reference List'!$I$4,$S1492-4,0))</f>
        <v/>
      </c>
      <c r="K1492" s="288"/>
      <c r="L1492" s="288"/>
      <c r="M1492" s="288"/>
      <c r="N1492" s="288"/>
      <c r="O1492" s="288"/>
      <c r="P1492" s="288"/>
      <c r="Q1492" s="289"/>
      <c r="R1492" s="274"/>
      <c r="S1492" s="275" t="e">
        <f>IF(OR(C1492="",C1492=T$4),NA(),MATCH($B1492&amp;$C1492,'Smelter Reference List'!$J:$J,0))</f>
        <v>#N/A</v>
      </c>
      <c r="T1492" s="276"/>
      <c r="U1492" s="276"/>
      <c r="V1492" s="276"/>
      <c r="W1492" s="276"/>
    </row>
    <row r="1493" spans="1:23" s="267" customFormat="1" ht="20.25">
      <c r="A1493" s="265"/>
      <c r="B1493" s="273"/>
      <c r="C1493" s="273"/>
      <c r="D1493" s="166" t="str">
        <f ca="1">IF(ISERROR($S1493),"",OFFSET('Smelter Reference List'!$C$4,$S1493-4,0)&amp;"")</f>
        <v/>
      </c>
      <c r="E1493" s="166" t="str">
        <f ca="1">IF(ISERROR($S1493),"",OFFSET('Smelter Reference List'!$D$4,$S1493-4,0)&amp;"")</f>
        <v/>
      </c>
      <c r="F1493" s="166" t="str">
        <f ca="1">IF(ISERROR($S1493),"",OFFSET('Smelter Reference List'!$E$4,$S1493-4,0))</f>
        <v/>
      </c>
      <c r="G1493" s="166" t="str">
        <f ca="1">IF(C1493=$U$4,"Enter smelter details", IF(ISERROR($S1493),"",OFFSET('Smelter Reference List'!$F$4,$S1493-4,0)))</f>
        <v/>
      </c>
      <c r="H1493" s="290" t="str">
        <f ca="1">IF(ISERROR($S1493),"",OFFSET('Smelter Reference List'!$G$4,$S1493-4,0))</f>
        <v/>
      </c>
      <c r="I1493" s="291" t="str">
        <f ca="1">IF(ISERROR($S1493),"",OFFSET('Smelter Reference List'!$H$4,$S1493-4,0))</f>
        <v/>
      </c>
      <c r="J1493" s="291" t="str">
        <f ca="1">IF(ISERROR($S1493),"",OFFSET('Smelter Reference List'!$I$4,$S1493-4,0))</f>
        <v/>
      </c>
      <c r="K1493" s="288"/>
      <c r="L1493" s="288"/>
      <c r="M1493" s="288"/>
      <c r="N1493" s="288"/>
      <c r="O1493" s="288"/>
      <c r="P1493" s="288"/>
      <c r="Q1493" s="289"/>
      <c r="R1493" s="274"/>
      <c r="S1493" s="275" t="e">
        <f>IF(OR(C1493="",C1493=T$4),NA(),MATCH($B1493&amp;$C1493,'Smelter Reference List'!$J:$J,0))</f>
        <v>#N/A</v>
      </c>
      <c r="T1493" s="276"/>
      <c r="U1493" s="276"/>
      <c r="V1493" s="276"/>
      <c r="W1493" s="276"/>
    </row>
    <row r="1494" spans="1:23" s="267" customFormat="1" ht="20.25">
      <c r="A1494" s="265"/>
      <c r="B1494" s="273"/>
      <c r="C1494" s="273"/>
      <c r="D1494" s="166" t="str">
        <f ca="1">IF(ISERROR($S1494),"",OFFSET('Smelter Reference List'!$C$4,$S1494-4,0)&amp;"")</f>
        <v/>
      </c>
      <c r="E1494" s="166" t="str">
        <f ca="1">IF(ISERROR($S1494),"",OFFSET('Smelter Reference List'!$D$4,$S1494-4,0)&amp;"")</f>
        <v/>
      </c>
      <c r="F1494" s="166" t="str">
        <f ca="1">IF(ISERROR($S1494),"",OFFSET('Smelter Reference List'!$E$4,$S1494-4,0))</f>
        <v/>
      </c>
      <c r="G1494" s="166" t="str">
        <f ca="1">IF(C1494=$U$4,"Enter smelter details", IF(ISERROR($S1494),"",OFFSET('Smelter Reference List'!$F$4,$S1494-4,0)))</f>
        <v/>
      </c>
      <c r="H1494" s="290" t="str">
        <f ca="1">IF(ISERROR($S1494),"",OFFSET('Smelter Reference List'!$G$4,$S1494-4,0))</f>
        <v/>
      </c>
      <c r="I1494" s="291" t="str">
        <f ca="1">IF(ISERROR($S1494),"",OFFSET('Smelter Reference List'!$H$4,$S1494-4,0))</f>
        <v/>
      </c>
      <c r="J1494" s="291" t="str">
        <f ca="1">IF(ISERROR($S1494),"",OFFSET('Smelter Reference List'!$I$4,$S1494-4,0))</f>
        <v/>
      </c>
      <c r="K1494" s="288"/>
      <c r="L1494" s="288"/>
      <c r="M1494" s="288"/>
      <c r="N1494" s="288"/>
      <c r="O1494" s="288"/>
      <c r="P1494" s="288"/>
      <c r="Q1494" s="289"/>
      <c r="R1494" s="274"/>
      <c r="S1494" s="275" t="e">
        <f>IF(OR(C1494="",C1494=T$4),NA(),MATCH($B1494&amp;$C1494,'Smelter Reference List'!$J:$J,0))</f>
        <v>#N/A</v>
      </c>
      <c r="T1494" s="276"/>
      <c r="U1494" s="276"/>
      <c r="V1494" s="276"/>
      <c r="W1494" s="276"/>
    </row>
    <row r="1495" spans="1:23" s="267" customFormat="1" ht="20.25">
      <c r="A1495" s="265"/>
      <c r="B1495" s="273"/>
      <c r="C1495" s="273"/>
      <c r="D1495" s="166" t="str">
        <f ca="1">IF(ISERROR($S1495),"",OFFSET('Smelter Reference List'!$C$4,$S1495-4,0)&amp;"")</f>
        <v/>
      </c>
      <c r="E1495" s="166" t="str">
        <f ca="1">IF(ISERROR($S1495),"",OFFSET('Smelter Reference List'!$D$4,$S1495-4,0)&amp;"")</f>
        <v/>
      </c>
      <c r="F1495" s="166" t="str">
        <f ca="1">IF(ISERROR($S1495),"",OFFSET('Smelter Reference List'!$E$4,$S1495-4,0))</f>
        <v/>
      </c>
      <c r="G1495" s="166" t="str">
        <f ca="1">IF(C1495=$U$4,"Enter smelter details", IF(ISERROR($S1495),"",OFFSET('Smelter Reference List'!$F$4,$S1495-4,0)))</f>
        <v/>
      </c>
      <c r="H1495" s="290" t="str">
        <f ca="1">IF(ISERROR($S1495),"",OFFSET('Smelter Reference List'!$G$4,$S1495-4,0))</f>
        <v/>
      </c>
      <c r="I1495" s="291" t="str">
        <f ca="1">IF(ISERROR($S1495),"",OFFSET('Smelter Reference List'!$H$4,$S1495-4,0))</f>
        <v/>
      </c>
      <c r="J1495" s="291" t="str">
        <f ca="1">IF(ISERROR($S1495),"",OFFSET('Smelter Reference List'!$I$4,$S1495-4,0))</f>
        <v/>
      </c>
      <c r="K1495" s="288"/>
      <c r="L1495" s="288"/>
      <c r="M1495" s="288"/>
      <c r="N1495" s="288"/>
      <c r="O1495" s="288"/>
      <c r="P1495" s="288"/>
      <c r="Q1495" s="289"/>
      <c r="R1495" s="274"/>
      <c r="S1495" s="275" t="e">
        <f>IF(OR(C1495="",C1495=T$4),NA(),MATCH($B1495&amp;$C1495,'Smelter Reference List'!$J:$J,0))</f>
        <v>#N/A</v>
      </c>
      <c r="T1495" s="276"/>
      <c r="U1495" s="276"/>
      <c r="V1495" s="276"/>
      <c r="W1495" s="276"/>
    </row>
    <row r="1496" spans="1:23" s="267" customFormat="1" ht="20.25">
      <c r="A1496" s="265"/>
      <c r="B1496" s="273"/>
      <c r="C1496" s="273"/>
      <c r="D1496" s="166" t="str">
        <f ca="1">IF(ISERROR($S1496),"",OFFSET('Smelter Reference List'!$C$4,$S1496-4,0)&amp;"")</f>
        <v/>
      </c>
      <c r="E1496" s="166" t="str">
        <f ca="1">IF(ISERROR($S1496),"",OFFSET('Smelter Reference List'!$D$4,$S1496-4,0)&amp;"")</f>
        <v/>
      </c>
      <c r="F1496" s="166" t="str">
        <f ca="1">IF(ISERROR($S1496),"",OFFSET('Smelter Reference List'!$E$4,$S1496-4,0))</f>
        <v/>
      </c>
      <c r="G1496" s="166" t="str">
        <f ca="1">IF(C1496=$U$4,"Enter smelter details", IF(ISERROR($S1496),"",OFFSET('Smelter Reference List'!$F$4,$S1496-4,0)))</f>
        <v/>
      </c>
      <c r="H1496" s="290" t="str">
        <f ca="1">IF(ISERROR($S1496),"",OFFSET('Smelter Reference List'!$G$4,$S1496-4,0))</f>
        <v/>
      </c>
      <c r="I1496" s="291" t="str">
        <f ca="1">IF(ISERROR($S1496),"",OFFSET('Smelter Reference List'!$H$4,$S1496-4,0))</f>
        <v/>
      </c>
      <c r="J1496" s="291" t="str">
        <f ca="1">IF(ISERROR($S1496),"",OFFSET('Smelter Reference List'!$I$4,$S1496-4,0))</f>
        <v/>
      </c>
      <c r="K1496" s="288"/>
      <c r="L1496" s="288"/>
      <c r="M1496" s="288"/>
      <c r="N1496" s="288"/>
      <c r="O1496" s="288"/>
      <c r="P1496" s="288"/>
      <c r="Q1496" s="289"/>
      <c r="R1496" s="274"/>
      <c r="S1496" s="275" t="e">
        <f>IF(OR(C1496="",C1496=T$4),NA(),MATCH($B1496&amp;$C1496,'Smelter Reference List'!$J:$J,0))</f>
        <v>#N/A</v>
      </c>
      <c r="T1496" s="276"/>
      <c r="U1496" s="276"/>
      <c r="V1496" s="276"/>
      <c r="W1496" s="276"/>
    </row>
    <row r="1497" spans="1:23" s="267" customFormat="1" ht="20.25">
      <c r="A1497" s="265"/>
      <c r="B1497" s="273"/>
      <c r="C1497" s="273"/>
      <c r="D1497" s="166" t="str">
        <f ca="1">IF(ISERROR($S1497),"",OFFSET('Smelter Reference List'!$C$4,$S1497-4,0)&amp;"")</f>
        <v/>
      </c>
      <c r="E1497" s="166" t="str">
        <f ca="1">IF(ISERROR($S1497),"",OFFSET('Smelter Reference List'!$D$4,$S1497-4,0)&amp;"")</f>
        <v/>
      </c>
      <c r="F1497" s="166" t="str">
        <f ca="1">IF(ISERROR($S1497),"",OFFSET('Smelter Reference List'!$E$4,$S1497-4,0))</f>
        <v/>
      </c>
      <c r="G1497" s="166" t="str">
        <f ca="1">IF(C1497=$U$4,"Enter smelter details", IF(ISERROR($S1497),"",OFFSET('Smelter Reference List'!$F$4,$S1497-4,0)))</f>
        <v/>
      </c>
      <c r="H1497" s="290" t="str">
        <f ca="1">IF(ISERROR($S1497),"",OFFSET('Smelter Reference List'!$G$4,$S1497-4,0))</f>
        <v/>
      </c>
      <c r="I1497" s="291" t="str">
        <f ca="1">IF(ISERROR($S1497),"",OFFSET('Smelter Reference List'!$H$4,$S1497-4,0))</f>
        <v/>
      </c>
      <c r="J1497" s="291" t="str">
        <f ca="1">IF(ISERROR($S1497),"",OFFSET('Smelter Reference List'!$I$4,$S1497-4,0))</f>
        <v/>
      </c>
      <c r="K1497" s="288"/>
      <c r="L1497" s="288"/>
      <c r="M1497" s="288"/>
      <c r="N1497" s="288"/>
      <c r="O1497" s="288"/>
      <c r="P1497" s="288"/>
      <c r="Q1497" s="289"/>
      <c r="R1497" s="274"/>
      <c r="S1497" s="275" t="e">
        <f>IF(OR(C1497="",C1497=T$4),NA(),MATCH($B1497&amp;$C1497,'Smelter Reference List'!$J:$J,0))</f>
        <v>#N/A</v>
      </c>
      <c r="T1497" s="276"/>
      <c r="U1497" s="276"/>
      <c r="V1497" s="276"/>
      <c r="W1497" s="276"/>
    </row>
    <row r="1498" spans="1:23" s="267" customFormat="1" ht="20.25">
      <c r="A1498" s="265"/>
      <c r="B1498" s="273"/>
      <c r="C1498" s="273"/>
      <c r="D1498" s="166" t="str">
        <f ca="1">IF(ISERROR($S1498),"",OFFSET('Smelter Reference List'!$C$4,$S1498-4,0)&amp;"")</f>
        <v/>
      </c>
      <c r="E1498" s="166" t="str">
        <f ca="1">IF(ISERROR($S1498),"",OFFSET('Smelter Reference List'!$D$4,$S1498-4,0)&amp;"")</f>
        <v/>
      </c>
      <c r="F1498" s="166" t="str">
        <f ca="1">IF(ISERROR($S1498),"",OFFSET('Smelter Reference List'!$E$4,$S1498-4,0))</f>
        <v/>
      </c>
      <c r="G1498" s="166" t="str">
        <f ca="1">IF(C1498=$U$4,"Enter smelter details", IF(ISERROR($S1498),"",OFFSET('Smelter Reference List'!$F$4,$S1498-4,0)))</f>
        <v/>
      </c>
      <c r="H1498" s="290" t="str">
        <f ca="1">IF(ISERROR($S1498),"",OFFSET('Smelter Reference List'!$G$4,$S1498-4,0))</f>
        <v/>
      </c>
      <c r="I1498" s="291" t="str">
        <f ca="1">IF(ISERROR($S1498),"",OFFSET('Smelter Reference List'!$H$4,$S1498-4,0))</f>
        <v/>
      </c>
      <c r="J1498" s="291" t="str">
        <f ca="1">IF(ISERROR($S1498),"",OFFSET('Smelter Reference List'!$I$4,$S1498-4,0))</f>
        <v/>
      </c>
      <c r="K1498" s="288"/>
      <c r="L1498" s="288"/>
      <c r="M1498" s="288"/>
      <c r="N1498" s="288"/>
      <c r="O1498" s="288"/>
      <c r="P1498" s="288"/>
      <c r="Q1498" s="289"/>
      <c r="R1498" s="274"/>
      <c r="S1498" s="275" t="e">
        <f>IF(OR(C1498="",C1498=T$4),NA(),MATCH($B1498&amp;$C1498,'Smelter Reference List'!$J:$J,0))</f>
        <v>#N/A</v>
      </c>
      <c r="T1498" s="276"/>
      <c r="U1498" s="276"/>
      <c r="V1498" s="276"/>
      <c r="W1498" s="276"/>
    </row>
    <row r="1499" spans="1:23" s="267" customFormat="1" ht="20.25">
      <c r="A1499" s="265"/>
      <c r="B1499" s="273"/>
      <c r="C1499" s="273"/>
      <c r="D1499" s="166" t="str">
        <f ca="1">IF(ISERROR($S1499),"",OFFSET('Smelter Reference List'!$C$4,$S1499-4,0)&amp;"")</f>
        <v/>
      </c>
      <c r="E1499" s="166" t="str">
        <f ca="1">IF(ISERROR($S1499),"",OFFSET('Smelter Reference List'!$D$4,$S1499-4,0)&amp;"")</f>
        <v/>
      </c>
      <c r="F1499" s="166" t="str">
        <f ca="1">IF(ISERROR($S1499),"",OFFSET('Smelter Reference List'!$E$4,$S1499-4,0))</f>
        <v/>
      </c>
      <c r="G1499" s="166" t="str">
        <f ca="1">IF(C1499=$U$4,"Enter smelter details", IF(ISERROR($S1499),"",OFFSET('Smelter Reference List'!$F$4,$S1499-4,0)))</f>
        <v/>
      </c>
      <c r="H1499" s="290" t="str">
        <f ca="1">IF(ISERROR($S1499),"",OFFSET('Smelter Reference List'!$G$4,$S1499-4,0))</f>
        <v/>
      </c>
      <c r="I1499" s="291" t="str">
        <f ca="1">IF(ISERROR($S1499),"",OFFSET('Smelter Reference List'!$H$4,$S1499-4,0))</f>
        <v/>
      </c>
      <c r="J1499" s="291" t="str">
        <f ca="1">IF(ISERROR($S1499),"",OFFSET('Smelter Reference List'!$I$4,$S1499-4,0))</f>
        <v/>
      </c>
      <c r="K1499" s="288"/>
      <c r="L1499" s="288"/>
      <c r="M1499" s="288"/>
      <c r="N1499" s="288"/>
      <c r="O1499" s="288"/>
      <c r="P1499" s="288"/>
      <c r="Q1499" s="289"/>
      <c r="R1499" s="274"/>
      <c r="S1499" s="275" t="e">
        <f>IF(OR(C1499="",C1499=T$4),NA(),MATCH($B1499&amp;$C1499,'Smelter Reference List'!$J:$J,0))</f>
        <v>#N/A</v>
      </c>
      <c r="T1499" s="276"/>
      <c r="U1499" s="276"/>
      <c r="V1499" s="276"/>
      <c r="W1499" s="276"/>
    </row>
    <row r="1500" spans="1:23" s="267" customFormat="1" ht="20.25">
      <c r="A1500" s="265"/>
      <c r="B1500" s="273"/>
      <c r="C1500" s="273"/>
      <c r="D1500" s="166" t="str">
        <f ca="1">IF(ISERROR($S1500),"",OFFSET('Smelter Reference List'!$C$4,$S1500-4,0)&amp;"")</f>
        <v/>
      </c>
      <c r="E1500" s="166" t="str">
        <f ca="1">IF(ISERROR($S1500),"",OFFSET('Smelter Reference List'!$D$4,$S1500-4,0)&amp;"")</f>
        <v/>
      </c>
      <c r="F1500" s="166" t="str">
        <f ca="1">IF(ISERROR($S1500),"",OFFSET('Smelter Reference List'!$E$4,$S1500-4,0))</f>
        <v/>
      </c>
      <c r="G1500" s="166" t="str">
        <f ca="1">IF(C1500=$U$4,"Enter smelter details", IF(ISERROR($S1500),"",OFFSET('Smelter Reference List'!$F$4,$S1500-4,0)))</f>
        <v/>
      </c>
      <c r="H1500" s="290" t="str">
        <f ca="1">IF(ISERROR($S1500),"",OFFSET('Smelter Reference List'!$G$4,$S1500-4,0))</f>
        <v/>
      </c>
      <c r="I1500" s="291" t="str">
        <f ca="1">IF(ISERROR($S1500),"",OFFSET('Smelter Reference List'!$H$4,$S1500-4,0))</f>
        <v/>
      </c>
      <c r="J1500" s="291" t="str">
        <f ca="1">IF(ISERROR($S1500),"",OFFSET('Smelter Reference List'!$I$4,$S1500-4,0))</f>
        <v/>
      </c>
      <c r="K1500" s="288"/>
      <c r="L1500" s="288"/>
      <c r="M1500" s="288"/>
      <c r="N1500" s="288"/>
      <c r="O1500" s="288"/>
      <c r="P1500" s="288"/>
      <c r="Q1500" s="289"/>
      <c r="R1500" s="274"/>
      <c r="S1500" s="275" t="e">
        <f>IF(OR(C1500="",C1500=T$4),NA(),MATCH($B1500&amp;$C1500,'Smelter Reference List'!$J:$J,0))</f>
        <v>#N/A</v>
      </c>
      <c r="T1500" s="276"/>
      <c r="U1500" s="276"/>
      <c r="V1500" s="276"/>
      <c r="W1500" s="276"/>
    </row>
    <row r="1501" spans="1:23" s="267" customFormat="1" ht="20.25">
      <c r="A1501" s="265"/>
      <c r="B1501" s="273"/>
      <c r="C1501" s="273"/>
      <c r="D1501" s="166" t="str">
        <f ca="1">IF(ISERROR($S1501),"",OFFSET('Smelter Reference List'!$C$4,$S1501-4,0)&amp;"")</f>
        <v/>
      </c>
      <c r="E1501" s="166" t="str">
        <f ca="1">IF(ISERROR($S1501),"",OFFSET('Smelter Reference List'!$D$4,$S1501-4,0)&amp;"")</f>
        <v/>
      </c>
      <c r="F1501" s="166" t="str">
        <f ca="1">IF(ISERROR($S1501),"",OFFSET('Smelter Reference List'!$E$4,$S1501-4,0))</f>
        <v/>
      </c>
      <c r="G1501" s="166" t="str">
        <f ca="1">IF(C1501=$U$4,"Enter smelter details", IF(ISERROR($S1501),"",OFFSET('Smelter Reference List'!$F$4,$S1501-4,0)))</f>
        <v/>
      </c>
      <c r="H1501" s="290" t="str">
        <f ca="1">IF(ISERROR($S1501),"",OFFSET('Smelter Reference List'!$G$4,$S1501-4,0))</f>
        <v/>
      </c>
      <c r="I1501" s="291" t="str">
        <f ca="1">IF(ISERROR($S1501),"",OFFSET('Smelter Reference List'!$H$4,$S1501-4,0))</f>
        <v/>
      </c>
      <c r="J1501" s="291" t="str">
        <f ca="1">IF(ISERROR($S1501),"",OFFSET('Smelter Reference List'!$I$4,$S1501-4,0))</f>
        <v/>
      </c>
      <c r="K1501" s="288"/>
      <c r="L1501" s="288"/>
      <c r="M1501" s="288"/>
      <c r="N1501" s="288"/>
      <c r="O1501" s="288"/>
      <c r="P1501" s="288"/>
      <c r="Q1501" s="289"/>
      <c r="R1501" s="274"/>
      <c r="S1501" s="275" t="e">
        <f>IF(OR(C1501="",C1501=T$4),NA(),MATCH($B1501&amp;$C1501,'Smelter Reference List'!$J:$J,0))</f>
        <v>#N/A</v>
      </c>
      <c r="T1501" s="276"/>
      <c r="U1501" s="276"/>
      <c r="V1501" s="276"/>
      <c r="W1501" s="276"/>
    </row>
    <row r="1502" spans="1:23" s="267" customFormat="1" ht="20.25">
      <c r="A1502" s="265"/>
      <c r="B1502" s="273"/>
      <c r="C1502" s="273"/>
      <c r="D1502" s="166" t="str">
        <f ca="1">IF(ISERROR($S1502),"",OFFSET('Smelter Reference List'!$C$4,$S1502-4,0)&amp;"")</f>
        <v/>
      </c>
      <c r="E1502" s="166" t="str">
        <f ca="1">IF(ISERROR($S1502),"",OFFSET('Smelter Reference List'!$D$4,$S1502-4,0)&amp;"")</f>
        <v/>
      </c>
      <c r="F1502" s="166" t="str">
        <f ca="1">IF(ISERROR($S1502),"",OFFSET('Smelter Reference List'!$E$4,$S1502-4,0))</f>
        <v/>
      </c>
      <c r="G1502" s="166" t="str">
        <f ca="1">IF(C1502=$U$4,"Enter smelter details", IF(ISERROR($S1502),"",OFFSET('Smelter Reference List'!$F$4,$S1502-4,0)))</f>
        <v/>
      </c>
      <c r="H1502" s="290" t="str">
        <f ca="1">IF(ISERROR($S1502),"",OFFSET('Smelter Reference List'!$G$4,$S1502-4,0))</f>
        <v/>
      </c>
      <c r="I1502" s="291" t="str">
        <f ca="1">IF(ISERROR($S1502),"",OFFSET('Smelter Reference List'!$H$4,$S1502-4,0))</f>
        <v/>
      </c>
      <c r="J1502" s="291" t="str">
        <f ca="1">IF(ISERROR($S1502),"",OFFSET('Smelter Reference List'!$I$4,$S1502-4,0))</f>
        <v/>
      </c>
      <c r="K1502" s="288"/>
      <c r="L1502" s="288"/>
      <c r="M1502" s="288"/>
      <c r="N1502" s="288"/>
      <c r="O1502" s="288"/>
      <c r="P1502" s="288"/>
      <c r="Q1502" s="289"/>
      <c r="R1502" s="274"/>
      <c r="S1502" s="275" t="e">
        <f>IF(OR(C1502="",C1502=T$4),NA(),MATCH($B1502&amp;$C1502,'Smelter Reference List'!$J:$J,0))</f>
        <v>#N/A</v>
      </c>
      <c r="T1502" s="276"/>
      <c r="U1502" s="276"/>
      <c r="V1502" s="276"/>
      <c r="W1502" s="276"/>
    </row>
    <row r="1503" spans="1:23" s="267" customFormat="1" ht="20.25">
      <c r="A1503" s="265"/>
      <c r="B1503" s="273"/>
      <c r="C1503" s="273"/>
      <c r="D1503" s="166" t="str">
        <f ca="1">IF(ISERROR($S1503),"",OFFSET('Smelter Reference List'!$C$4,$S1503-4,0)&amp;"")</f>
        <v/>
      </c>
      <c r="E1503" s="166" t="str">
        <f ca="1">IF(ISERROR($S1503),"",OFFSET('Smelter Reference List'!$D$4,$S1503-4,0)&amp;"")</f>
        <v/>
      </c>
      <c r="F1503" s="166" t="str">
        <f ca="1">IF(ISERROR($S1503),"",OFFSET('Smelter Reference List'!$E$4,$S1503-4,0))</f>
        <v/>
      </c>
      <c r="G1503" s="166" t="str">
        <f ca="1">IF(C1503=$U$4,"Enter smelter details", IF(ISERROR($S1503),"",OFFSET('Smelter Reference List'!$F$4,$S1503-4,0)))</f>
        <v/>
      </c>
      <c r="H1503" s="290" t="str">
        <f ca="1">IF(ISERROR($S1503),"",OFFSET('Smelter Reference List'!$G$4,$S1503-4,0))</f>
        <v/>
      </c>
      <c r="I1503" s="291" t="str">
        <f ca="1">IF(ISERROR($S1503),"",OFFSET('Smelter Reference List'!$H$4,$S1503-4,0))</f>
        <v/>
      </c>
      <c r="J1503" s="291" t="str">
        <f ca="1">IF(ISERROR($S1503),"",OFFSET('Smelter Reference List'!$I$4,$S1503-4,0))</f>
        <v/>
      </c>
      <c r="K1503" s="288"/>
      <c r="L1503" s="288"/>
      <c r="M1503" s="288"/>
      <c r="N1503" s="288"/>
      <c r="O1503" s="288"/>
      <c r="P1503" s="288"/>
      <c r="Q1503" s="289"/>
      <c r="R1503" s="274"/>
      <c r="S1503" s="275" t="e">
        <f>IF(OR(C1503="",C1503=T$4),NA(),MATCH($B1503&amp;$C1503,'Smelter Reference List'!$J:$J,0))</f>
        <v>#N/A</v>
      </c>
      <c r="T1503" s="276"/>
      <c r="U1503" s="276"/>
      <c r="V1503" s="276"/>
      <c r="W1503" s="276"/>
    </row>
    <row r="1504" spans="1:23" s="267" customFormat="1" ht="20.25">
      <c r="A1504" s="265"/>
      <c r="B1504" s="273"/>
      <c r="C1504" s="273"/>
      <c r="D1504" s="166" t="str">
        <f ca="1">IF(ISERROR($S1504),"",OFFSET('Smelter Reference List'!$C$4,$S1504-4,0)&amp;"")</f>
        <v/>
      </c>
      <c r="E1504" s="166" t="str">
        <f ca="1">IF(ISERROR($S1504),"",OFFSET('Smelter Reference List'!$D$4,$S1504-4,0)&amp;"")</f>
        <v/>
      </c>
      <c r="F1504" s="166" t="str">
        <f ca="1">IF(ISERROR($S1504),"",OFFSET('Smelter Reference List'!$E$4,$S1504-4,0))</f>
        <v/>
      </c>
      <c r="G1504" s="166" t="str">
        <f ca="1">IF(C1504=$U$4,"Enter smelter details", IF(ISERROR($S1504),"",OFFSET('Smelter Reference List'!$F$4,$S1504-4,0)))</f>
        <v/>
      </c>
      <c r="H1504" s="290" t="str">
        <f ca="1">IF(ISERROR($S1504),"",OFFSET('Smelter Reference List'!$G$4,$S1504-4,0))</f>
        <v/>
      </c>
      <c r="I1504" s="291" t="str">
        <f ca="1">IF(ISERROR($S1504),"",OFFSET('Smelter Reference List'!$H$4,$S1504-4,0))</f>
        <v/>
      </c>
      <c r="J1504" s="291" t="str">
        <f ca="1">IF(ISERROR($S1504),"",OFFSET('Smelter Reference List'!$I$4,$S1504-4,0))</f>
        <v/>
      </c>
      <c r="K1504" s="288"/>
      <c r="L1504" s="288"/>
      <c r="M1504" s="288"/>
      <c r="N1504" s="288"/>
      <c r="O1504" s="288"/>
      <c r="P1504" s="288"/>
      <c r="Q1504" s="289"/>
      <c r="R1504" s="274"/>
      <c r="S1504" s="275" t="e">
        <f>IF(OR(C1504="",C1504=T$4),NA(),MATCH($B1504&amp;$C1504,'Smelter Reference List'!$J:$J,0))</f>
        <v>#N/A</v>
      </c>
      <c r="T1504" s="276"/>
      <c r="U1504" s="276"/>
      <c r="V1504" s="276"/>
      <c r="W1504" s="276"/>
    </row>
    <row r="1505" spans="1:23" s="267" customFormat="1" ht="20.25">
      <c r="A1505" s="265"/>
      <c r="B1505" s="273"/>
      <c r="C1505" s="273"/>
      <c r="D1505" s="166" t="str">
        <f ca="1">IF(ISERROR($S1505),"",OFFSET('Smelter Reference List'!$C$4,$S1505-4,0)&amp;"")</f>
        <v/>
      </c>
      <c r="E1505" s="166" t="str">
        <f ca="1">IF(ISERROR($S1505),"",OFFSET('Smelter Reference List'!$D$4,$S1505-4,0)&amp;"")</f>
        <v/>
      </c>
      <c r="F1505" s="166" t="str">
        <f ca="1">IF(ISERROR($S1505),"",OFFSET('Smelter Reference List'!$E$4,$S1505-4,0))</f>
        <v/>
      </c>
      <c r="G1505" s="166" t="str">
        <f ca="1">IF(C1505=$U$4,"Enter smelter details", IF(ISERROR($S1505),"",OFFSET('Smelter Reference List'!$F$4,$S1505-4,0)))</f>
        <v/>
      </c>
      <c r="H1505" s="290" t="str">
        <f ca="1">IF(ISERROR($S1505),"",OFFSET('Smelter Reference List'!$G$4,$S1505-4,0))</f>
        <v/>
      </c>
      <c r="I1505" s="291" t="str">
        <f ca="1">IF(ISERROR($S1505),"",OFFSET('Smelter Reference List'!$H$4,$S1505-4,0))</f>
        <v/>
      </c>
      <c r="J1505" s="291" t="str">
        <f ca="1">IF(ISERROR($S1505),"",OFFSET('Smelter Reference List'!$I$4,$S1505-4,0))</f>
        <v/>
      </c>
      <c r="K1505" s="288"/>
      <c r="L1505" s="288"/>
      <c r="M1505" s="288"/>
      <c r="N1505" s="288"/>
      <c r="O1505" s="288"/>
      <c r="P1505" s="288"/>
      <c r="Q1505" s="289"/>
      <c r="R1505" s="274"/>
      <c r="S1505" s="275" t="e">
        <f>IF(OR(C1505="",C1505=T$4),NA(),MATCH($B1505&amp;$C1505,'Smelter Reference List'!$J:$J,0))</f>
        <v>#N/A</v>
      </c>
      <c r="T1505" s="276"/>
      <c r="U1505" s="276"/>
      <c r="V1505" s="276"/>
      <c r="W1505" s="276"/>
    </row>
    <row r="1506" spans="1:23" s="267" customFormat="1" ht="20.25">
      <c r="A1506" s="265"/>
      <c r="B1506" s="273"/>
      <c r="C1506" s="273"/>
      <c r="D1506" s="166" t="str">
        <f ca="1">IF(ISERROR($S1506),"",OFFSET('Smelter Reference List'!$C$4,$S1506-4,0)&amp;"")</f>
        <v/>
      </c>
      <c r="E1506" s="166" t="str">
        <f ca="1">IF(ISERROR($S1506),"",OFFSET('Smelter Reference List'!$D$4,$S1506-4,0)&amp;"")</f>
        <v/>
      </c>
      <c r="F1506" s="166" t="str">
        <f ca="1">IF(ISERROR($S1506),"",OFFSET('Smelter Reference List'!$E$4,$S1506-4,0))</f>
        <v/>
      </c>
      <c r="G1506" s="166" t="str">
        <f ca="1">IF(C1506=$U$4,"Enter smelter details", IF(ISERROR($S1506),"",OFFSET('Smelter Reference List'!$F$4,$S1506-4,0)))</f>
        <v/>
      </c>
      <c r="H1506" s="290" t="str">
        <f ca="1">IF(ISERROR($S1506),"",OFFSET('Smelter Reference List'!$G$4,$S1506-4,0))</f>
        <v/>
      </c>
      <c r="I1506" s="291" t="str">
        <f ca="1">IF(ISERROR($S1506),"",OFFSET('Smelter Reference List'!$H$4,$S1506-4,0))</f>
        <v/>
      </c>
      <c r="J1506" s="291" t="str">
        <f ca="1">IF(ISERROR($S1506),"",OFFSET('Smelter Reference List'!$I$4,$S1506-4,0))</f>
        <v/>
      </c>
      <c r="K1506" s="288"/>
      <c r="L1506" s="288"/>
      <c r="M1506" s="288"/>
      <c r="N1506" s="288"/>
      <c r="O1506" s="288"/>
      <c r="P1506" s="288"/>
      <c r="Q1506" s="289"/>
      <c r="R1506" s="274"/>
      <c r="S1506" s="275" t="e">
        <f>IF(OR(C1506="",C1506=T$4),NA(),MATCH($B1506&amp;$C1506,'Smelter Reference List'!$J:$J,0))</f>
        <v>#N/A</v>
      </c>
      <c r="T1506" s="276"/>
      <c r="U1506" s="276"/>
      <c r="V1506" s="276"/>
      <c r="W1506" s="276"/>
    </row>
    <row r="1507" spans="1:23" s="267" customFormat="1" ht="20.25">
      <c r="A1507" s="265"/>
      <c r="B1507" s="273"/>
      <c r="C1507" s="273"/>
      <c r="D1507" s="166" t="str">
        <f ca="1">IF(ISERROR($S1507),"",OFFSET('Smelter Reference List'!$C$4,$S1507-4,0)&amp;"")</f>
        <v/>
      </c>
      <c r="E1507" s="166" t="str">
        <f ca="1">IF(ISERROR($S1507),"",OFFSET('Smelter Reference List'!$D$4,$S1507-4,0)&amp;"")</f>
        <v/>
      </c>
      <c r="F1507" s="166" t="str">
        <f ca="1">IF(ISERROR($S1507),"",OFFSET('Smelter Reference List'!$E$4,$S1507-4,0))</f>
        <v/>
      </c>
      <c r="G1507" s="166" t="str">
        <f ca="1">IF(C1507=$U$4,"Enter smelter details", IF(ISERROR($S1507),"",OFFSET('Smelter Reference List'!$F$4,$S1507-4,0)))</f>
        <v/>
      </c>
      <c r="H1507" s="290" t="str">
        <f ca="1">IF(ISERROR($S1507),"",OFFSET('Smelter Reference List'!$G$4,$S1507-4,0))</f>
        <v/>
      </c>
      <c r="I1507" s="291" t="str">
        <f ca="1">IF(ISERROR($S1507),"",OFFSET('Smelter Reference List'!$H$4,$S1507-4,0))</f>
        <v/>
      </c>
      <c r="J1507" s="291" t="str">
        <f ca="1">IF(ISERROR($S1507),"",OFFSET('Smelter Reference List'!$I$4,$S1507-4,0))</f>
        <v/>
      </c>
      <c r="K1507" s="288"/>
      <c r="L1507" s="288"/>
      <c r="M1507" s="288"/>
      <c r="N1507" s="288"/>
      <c r="O1507" s="288"/>
      <c r="P1507" s="288"/>
      <c r="Q1507" s="289"/>
      <c r="R1507" s="274"/>
      <c r="S1507" s="275" t="e">
        <f>IF(OR(C1507="",C1507=T$4),NA(),MATCH($B1507&amp;$C1507,'Smelter Reference List'!$J:$J,0))</f>
        <v>#N/A</v>
      </c>
      <c r="T1507" s="276"/>
      <c r="U1507" s="276"/>
      <c r="V1507" s="276"/>
      <c r="W1507" s="276"/>
    </row>
    <row r="1508" spans="1:23" s="267" customFormat="1" ht="20.25">
      <c r="A1508" s="265"/>
      <c r="B1508" s="273"/>
      <c r="C1508" s="273"/>
      <c r="D1508" s="166" t="str">
        <f ca="1">IF(ISERROR($S1508),"",OFFSET('Smelter Reference List'!$C$4,$S1508-4,0)&amp;"")</f>
        <v/>
      </c>
      <c r="E1508" s="166" t="str">
        <f ca="1">IF(ISERROR($S1508),"",OFFSET('Smelter Reference List'!$D$4,$S1508-4,0)&amp;"")</f>
        <v/>
      </c>
      <c r="F1508" s="166" t="str">
        <f ca="1">IF(ISERROR($S1508),"",OFFSET('Smelter Reference List'!$E$4,$S1508-4,0))</f>
        <v/>
      </c>
      <c r="G1508" s="166" t="str">
        <f ca="1">IF(C1508=$U$4,"Enter smelter details", IF(ISERROR($S1508),"",OFFSET('Smelter Reference List'!$F$4,$S1508-4,0)))</f>
        <v/>
      </c>
      <c r="H1508" s="290" t="str">
        <f ca="1">IF(ISERROR($S1508),"",OFFSET('Smelter Reference List'!$G$4,$S1508-4,0))</f>
        <v/>
      </c>
      <c r="I1508" s="291" t="str">
        <f ca="1">IF(ISERROR($S1508),"",OFFSET('Smelter Reference List'!$H$4,$S1508-4,0))</f>
        <v/>
      </c>
      <c r="J1508" s="291" t="str">
        <f ca="1">IF(ISERROR($S1508),"",OFFSET('Smelter Reference List'!$I$4,$S1508-4,0))</f>
        <v/>
      </c>
      <c r="K1508" s="288"/>
      <c r="L1508" s="288"/>
      <c r="M1508" s="288"/>
      <c r="N1508" s="288"/>
      <c r="O1508" s="288"/>
      <c r="P1508" s="288"/>
      <c r="Q1508" s="289"/>
      <c r="R1508" s="274"/>
      <c r="S1508" s="275" t="e">
        <f>IF(OR(C1508="",C1508=T$4),NA(),MATCH($B1508&amp;$C1508,'Smelter Reference List'!$J:$J,0))</f>
        <v>#N/A</v>
      </c>
      <c r="T1508" s="276"/>
      <c r="U1508" s="276"/>
      <c r="V1508" s="276"/>
      <c r="W1508" s="276"/>
    </row>
    <row r="1509" spans="1:23" s="267" customFormat="1" ht="20.25">
      <c r="A1509" s="265"/>
      <c r="B1509" s="273"/>
      <c r="C1509" s="273"/>
      <c r="D1509" s="166" t="str">
        <f ca="1">IF(ISERROR($S1509),"",OFFSET('Smelter Reference List'!$C$4,$S1509-4,0)&amp;"")</f>
        <v/>
      </c>
      <c r="E1509" s="166" t="str">
        <f ca="1">IF(ISERROR($S1509),"",OFFSET('Smelter Reference List'!$D$4,$S1509-4,0)&amp;"")</f>
        <v/>
      </c>
      <c r="F1509" s="166" t="str">
        <f ca="1">IF(ISERROR($S1509),"",OFFSET('Smelter Reference List'!$E$4,$S1509-4,0))</f>
        <v/>
      </c>
      <c r="G1509" s="166" t="str">
        <f ca="1">IF(C1509=$U$4,"Enter smelter details", IF(ISERROR($S1509),"",OFFSET('Smelter Reference List'!$F$4,$S1509-4,0)))</f>
        <v/>
      </c>
      <c r="H1509" s="290" t="str">
        <f ca="1">IF(ISERROR($S1509),"",OFFSET('Smelter Reference List'!$G$4,$S1509-4,0))</f>
        <v/>
      </c>
      <c r="I1509" s="291" t="str">
        <f ca="1">IF(ISERROR($S1509),"",OFFSET('Smelter Reference List'!$H$4,$S1509-4,0))</f>
        <v/>
      </c>
      <c r="J1509" s="291" t="str">
        <f ca="1">IF(ISERROR($S1509),"",OFFSET('Smelter Reference List'!$I$4,$S1509-4,0))</f>
        <v/>
      </c>
      <c r="K1509" s="288"/>
      <c r="L1509" s="288"/>
      <c r="M1509" s="288"/>
      <c r="N1509" s="288"/>
      <c r="O1509" s="288"/>
      <c r="P1509" s="288"/>
      <c r="Q1509" s="289"/>
      <c r="R1509" s="274"/>
      <c r="S1509" s="275" t="e">
        <f>IF(OR(C1509="",C1509=T$4),NA(),MATCH($B1509&amp;$C1509,'Smelter Reference List'!$J:$J,0))</f>
        <v>#N/A</v>
      </c>
      <c r="T1509" s="276"/>
      <c r="U1509" s="276"/>
      <c r="V1509" s="276"/>
      <c r="W1509" s="276"/>
    </row>
    <row r="1510" spans="1:23" s="267" customFormat="1" ht="20.25">
      <c r="A1510" s="265"/>
      <c r="B1510" s="273"/>
      <c r="C1510" s="273"/>
      <c r="D1510" s="166" t="str">
        <f ca="1">IF(ISERROR($S1510),"",OFFSET('Smelter Reference List'!$C$4,$S1510-4,0)&amp;"")</f>
        <v/>
      </c>
      <c r="E1510" s="166" t="str">
        <f ca="1">IF(ISERROR($S1510),"",OFFSET('Smelter Reference List'!$D$4,$S1510-4,0)&amp;"")</f>
        <v/>
      </c>
      <c r="F1510" s="166" t="str">
        <f ca="1">IF(ISERROR($S1510),"",OFFSET('Smelter Reference List'!$E$4,$S1510-4,0))</f>
        <v/>
      </c>
      <c r="G1510" s="166" t="str">
        <f ca="1">IF(C1510=$U$4,"Enter smelter details", IF(ISERROR($S1510),"",OFFSET('Smelter Reference List'!$F$4,$S1510-4,0)))</f>
        <v/>
      </c>
      <c r="H1510" s="290" t="str">
        <f ca="1">IF(ISERROR($S1510),"",OFFSET('Smelter Reference List'!$G$4,$S1510-4,0))</f>
        <v/>
      </c>
      <c r="I1510" s="291" t="str">
        <f ca="1">IF(ISERROR($S1510),"",OFFSET('Smelter Reference List'!$H$4,$S1510-4,0))</f>
        <v/>
      </c>
      <c r="J1510" s="291" t="str">
        <f ca="1">IF(ISERROR($S1510),"",OFFSET('Smelter Reference List'!$I$4,$S1510-4,0))</f>
        <v/>
      </c>
      <c r="K1510" s="288"/>
      <c r="L1510" s="288"/>
      <c r="M1510" s="288"/>
      <c r="N1510" s="288"/>
      <c r="O1510" s="288"/>
      <c r="P1510" s="288"/>
      <c r="Q1510" s="289"/>
      <c r="R1510" s="274"/>
      <c r="S1510" s="275" t="e">
        <f>IF(OR(C1510="",C1510=T$4),NA(),MATCH($B1510&amp;$C1510,'Smelter Reference List'!$J:$J,0))</f>
        <v>#N/A</v>
      </c>
      <c r="T1510" s="276"/>
      <c r="U1510" s="276"/>
      <c r="V1510" s="276"/>
      <c r="W1510" s="276"/>
    </row>
    <row r="1511" spans="1:23" s="267" customFormat="1" ht="20.25">
      <c r="A1511" s="265"/>
      <c r="B1511" s="273"/>
      <c r="C1511" s="273"/>
      <c r="D1511" s="166" t="str">
        <f ca="1">IF(ISERROR($S1511),"",OFFSET('Smelter Reference List'!$C$4,$S1511-4,0)&amp;"")</f>
        <v/>
      </c>
      <c r="E1511" s="166" t="str">
        <f ca="1">IF(ISERROR($S1511),"",OFFSET('Smelter Reference List'!$D$4,$S1511-4,0)&amp;"")</f>
        <v/>
      </c>
      <c r="F1511" s="166" t="str">
        <f ca="1">IF(ISERROR($S1511),"",OFFSET('Smelter Reference List'!$E$4,$S1511-4,0))</f>
        <v/>
      </c>
      <c r="G1511" s="166" t="str">
        <f ca="1">IF(C1511=$U$4,"Enter smelter details", IF(ISERROR($S1511),"",OFFSET('Smelter Reference List'!$F$4,$S1511-4,0)))</f>
        <v/>
      </c>
      <c r="H1511" s="290" t="str">
        <f ca="1">IF(ISERROR($S1511),"",OFFSET('Smelter Reference List'!$G$4,$S1511-4,0))</f>
        <v/>
      </c>
      <c r="I1511" s="291" t="str">
        <f ca="1">IF(ISERROR($S1511),"",OFFSET('Smelter Reference List'!$H$4,$S1511-4,0))</f>
        <v/>
      </c>
      <c r="J1511" s="291" t="str">
        <f ca="1">IF(ISERROR($S1511),"",OFFSET('Smelter Reference List'!$I$4,$S1511-4,0))</f>
        <v/>
      </c>
      <c r="K1511" s="288"/>
      <c r="L1511" s="288"/>
      <c r="M1511" s="288"/>
      <c r="N1511" s="288"/>
      <c r="O1511" s="288"/>
      <c r="P1511" s="288"/>
      <c r="Q1511" s="289"/>
      <c r="R1511" s="274"/>
      <c r="S1511" s="275" t="e">
        <f>IF(OR(C1511="",C1511=T$4),NA(),MATCH($B1511&amp;$C1511,'Smelter Reference List'!$J:$J,0))</f>
        <v>#N/A</v>
      </c>
      <c r="T1511" s="276"/>
      <c r="U1511" s="276"/>
      <c r="V1511" s="276"/>
      <c r="W1511" s="276"/>
    </row>
    <row r="1512" spans="1:23" s="267" customFormat="1" ht="20.25">
      <c r="A1512" s="265"/>
      <c r="B1512" s="273"/>
      <c r="C1512" s="273"/>
      <c r="D1512" s="166" t="str">
        <f ca="1">IF(ISERROR($S1512),"",OFFSET('Smelter Reference List'!$C$4,$S1512-4,0)&amp;"")</f>
        <v/>
      </c>
      <c r="E1512" s="166" t="str">
        <f ca="1">IF(ISERROR($S1512),"",OFFSET('Smelter Reference List'!$D$4,$S1512-4,0)&amp;"")</f>
        <v/>
      </c>
      <c r="F1512" s="166" t="str">
        <f ca="1">IF(ISERROR($S1512),"",OFFSET('Smelter Reference List'!$E$4,$S1512-4,0))</f>
        <v/>
      </c>
      <c r="G1512" s="166" t="str">
        <f ca="1">IF(C1512=$U$4,"Enter smelter details", IF(ISERROR($S1512),"",OFFSET('Smelter Reference List'!$F$4,$S1512-4,0)))</f>
        <v/>
      </c>
      <c r="H1512" s="290" t="str">
        <f ca="1">IF(ISERROR($S1512),"",OFFSET('Smelter Reference List'!$G$4,$S1512-4,0))</f>
        <v/>
      </c>
      <c r="I1512" s="291" t="str">
        <f ca="1">IF(ISERROR($S1512),"",OFFSET('Smelter Reference List'!$H$4,$S1512-4,0))</f>
        <v/>
      </c>
      <c r="J1512" s="291" t="str">
        <f ca="1">IF(ISERROR($S1512),"",OFFSET('Smelter Reference List'!$I$4,$S1512-4,0))</f>
        <v/>
      </c>
      <c r="K1512" s="288"/>
      <c r="L1512" s="288"/>
      <c r="M1512" s="288"/>
      <c r="N1512" s="288"/>
      <c r="O1512" s="288"/>
      <c r="P1512" s="288"/>
      <c r="Q1512" s="289"/>
      <c r="R1512" s="274"/>
      <c r="S1512" s="275" t="e">
        <f>IF(OR(C1512="",C1512=T$4),NA(),MATCH($B1512&amp;$C1512,'Smelter Reference List'!$J:$J,0))</f>
        <v>#N/A</v>
      </c>
      <c r="T1512" s="276"/>
      <c r="U1512" s="276"/>
      <c r="V1512" s="276"/>
      <c r="W1512" s="276"/>
    </row>
    <row r="1513" spans="1:23" s="267" customFormat="1" ht="20.25">
      <c r="A1513" s="265"/>
      <c r="B1513" s="273"/>
      <c r="C1513" s="273"/>
      <c r="D1513" s="166" t="str">
        <f ca="1">IF(ISERROR($S1513),"",OFFSET('Smelter Reference List'!$C$4,$S1513-4,0)&amp;"")</f>
        <v/>
      </c>
      <c r="E1513" s="166" t="str">
        <f ca="1">IF(ISERROR($S1513),"",OFFSET('Smelter Reference List'!$D$4,$S1513-4,0)&amp;"")</f>
        <v/>
      </c>
      <c r="F1513" s="166" t="str">
        <f ca="1">IF(ISERROR($S1513),"",OFFSET('Smelter Reference List'!$E$4,$S1513-4,0))</f>
        <v/>
      </c>
      <c r="G1513" s="166" t="str">
        <f ca="1">IF(C1513=$U$4,"Enter smelter details", IF(ISERROR($S1513),"",OFFSET('Smelter Reference List'!$F$4,$S1513-4,0)))</f>
        <v/>
      </c>
      <c r="H1513" s="290" t="str">
        <f ca="1">IF(ISERROR($S1513),"",OFFSET('Smelter Reference List'!$G$4,$S1513-4,0))</f>
        <v/>
      </c>
      <c r="I1513" s="291" t="str">
        <f ca="1">IF(ISERROR($S1513),"",OFFSET('Smelter Reference List'!$H$4,$S1513-4,0))</f>
        <v/>
      </c>
      <c r="J1513" s="291" t="str">
        <f ca="1">IF(ISERROR($S1513),"",OFFSET('Smelter Reference List'!$I$4,$S1513-4,0))</f>
        <v/>
      </c>
      <c r="K1513" s="288"/>
      <c r="L1513" s="288"/>
      <c r="M1513" s="288"/>
      <c r="N1513" s="288"/>
      <c r="O1513" s="288"/>
      <c r="P1513" s="288"/>
      <c r="Q1513" s="289"/>
      <c r="R1513" s="274"/>
      <c r="S1513" s="275" t="e">
        <f>IF(OR(C1513="",C1513=T$4),NA(),MATCH($B1513&amp;$C1513,'Smelter Reference List'!$J:$J,0))</f>
        <v>#N/A</v>
      </c>
      <c r="T1513" s="276"/>
      <c r="U1513" s="276"/>
      <c r="V1513" s="276"/>
      <c r="W1513" s="276"/>
    </row>
    <row r="1514" spans="1:23" s="267" customFormat="1" ht="20.25">
      <c r="A1514" s="265"/>
      <c r="B1514" s="273"/>
      <c r="C1514" s="273"/>
      <c r="D1514" s="166" t="str">
        <f ca="1">IF(ISERROR($S1514),"",OFFSET('Smelter Reference List'!$C$4,$S1514-4,0)&amp;"")</f>
        <v/>
      </c>
      <c r="E1514" s="166" t="str">
        <f ca="1">IF(ISERROR($S1514),"",OFFSET('Smelter Reference List'!$D$4,$S1514-4,0)&amp;"")</f>
        <v/>
      </c>
      <c r="F1514" s="166" t="str">
        <f ca="1">IF(ISERROR($S1514),"",OFFSET('Smelter Reference List'!$E$4,$S1514-4,0))</f>
        <v/>
      </c>
      <c r="G1514" s="166" t="str">
        <f ca="1">IF(C1514=$U$4,"Enter smelter details", IF(ISERROR($S1514),"",OFFSET('Smelter Reference List'!$F$4,$S1514-4,0)))</f>
        <v/>
      </c>
      <c r="H1514" s="290" t="str">
        <f ca="1">IF(ISERROR($S1514),"",OFFSET('Smelter Reference List'!$G$4,$S1514-4,0))</f>
        <v/>
      </c>
      <c r="I1514" s="291" t="str">
        <f ca="1">IF(ISERROR($S1514),"",OFFSET('Smelter Reference List'!$H$4,$S1514-4,0))</f>
        <v/>
      </c>
      <c r="J1514" s="291" t="str">
        <f ca="1">IF(ISERROR($S1514),"",OFFSET('Smelter Reference List'!$I$4,$S1514-4,0))</f>
        <v/>
      </c>
      <c r="K1514" s="288"/>
      <c r="L1514" s="288"/>
      <c r="M1514" s="288"/>
      <c r="N1514" s="288"/>
      <c r="O1514" s="288"/>
      <c r="P1514" s="288"/>
      <c r="Q1514" s="289"/>
      <c r="R1514" s="274"/>
      <c r="S1514" s="275" t="e">
        <f>IF(OR(C1514="",C1514=T$4),NA(),MATCH($B1514&amp;$C1514,'Smelter Reference List'!$J:$J,0))</f>
        <v>#N/A</v>
      </c>
      <c r="T1514" s="276"/>
      <c r="U1514" s="276"/>
      <c r="V1514" s="276"/>
      <c r="W1514" s="276"/>
    </row>
    <row r="1515" spans="1:23" s="267" customFormat="1" ht="20.25">
      <c r="A1515" s="265"/>
      <c r="B1515" s="273"/>
      <c r="C1515" s="273"/>
      <c r="D1515" s="166" t="str">
        <f ca="1">IF(ISERROR($S1515),"",OFFSET('Smelter Reference List'!$C$4,$S1515-4,0)&amp;"")</f>
        <v/>
      </c>
      <c r="E1515" s="166" t="str">
        <f ca="1">IF(ISERROR($S1515),"",OFFSET('Smelter Reference List'!$D$4,$S1515-4,0)&amp;"")</f>
        <v/>
      </c>
      <c r="F1515" s="166" t="str">
        <f ca="1">IF(ISERROR($S1515),"",OFFSET('Smelter Reference List'!$E$4,$S1515-4,0))</f>
        <v/>
      </c>
      <c r="G1515" s="166" t="str">
        <f ca="1">IF(C1515=$U$4,"Enter smelter details", IF(ISERROR($S1515),"",OFFSET('Smelter Reference List'!$F$4,$S1515-4,0)))</f>
        <v/>
      </c>
      <c r="H1515" s="290" t="str">
        <f ca="1">IF(ISERROR($S1515),"",OFFSET('Smelter Reference List'!$G$4,$S1515-4,0))</f>
        <v/>
      </c>
      <c r="I1515" s="291" t="str">
        <f ca="1">IF(ISERROR($S1515),"",OFFSET('Smelter Reference List'!$H$4,$S1515-4,0))</f>
        <v/>
      </c>
      <c r="J1515" s="291" t="str">
        <f ca="1">IF(ISERROR($S1515),"",OFFSET('Smelter Reference List'!$I$4,$S1515-4,0))</f>
        <v/>
      </c>
      <c r="K1515" s="288"/>
      <c r="L1515" s="288"/>
      <c r="M1515" s="288"/>
      <c r="N1515" s="288"/>
      <c r="O1515" s="288"/>
      <c r="P1515" s="288"/>
      <c r="Q1515" s="289"/>
      <c r="R1515" s="274"/>
      <c r="S1515" s="275" t="e">
        <f>IF(OR(C1515="",C1515=T$4),NA(),MATCH($B1515&amp;$C1515,'Smelter Reference List'!$J:$J,0))</f>
        <v>#N/A</v>
      </c>
      <c r="T1515" s="276"/>
      <c r="U1515" s="276"/>
      <c r="V1515" s="276"/>
      <c r="W1515" s="276"/>
    </row>
    <row r="1516" spans="1:23" s="267" customFormat="1" ht="20.25">
      <c r="A1516" s="265"/>
      <c r="B1516" s="273"/>
      <c r="C1516" s="273"/>
      <c r="D1516" s="166" t="str">
        <f ca="1">IF(ISERROR($S1516),"",OFFSET('Smelter Reference List'!$C$4,$S1516-4,0)&amp;"")</f>
        <v/>
      </c>
      <c r="E1516" s="166" t="str">
        <f ca="1">IF(ISERROR($S1516),"",OFFSET('Smelter Reference List'!$D$4,$S1516-4,0)&amp;"")</f>
        <v/>
      </c>
      <c r="F1516" s="166" t="str">
        <f ca="1">IF(ISERROR($S1516),"",OFFSET('Smelter Reference List'!$E$4,$S1516-4,0))</f>
        <v/>
      </c>
      <c r="G1516" s="166" t="str">
        <f ca="1">IF(C1516=$U$4,"Enter smelter details", IF(ISERROR($S1516),"",OFFSET('Smelter Reference List'!$F$4,$S1516-4,0)))</f>
        <v/>
      </c>
      <c r="H1516" s="290" t="str">
        <f ca="1">IF(ISERROR($S1516),"",OFFSET('Smelter Reference List'!$G$4,$S1516-4,0))</f>
        <v/>
      </c>
      <c r="I1516" s="291" t="str">
        <f ca="1">IF(ISERROR($S1516),"",OFFSET('Smelter Reference List'!$H$4,$S1516-4,0))</f>
        <v/>
      </c>
      <c r="J1516" s="291" t="str">
        <f ca="1">IF(ISERROR($S1516),"",OFFSET('Smelter Reference List'!$I$4,$S1516-4,0))</f>
        <v/>
      </c>
      <c r="K1516" s="288"/>
      <c r="L1516" s="288"/>
      <c r="M1516" s="288"/>
      <c r="N1516" s="288"/>
      <c r="O1516" s="288"/>
      <c r="P1516" s="288"/>
      <c r="Q1516" s="289"/>
      <c r="R1516" s="274"/>
      <c r="S1516" s="275" t="e">
        <f>IF(OR(C1516="",C1516=T$4),NA(),MATCH($B1516&amp;$C1516,'Smelter Reference List'!$J:$J,0))</f>
        <v>#N/A</v>
      </c>
      <c r="T1516" s="276"/>
      <c r="U1516" s="276"/>
      <c r="V1516" s="276"/>
      <c r="W1516" s="276"/>
    </row>
    <row r="1517" spans="1:23" s="267" customFormat="1" ht="20.25">
      <c r="A1517" s="265"/>
      <c r="B1517" s="273"/>
      <c r="C1517" s="273"/>
      <c r="D1517" s="166" t="str">
        <f ca="1">IF(ISERROR($S1517),"",OFFSET('Smelter Reference List'!$C$4,$S1517-4,0)&amp;"")</f>
        <v/>
      </c>
      <c r="E1517" s="166" t="str">
        <f ca="1">IF(ISERROR($S1517),"",OFFSET('Smelter Reference List'!$D$4,$S1517-4,0)&amp;"")</f>
        <v/>
      </c>
      <c r="F1517" s="166" t="str">
        <f ca="1">IF(ISERROR($S1517),"",OFFSET('Smelter Reference List'!$E$4,$S1517-4,0))</f>
        <v/>
      </c>
      <c r="G1517" s="166" t="str">
        <f ca="1">IF(C1517=$U$4,"Enter smelter details", IF(ISERROR($S1517),"",OFFSET('Smelter Reference List'!$F$4,$S1517-4,0)))</f>
        <v/>
      </c>
      <c r="H1517" s="290" t="str">
        <f ca="1">IF(ISERROR($S1517),"",OFFSET('Smelter Reference List'!$G$4,$S1517-4,0))</f>
        <v/>
      </c>
      <c r="I1517" s="291" t="str">
        <f ca="1">IF(ISERROR($S1517),"",OFFSET('Smelter Reference List'!$H$4,$S1517-4,0))</f>
        <v/>
      </c>
      <c r="J1517" s="291" t="str">
        <f ca="1">IF(ISERROR($S1517),"",OFFSET('Smelter Reference List'!$I$4,$S1517-4,0))</f>
        <v/>
      </c>
      <c r="K1517" s="288"/>
      <c r="L1517" s="288"/>
      <c r="M1517" s="288"/>
      <c r="N1517" s="288"/>
      <c r="O1517" s="288"/>
      <c r="P1517" s="288"/>
      <c r="Q1517" s="289"/>
      <c r="R1517" s="274"/>
      <c r="S1517" s="275" t="e">
        <f>IF(OR(C1517="",C1517=T$4),NA(),MATCH($B1517&amp;$C1517,'Smelter Reference List'!$J:$J,0))</f>
        <v>#N/A</v>
      </c>
      <c r="T1517" s="276"/>
      <c r="U1517" s="276"/>
      <c r="V1517" s="276"/>
      <c r="W1517" s="276"/>
    </row>
    <row r="1518" spans="1:23" s="267" customFormat="1" ht="20.25">
      <c r="A1518" s="265"/>
      <c r="B1518" s="273"/>
      <c r="C1518" s="273"/>
      <c r="D1518" s="166" t="str">
        <f ca="1">IF(ISERROR($S1518),"",OFFSET('Smelter Reference List'!$C$4,$S1518-4,0)&amp;"")</f>
        <v/>
      </c>
      <c r="E1518" s="166" t="str">
        <f ca="1">IF(ISERROR($S1518),"",OFFSET('Smelter Reference List'!$D$4,$S1518-4,0)&amp;"")</f>
        <v/>
      </c>
      <c r="F1518" s="166" t="str">
        <f ca="1">IF(ISERROR($S1518),"",OFFSET('Smelter Reference List'!$E$4,$S1518-4,0))</f>
        <v/>
      </c>
      <c r="G1518" s="166" t="str">
        <f ca="1">IF(C1518=$U$4,"Enter smelter details", IF(ISERROR($S1518),"",OFFSET('Smelter Reference List'!$F$4,$S1518-4,0)))</f>
        <v/>
      </c>
      <c r="H1518" s="290" t="str">
        <f ca="1">IF(ISERROR($S1518),"",OFFSET('Smelter Reference List'!$G$4,$S1518-4,0))</f>
        <v/>
      </c>
      <c r="I1518" s="291" t="str">
        <f ca="1">IF(ISERROR($S1518),"",OFFSET('Smelter Reference List'!$H$4,$S1518-4,0))</f>
        <v/>
      </c>
      <c r="J1518" s="291" t="str">
        <f ca="1">IF(ISERROR($S1518),"",OFFSET('Smelter Reference List'!$I$4,$S1518-4,0))</f>
        <v/>
      </c>
      <c r="K1518" s="288"/>
      <c r="L1518" s="288"/>
      <c r="M1518" s="288"/>
      <c r="N1518" s="288"/>
      <c r="O1518" s="288"/>
      <c r="P1518" s="288"/>
      <c r="Q1518" s="289"/>
      <c r="R1518" s="274"/>
      <c r="S1518" s="275" t="e">
        <f>IF(OR(C1518="",C1518=T$4),NA(),MATCH($B1518&amp;$C1518,'Smelter Reference List'!$J:$J,0))</f>
        <v>#N/A</v>
      </c>
      <c r="T1518" s="276"/>
      <c r="U1518" s="276"/>
      <c r="V1518" s="276"/>
      <c r="W1518" s="276"/>
    </row>
    <row r="1519" spans="1:23" s="267" customFormat="1" ht="20.25">
      <c r="A1519" s="265"/>
      <c r="B1519" s="273"/>
      <c r="C1519" s="273"/>
      <c r="D1519" s="166" t="str">
        <f ca="1">IF(ISERROR($S1519),"",OFFSET('Smelter Reference List'!$C$4,$S1519-4,0)&amp;"")</f>
        <v/>
      </c>
      <c r="E1519" s="166" t="str">
        <f ca="1">IF(ISERROR($S1519),"",OFFSET('Smelter Reference List'!$D$4,$S1519-4,0)&amp;"")</f>
        <v/>
      </c>
      <c r="F1519" s="166" t="str">
        <f ca="1">IF(ISERROR($S1519),"",OFFSET('Smelter Reference List'!$E$4,$S1519-4,0))</f>
        <v/>
      </c>
      <c r="G1519" s="166" t="str">
        <f ca="1">IF(C1519=$U$4,"Enter smelter details", IF(ISERROR($S1519),"",OFFSET('Smelter Reference List'!$F$4,$S1519-4,0)))</f>
        <v/>
      </c>
      <c r="H1519" s="290" t="str">
        <f ca="1">IF(ISERROR($S1519),"",OFFSET('Smelter Reference List'!$G$4,$S1519-4,0))</f>
        <v/>
      </c>
      <c r="I1519" s="291" t="str">
        <f ca="1">IF(ISERROR($S1519),"",OFFSET('Smelter Reference List'!$H$4,$S1519-4,0))</f>
        <v/>
      </c>
      <c r="J1519" s="291" t="str">
        <f ca="1">IF(ISERROR($S1519),"",OFFSET('Smelter Reference List'!$I$4,$S1519-4,0))</f>
        <v/>
      </c>
      <c r="K1519" s="288"/>
      <c r="L1519" s="288"/>
      <c r="M1519" s="288"/>
      <c r="N1519" s="288"/>
      <c r="O1519" s="288"/>
      <c r="P1519" s="288"/>
      <c r="Q1519" s="289"/>
      <c r="R1519" s="274"/>
      <c r="S1519" s="275" t="e">
        <f>IF(OR(C1519="",C1519=T$4),NA(),MATCH($B1519&amp;$C1519,'Smelter Reference List'!$J:$J,0))</f>
        <v>#N/A</v>
      </c>
      <c r="T1519" s="276"/>
      <c r="U1519" s="276"/>
      <c r="V1519" s="276"/>
      <c r="W1519" s="276"/>
    </row>
    <row r="1520" spans="1:23" s="267" customFormat="1" ht="20.25">
      <c r="A1520" s="265"/>
      <c r="B1520" s="273"/>
      <c r="C1520" s="273"/>
      <c r="D1520" s="166" t="str">
        <f ca="1">IF(ISERROR($S1520),"",OFFSET('Smelter Reference List'!$C$4,$S1520-4,0)&amp;"")</f>
        <v/>
      </c>
      <c r="E1520" s="166" t="str">
        <f ca="1">IF(ISERROR($S1520),"",OFFSET('Smelter Reference List'!$D$4,$S1520-4,0)&amp;"")</f>
        <v/>
      </c>
      <c r="F1520" s="166" t="str">
        <f ca="1">IF(ISERROR($S1520),"",OFFSET('Smelter Reference List'!$E$4,$S1520-4,0))</f>
        <v/>
      </c>
      <c r="G1520" s="166" t="str">
        <f ca="1">IF(C1520=$U$4,"Enter smelter details", IF(ISERROR($S1520),"",OFFSET('Smelter Reference List'!$F$4,$S1520-4,0)))</f>
        <v/>
      </c>
      <c r="H1520" s="290" t="str">
        <f ca="1">IF(ISERROR($S1520),"",OFFSET('Smelter Reference List'!$G$4,$S1520-4,0))</f>
        <v/>
      </c>
      <c r="I1520" s="291" t="str">
        <f ca="1">IF(ISERROR($S1520),"",OFFSET('Smelter Reference List'!$H$4,$S1520-4,0))</f>
        <v/>
      </c>
      <c r="J1520" s="291" t="str">
        <f ca="1">IF(ISERROR($S1520),"",OFFSET('Smelter Reference List'!$I$4,$S1520-4,0))</f>
        <v/>
      </c>
      <c r="K1520" s="288"/>
      <c r="L1520" s="288"/>
      <c r="M1520" s="288"/>
      <c r="N1520" s="288"/>
      <c r="O1520" s="288"/>
      <c r="P1520" s="288"/>
      <c r="Q1520" s="289"/>
      <c r="R1520" s="274"/>
      <c r="S1520" s="275" t="e">
        <f>IF(OR(C1520="",C1520=T$4),NA(),MATCH($B1520&amp;$C1520,'Smelter Reference List'!$J:$J,0))</f>
        <v>#N/A</v>
      </c>
      <c r="T1520" s="276"/>
      <c r="U1520" s="276"/>
      <c r="V1520" s="276"/>
      <c r="W1520" s="276"/>
    </row>
    <row r="1521" spans="1:23" s="267" customFormat="1" ht="20.25">
      <c r="A1521" s="265"/>
      <c r="B1521" s="273"/>
      <c r="C1521" s="273"/>
      <c r="D1521" s="166" t="str">
        <f ca="1">IF(ISERROR($S1521),"",OFFSET('Smelter Reference List'!$C$4,$S1521-4,0)&amp;"")</f>
        <v/>
      </c>
      <c r="E1521" s="166" t="str">
        <f ca="1">IF(ISERROR($S1521),"",OFFSET('Smelter Reference List'!$D$4,$S1521-4,0)&amp;"")</f>
        <v/>
      </c>
      <c r="F1521" s="166" t="str">
        <f ca="1">IF(ISERROR($S1521),"",OFFSET('Smelter Reference List'!$E$4,$S1521-4,0))</f>
        <v/>
      </c>
      <c r="G1521" s="166" t="str">
        <f ca="1">IF(C1521=$U$4,"Enter smelter details", IF(ISERROR($S1521),"",OFFSET('Smelter Reference List'!$F$4,$S1521-4,0)))</f>
        <v/>
      </c>
      <c r="H1521" s="290" t="str">
        <f ca="1">IF(ISERROR($S1521),"",OFFSET('Smelter Reference List'!$G$4,$S1521-4,0))</f>
        <v/>
      </c>
      <c r="I1521" s="291" t="str">
        <f ca="1">IF(ISERROR($S1521),"",OFFSET('Smelter Reference List'!$H$4,$S1521-4,0))</f>
        <v/>
      </c>
      <c r="J1521" s="291" t="str">
        <f ca="1">IF(ISERROR($S1521),"",OFFSET('Smelter Reference List'!$I$4,$S1521-4,0))</f>
        <v/>
      </c>
      <c r="K1521" s="288"/>
      <c r="L1521" s="288"/>
      <c r="M1521" s="288"/>
      <c r="N1521" s="288"/>
      <c r="O1521" s="288"/>
      <c r="P1521" s="288"/>
      <c r="Q1521" s="289"/>
      <c r="R1521" s="274"/>
      <c r="S1521" s="275" t="e">
        <f>IF(OR(C1521="",C1521=T$4),NA(),MATCH($B1521&amp;$C1521,'Smelter Reference List'!$J:$J,0))</f>
        <v>#N/A</v>
      </c>
      <c r="T1521" s="276"/>
      <c r="U1521" s="276"/>
      <c r="V1521" s="276"/>
      <c r="W1521" s="276"/>
    </row>
    <row r="1522" spans="1:23" s="267" customFormat="1" ht="20.25">
      <c r="A1522" s="265"/>
      <c r="B1522" s="273"/>
      <c r="C1522" s="273"/>
      <c r="D1522" s="166" t="str">
        <f ca="1">IF(ISERROR($S1522),"",OFFSET('Smelter Reference List'!$C$4,$S1522-4,0)&amp;"")</f>
        <v/>
      </c>
      <c r="E1522" s="166" t="str">
        <f ca="1">IF(ISERROR($S1522),"",OFFSET('Smelter Reference List'!$D$4,$S1522-4,0)&amp;"")</f>
        <v/>
      </c>
      <c r="F1522" s="166" t="str">
        <f ca="1">IF(ISERROR($S1522),"",OFFSET('Smelter Reference List'!$E$4,$S1522-4,0))</f>
        <v/>
      </c>
      <c r="G1522" s="166" t="str">
        <f ca="1">IF(C1522=$U$4,"Enter smelter details", IF(ISERROR($S1522),"",OFFSET('Smelter Reference List'!$F$4,$S1522-4,0)))</f>
        <v/>
      </c>
      <c r="H1522" s="290" t="str">
        <f ca="1">IF(ISERROR($S1522),"",OFFSET('Smelter Reference List'!$G$4,$S1522-4,0))</f>
        <v/>
      </c>
      <c r="I1522" s="291" t="str">
        <f ca="1">IF(ISERROR($S1522),"",OFFSET('Smelter Reference List'!$H$4,$S1522-4,0))</f>
        <v/>
      </c>
      <c r="J1522" s="291" t="str">
        <f ca="1">IF(ISERROR($S1522),"",OFFSET('Smelter Reference List'!$I$4,$S1522-4,0))</f>
        <v/>
      </c>
      <c r="K1522" s="288"/>
      <c r="L1522" s="288"/>
      <c r="M1522" s="288"/>
      <c r="N1522" s="288"/>
      <c r="O1522" s="288"/>
      <c r="P1522" s="288"/>
      <c r="Q1522" s="289"/>
      <c r="R1522" s="274"/>
      <c r="S1522" s="275" t="e">
        <f>IF(OR(C1522="",C1522=T$4),NA(),MATCH($B1522&amp;$C1522,'Smelter Reference List'!$J:$J,0))</f>
        <v>#N/A</v>
      </c>
      <c r="T1522" s="276"/>
      <c r="U1522" s="276"/>
      <c r="V1522" s="276"/>
      <c r="W1522" s="276"/>
    </row>
    <row r="1523" spans="1:23" s="267" customFormat="1" ht="20.25">
      <c r="A1523" s="265"/>
      <c r="B1523" s="273"/>
      <c r="C1523" s="273"/>
      <c r="D1523" s="166" t="str">
        <f ca="1">IF(ISERROR($S1523),"",OFFSET('Smelter Reference List'!$C$4,$S1523-4,0)&amp;"")</f>
        <v/>
      </c>
      <c r="E1523" s="166" t="str">
        <f ca="1">IF(ISERROR($S1523),"",OFFSET('Smelter Reference List'!$D$4,$S1523-4,0)&amp;"")</f>
        <v/>
      </c>
      <c r="F1523" s="166" t="str">
        <f ca="1">IF(ISERROR($S1523),"",OFFSET('Smelter Reference List'!$E$4,$S1523-4,0))</f>
        <v/>
      </c>
      <c r="G1523" s="166" t="str">
        <f ca="1">IF(C1523=$U$4,"Enter smelter details", IF(ISERROR($S1523),"",OFFSET('Smelter Reference List'!$F$4,$S1523-4,0)))</f>
        <v/>
      </c>
      <c r="H1523" s="290" t="str">
        <f ca="1">IF(ISERROR($S1523),"",OFFSET('Smelter Reference List'!$G$4,$S1523-4,0))</f>
        <v/>
      </c>
      <c r="I1523" s="291" t="str">
        <f ca="1">IF(ISERROR($S1523),"",OFFSET('Smelter Reference List'!$H$4,$S1523-4,0))</f>
        <v/>
      </c>
      <c r="J1523" s="291" t="str">
        <f ca="1">IF(ISERROR($S1523),"",OFFSET('Smelter Reference List'!$I$4,$S1523-4,0))</f>
        <v/>
      </c>
      <c r="K1523" s="288"/>
      <c r="L1523" s="288"/>
      <c r="M1523" s="288"/>
      <c r="N1523" s="288"/>
      <c r="O1523" s="288"/>
      <c r="P1523" s="288"/>
      <c r="Q1523" s="289"/>
      <c r="R1523" s="274"/>
      <c r="S1523" s="275" t="e">
        <f>IF(OR(C1523="",C1523=T$4),NA(),MATCH($B1523&amp;$C1523,'Smelter Reference List'!$J:$J,0))</f>
        <v>#N/A</v>
      </c>
      <c r="T1523" s="276"/>
      <c r="U1523" s="276"/>
      <c r="V1523" s="276"/>
      <c r="W1523" s="276"/>
    </row>
    <row r="1524" spans="1:23" s="267" customFormat="1" ht="20.25">
      <c r="A1524" s="265"/>
      <c r="B1524" s="273"/>
      <c r="C1524" s="273"/>
      <c r="D1524" s="166" t="str">
        <f ca="1">IF(ISERROR($S1524),"",OFFSET('Smelter Reference List'!$C$4,$S1524-4,0)&amp;"")</f>
        <v/>
      </c>
      <c r="E1524" s="166" t="str">
        <f ca="1">IF(ISERROR($S1524),"",OFFSET('Smelter Reference List'!$D$4,$S1524-4,0)&amp;"")</f>
        <v/>
      </c>
      <c r="F1524" s="166" t="str">
        <f ca="1">IF(ISERROR($S1524),"",OFFSET('Smelter Reference List'!$E$4,$S1524-4,0))</f>
        <v/>
      </c>
      <c r="G1524" s="166" t="str">
        <f ca="1">IF(C1524=$U$4,"Enter smelter details", IF(ISERROR($S1524),"",OFFSET('Smelter Reference List'!$F$4,$S1524-4,0)))</f>
        <v/>
      </c>
      <c r="H1524" s="290" t="str">
        <f ca="1">IF(ISERROR($S1524),"",OFFSET('Smelter Reference List'!$G$4,$S1524-4,0))</f>
        <v/>
      </c>
      <c r="I1524" s="291" t="str">
        <f ca="1">IF(ISERROR($S1524),"",OFFSET('Smelter Reference List'!$H$4,$S1524-4,0))</f>
        <v/>
      </c>
      <c r="J1524" s="291" t="str">
        <f ca="1">IF(ISERROR($S1524),"",OFFSET('Smelter Reference List'!$I$4,$S1524-4,0))</f>
        <v/>
      </c>
      <c r="K1524" s="288"/>
      <c r="L1524" s="288"/>
      <c r="M1524" s="288"/>
      <c r="N1524" s="288"/>
      <c r="O1524" s="288"/>
      <c r="P1524" s="288"/>
      <c r="Q1524" s="289"/>
      <c r="R1524" s="274"/>
      <c r="S1524" s="275" t="e">
        <f>IF(OR(C1524="",C1524=T$4),NA(),MATCH($B1524&amp;$C1524,'Smelter Reference List'!$J:$J,0))</f>
        <v>#N/A</v>
      </c>
      <c r="T1524" s="276"/>
      <c r="U1524" s="276"/>
      <c r="V1524" s="276"/>
      <c r="W1524" s="276"/>
    </row>
    <row r="1525" spans="1:23" s="267" customFormat="1" ht="20.25">
      <c r="A1525" s="265"/>
      <c r="B1525" s="273"/>
      <c r="C1525" s="273"/>
      <c r="D1525" s="166" t="str">
        <f ca="1">IF(ISERROR($S1525),"",OFFSET('Smelter Reference List'!$C$4,$S1525-4,0)&amp;"")</f>
        <v/>
      </c>
      <c r="E1525" s="166" t="str">
        <f ca="1">IF(ISERROR($S1525),"",OFFSET('Smelter Reference List'!$D$4,$S1525-4,0)&amp;"")</f>
        <v/>
      </c>
      <c r="F1525" s="166" t="str">
        <f ca="1">IF(ISERROR($S1525),"",OFFSET('Smelter Reference List'!$E$4,$S1525-4,0))</f>
        <v/>
      </c>
      <c r="G1525" s="166" t="str">
        <f ca="1">IF(C1525=$U$4,"Enter smelter details", IF(ISERROR($S1525),"",OFFSET('Smelter Reference List'!$F$4,$S1525-4,0)))</f>
        <v/>
      </c>
      <c r="H1525" s="290" t="str">
        <f ca="1">IF(ISERROR($S1525),"",OFFSET('Smelter Reference List'!$G$4,$S1525-4,0))</f>
        <v/>
      </c>
      <c r="I1525" s="291" t="str">
        <f ca="1">IF(ISERROR($S1525),"",OFFSET('Smelter Reference List'!$H$4,$S1525-4,0))</f>
        <v/>
      </c>
      <c r="J1525" s="291" t="str">
        <f ca="1">IF(ISERROR($S1525),"",OFFSET('Smelter Reference List'!$I$4,$S1525-4,0))</f>
        <v/>
      </c>
      <c r="K1525" s="288"/>
      <c r="L1525" s="288"/>
      <c r="M1525" s="288"/>
      <c r="N1525" s="288"/>
      <c r="O1525" s="288"/>
      <c r="P1525" s="288"/>
      <c r="Q1525" s="289"/>
      <c r="R1525" s="274"/>
      <c r="S1525" s="275" t="e">
        <f>IF(OR(C1525="",C1525=T$4),NA(),MATCH($B1525&amp;$C1525,'Smelter Reference List'!$J:$J,0))</f>
        <v>#N/A</v>
      </c>
      <c r="T1525" s="276"/>
      <c r="U1525" s="276"/>
      <c r="V1525" s="276"/>
      <c r="W1525" s="276"/>
    </row>
    <row r="1526" spans="1:23" s="267" customFormat="1" ht="20.25">
      <c r="A1526" s="265"/>
      <c r="B1526" s="273"/>
      <c r="C1526" s="273"/>
      <c r="D1526" s="166" t="str">
        <f ca="1">IF(ISERROR($S1526),"",OFFSET('Smelter Reference List'!$C$4,$S1526-4,0)&amp;"")</f>
        <v/>
      </c>
      <c r="E1526" s="166" t="str">
        <f ca="1">IF(ISERROR($S1526),"",OFFSET('Smelter Reference List'!$D$4,$S1526-4,0)&amp;"")</f>
        <v/>
      </c>
      <c r="F1526" s="166" t="str">
        <f ca="1">IF(ISERROR($S1526),"",OFFSET('Smelter Reference List'!$E$4,$S1526-4,0))</f>
        <v/>
      </c>
      <c r="G1526" s="166" t="str">
        <f ca="1">IF(C1526=$U$4,"Enter smelter details", IF(ISERROR($S1526),"",OFFSET('Smelter Reference List'!$F$4,$S1526-4,0)))</f>
        <v/>
      </c>
      <c r="H1526" s="290" t="str">
        <f ca="1">IF(ISERROR($S1526),"",OFFSET('Smelter Reference List'!$G$4,$S1526-4,0))</f>
        <v/>
      </c>
      <c r="I1526" s="291" t="str">
        <f ca="1">IF(ISERROR($S1526),"",OFFSET('Smelter Reference List'!$H$4,$S1526-4,0))</f>
        <v/>
      </c>
      <c r="J1526" s="291" t="str">
        <f ca="1">IF(ISERROR($S1526),"",OFFSET('Smelter Reference List'!$I$4,$S1526-4,0))</f>
        <v/>
      </c>
      <c r="K1526" s="288"/>
      <c r="L1526" s="288"/>
      <c r="M1526" s="288"/>
      <c r="N1526" s="288"/>
      <c r="O1526" s="288"/>
      <c r="P1526" s="288"/>
      <c r="Q1526" s="289"/>
      <c r="R1526" s="274"/>
      <c r="S1526" s="275" t="e">
        <f>IF(OR(C1526="",C1526=T$4),NA(),MATCH($B1526&amp;$C1526,'Smelter Reference List'!$J:$J,0))</f>
        <v>#N/A</v>
      </c>
      <c r="T1526" s="276"/>
      <c r="U1526" s="276"/>
      <c r="V1526" s="276"/>
      <c r="W1526" s="276"/>
    </row>
    <row r="1527" spans="1:23" s="267" customFormat="1" ht="20.25">
      <c r="A1527" s="265"/>
      <c r="B1527" s="273"/>
      <c r="C1527" s="273"/>
      <c r="D1527" s="166" t="str">
        <f ca="1">IF(ISERROR($S1527),"",OFFSET('Smelter Reference List'!$C$4,$S1527-4,0)&amp;"")</f>
        <v/>
      </c>
      <c r="E1527" s="166" t="str">
        <f ca="1">IF(ISERROR($S1527),"",OFFSET('Smelter Reference List'!$D$4,$S1527-4,0)&amp;"")</f>
        <v/>
      </c>
      <c r="F1527" s="166" t="str">
        <f ca="1">IF(ISERROR($S1527),"",OFFSET('Smelter Reference List'!$E$4,$S1527-4,0))</f>
        <v/>
      </c>
      <c r="G1527" s="166" t="str">
        <f ca="1">IF(C1527=$U$4,"Enter smelter details", IF(ISERROR($S1527),"",OFFSET('Smelter Reference List'!$F$4,$S1527-4,0)))</f>
        <v/>
      </c>
      <c r="H1527" s="290" t="str">
        <f ca="1">IF(ISERROR($S1527),"",OFFSET('Smelter Reference List'!$G$4,$S1527-4,0))</f>
        <v/>
      </c>
      <c r="I1527" s="291" t="str">
        <f ca="1">IF(ISERROR($S1527),"",OFFSET('Smelter Reference List'!$H$4,$S1527-4,0))</f>
        <v/>
      </c>
      <c r="J1527" s="291" t="str">
        <f ca="1">IF(ISERROR($S1527),"",OFFSET('Smelter Reference List'!$I$4,$S1527-4,0))</f>
        <v/>
      </c>
      <c r="K1527" s="288"/>
      <c r="L1527" s="288"/>
      <c r="M1527" s="288"/>
      <c r="N1527" s="288"/>
      <c r="O1527" s="288"/>
      <c r="P1527" s="288"/>
      <c r="Q1527" s="289"/>
      <c r="R1527" s="274"/>
      <c r="S1527" s="275" t="e">
        <f>IF(OR(C1527="",C1527=T$4),NA(),MATCH($B1527&amp;$C1527,'Smelter Reference List'!$J:$J,0))</f>
        <v>#N/A</v>
      </c>
      <c r="T1527" s="276"/>
      <c r="U1527" s="276"/>
      <c r="V1527" s="276"/>
      <c r="W1527" s="276"/>
    </row>
    <row r="1528" spans="1:23" s="267" customFormat="1" ht="20.25">
      <c r="A1528" s="265"/>
      <c r="B1528" s="273"/>
      <c r="C1528" s="273"/>
      <c r="D1528" s="166" t="str">
        <f ca="1">IF(ISERROR($S1528),"",OFFSET('Smelter Reference List'!$C$4,$S1528-4,0)&amp;"")</f>
        <v/>
      </c>
      <c r="E1528" s="166" t="str">
        <f ca="1">IF(ISERROR($S1528),"",OFFSET('Smelter Reference List'!$D$4,$S1528-4,0)&amp;"")</f>
        <v/>
      </c>
      <c r="F1528" s="166" t="str">
        <f ca="1">IF(ISERROR($S1528),"",OFFSET('Smelter Reference List'!$E$4,$S1528-4,0))</f>
        <v/>
      </c>
      <c r="G1528" s="166" t="str">
        <f ca="1">IF(C1528=$U$4,"Enter smelter details", IF(ISERROR($S1528),"",OFFSET('Smelter Reference List'!$F$4,$S1528-4,0)))</f>
        <v/>
      </c>
      <c r="H1528" s="290" t="str">
        <f ca="1">IF(ISERROR($S1528),"",OFFSET('Smelter Reference List'!$G$4,$S1528-4,0))</f>
        <v/>
      </c>
      <c r="I1528" s="291" t="str">
        <f ca="1">IF(ISERROR($S1528),"",OFFSET('Smelter Reference List'!$H$4,$S1528-4,0))</f>
        <v/>
      </c>
      <c r="J1528" s="291" t="str">
        <f ca="1">IF(ISERROR($S1528),"",OFFSET('Smelter Reference List'!$I$4,$S1528-4,0))</f>
        <v/>
      </c>
      <c r="K1528" s="288"/>
      <c r="L1528" s="288"/>
      <c r="M1528" s="288"/>
      <c r="N1528" s="288"/>
      <c r="O1528" s="288"/>
      <c r="P1528" s="288"/>
      <c r="Q1528" s="289"/>
      <c r="R1528" s="274"/>
      <c r="S1528" s="275" t="e">
        <f>IF(OR(C1528="",C1528=T$4),NA(),MATCH($B1528&amp;$C1528,'Smelter Reference List'!$J:$J,0))</f>
        <v>#N/A</v>
      </c>
      <c r="T1528" s="276"/>
      <c r="U1528" s="276"/>
      <c r="V1528" s="276"/>
      <c r="W1528" s="276"/>
    </row>
    <row r="1529" spans="1:23" s="267" customFormat="1" ht="20.25">
      <c r="A1529" s="265"/>
      <c r="B1529" s="273"/>
      <c r="C1529" s="273"/>
      <c r="D1529" s="166" t="str">
        <f ca="1">IF(ISERROR($S1529),"",OFFSET('Smelter Reference List'!$C$4,$S1529-4,0)&amp;"")</f>
        <v/>
      </c>
      <c r="E1529" s="166" t="str">
        <f ca="1">IF(ISERROR($S1529),"",OFFSET('Smelter Reference List'!$D$4,$S1529-4,0)&amp;"")</f>
        <v/>
      </c>
      <c r="F1529" s="166" t="str">
        <f ca="1">IF(ISERROR($S1529),"",OFFSET('Smelter Reference List'!$E$4,$S1529-4,0))</f>
        <v/>
      </c>
      <c r="G1529" s="166" t="str">
        <f ca="1">IF(C1529=$U$4,"Enter smelter details", IF(ISERROR($S1529),"",OFFSET('Smelter Reference List'!$F$4,$S1529-4,0)))</f>
        <v/>
      </c>
      <c r="H1529" s="290" t="str">
        <f ca="1">IF(ISERROR($S1529),"",OFFSET('Smelter Reference List'!$G$4,$S1529-4,0))</f>
        <v/>
      </c>
      <c r="I1529" s="291" t="str">
        <f ca="1">IF(ISERROR($S1529),"",OFFSET('Smelter Reference List'!$H$4,$S1529-4,0))</f>
        <v/>
      </c>
      <c r="J1529" s="291" t="str">
        <f ca="1">IF(ISERROR($S1529),"",OFFSET('Smelter Reference List'!$I$4,$S1529-4,0))</f>
        <v/>
      </c>
      <c r="K1529" s="288"/>
      <c r="L1529" s="288"/>
      <c r="M1529" s="288"/>
      <c r="N1529" s="288"/>
      <c r="O1529" s="288"/>
      <c r="P1529" s="288"/>
      <c r="Q1529" s="289"/>
      <c r="R1529" s="274"/>
      <c r="S1529" s="275" t="e">
        <f>IF(OR(C1529="",C1529=T$4),NA(),MATCH($B1529&amp;$C1529,'Smelter Reference List'!$J:$J,0))</f>
        <v>#N/A</v>
      </c>
      <c r="T1529" s="276"/>
      <c r="U1529" s="276"/>
      <c r="V1529" s="276"/>
      <c r="W1529" s="276"/>
    </row>
    <row r="1530" spans="1:23" s="267" customFormat="1" ht="20.25">
      <c r="A1530" s="265"/>
      <c r="B1530" s="273"/>
      <c r="C1530" s="273"/>
      <c r="D1530" s="166" t="str">
        <f ca="1">IF(ISERROR($S1530),"",OFFSET('Smelter Reference List'!$C$4,$S1530-4,0)&amp;"")</f>
        <v/>
      </c>
      <c r="E1530" s="166" t="str">
        <f ca="1">IF(ISERROR($S1530),"",OFFSET('Smelter Reference List'!$D$4,$S1530-4,0)&amp;"")</f>
        <v/>
      </c>
      <c r="F1530" s="166" t="str">
        <f ca="1">IF(ISERROR($S1530),"",OFFSET('Smelter Reference List'!$E$4,$S1530-4,0))</f>
        <v/>
      </c>
      <c r="G1530" s="166" t="str">
        <f ca="1">IF(C1530=$U$4,"Enter smelter details", IF(ISERROR($S1530),"",OFFSET('Smelter Reference List'!$F$4,$S1530-4,0)))</f>
        <v/>
      </c>
      <c r="H1530" s="290" t="str">
        <f ca="1">IF(ISERROR($S1530),"",OFFSET('Smelter Reference List'!$G$4,$S1530-4,0))</f>
        <v/>
      </c>
      <c r="I1530" s="291" t="str">
        <f ca="1">IF(ISERROR($S1530),"",OFFSET('Smelter Reference List'!$H$4,$S1530-4,0))</f>
        <v/>
      </c>
      <c r="J1530" s="291" t="str">
        <f ca="1">IF(ISERROR($S1530),"",OFFSET('Smelter Reference List'!$I$4,$S1530-4,0))</f>
        <v/>
      </c>
      <c r="K1530" s="288"/>
      <c r="L1530" s="288"/>
      <c r="M1530" s="288"/>
      <c r="N1530" s="288"/>
      <c r="O1530" s="288"/>
      <c r="P1530" s="288"/>
      <c r="Q1530" s="289"/>
      <c r="R1530" s="274"/>
      <c r="S1530" s="275" t="e">
        <f>IF(OR(C1530="",C1530=T$4),NA(),MATCH($B1530&amp;$C1530,'Smelter Reference List'!$J:$J,0))</f>
        <v>#N/A</v>
      </c>
      <c r="T1530" s="276"/>
      <c r="U1530" s="276"/>
      <c r="V1530" s="276"/>
      <c r="W1530" s="276"/>
    </row>
    <row r="1531" spans="1:23" s="267" customFormat="1" ht="20.25">
      <c r="A1531" s="265"/>
      <c r="B1531" s="273"/>
      <c r="C1531" s="273"/>
      <c r="D1531" s="166" t="str">
        <f ca="1">IF(ISERROR($S1531),"",OFFSET('Smelter Reference List'!$C$4,$S1531-4,0)&amp;"")</f>
        <v/>
      </c>
      <c r="E1531" s="166" t="str">
        <f ca="1">IF(ISERROR($S1531),"",OFFSET('Smelter Reference List'!$D$4,$S1531-4,0)&amp;"")</f>
        <v/>
      </c>
      <c r="F1531" s="166" t="str">
        <f ca="1">IF(ISERROR($S1531),"",OFFSET('Smelter Reference List'!$E$4,$S1531-4,0))</f>
        <v/>
      </c>
      <c r="G1531" s="166" t="str">
        <f ca="1">IF(C1531=$U$4,"Enter smelter details", IF(ISERROR($S1531),"",OFFSET('Smelter Reference List'!$F$4,$S1531-4,0)))</f>
        <v/>
      </c>
      <c r="H1531" s="290" t="str">
        <f ca="1">IF(ISERROR($S1531),"",OFFSET('Smelter Reference List'!$G$4,$S1531-4,0))</f>
        <v/>
      </c>
      <c r="I1531" s="291" t="str">
        <f ca="1">IF(ISERROR($S1531),"",OFFSET('Smelter Reference List'!$H$4,$S1531-4,0))</f>
        <v/>
      </c>
      <c r="J1531" s="291" t="str">
        <f ca="1">IF(ISERROR($S1531),"",OFFSET('Smelter Reference List'!$I$4,$S1531-4,0))</f>
        <v/>
      </c>
      <c r="K1531" s="288"/>
      <c r="L1531" s="288"/>
      <c r="M1531" s="288"/>
      <c r="N1531" s="288"/>
      <c r="O1531" s="288"/>
      <c r="P1531" s="288"/>
      <c r="Q1531" s="289"/>
      <c r="R1531" s="274"/>
      <c r="S1531" s="275" t="e">
        <f>IF(OR(C1531="",C1531=T$4),NA(),MATCH($B1531&amp;$C1531,'Smelter Reference List'!$J:$J,0))</f>
        <v>#N/A</v>
      </c>
      <c r="T1531" s="276"/>
      <c r="U1531" s="276"/>
      <c r="V1531" s="276"/>
      <c r="W1531" s="276"/>
    </row>
    <row r="1532" spans="1:23" s="267" customFormat="1" ht="20.25">
      <c r="A1532" s="265"/>
      <c r="B1532" s="273"/>
      <c r="C1532" s="273"/>
      <c r="D1532" s="166" t="str">
        <f ca="1">IF(ISERROR($S1532),"",OFFSET('Smelter Reference List'!$C$4,$S1532-4,0)&amp;"")</f>
        <v/>
      </c>
      <c r="E1532" s="166" t="str">
        <f ca="1">IF(ISERROR($S1532),"",OFFSET('Smelter Reference List'!$D$4,$S1532-4,0)&amp;"")</f>
        <v/>
      </c>
      <c r="F1532" s="166" t="str">
        <f ca="1">IF(ISERROR($S1532),"",OFFSET('Smelter Reference List'!$E$4,$S1532-4,0))</f>
        <v/>
      </c>
      <c r="G1532" s="166" t="str">
        <f ca="1">IF(C1532=$U$4,"Enter smelter details", IF(ISERROR($S1532),"",OFFSET('Smelter Reference List'!$F$4,$S1532-4,0)))</f>
        <v/>
      </c>
      <c r="H1532" s="290" t="str">
        <f ca="1">IF(ISERROR($S1532),"",OFFSET('Smelter Reference List'!$G$4,$S1532-4,0))</f>
        <v/>
      </c>
      <c r="I1532" s="291" t="str">
        <f ca="1">IF(ISERROR($S1532),"",OFFSET('Smelter Reference List'!$H$4,$S1532-4,0))</f>
        <v/>
      </c>
      <c r="J1532" s="291" t="str">
        <f ca="1">IF(ISERROR($S1532),"",OFFSET('Smelter Reference List'!$I$4,$S1532-4,0))</f>
        <v/>
      </c>
      <c r="K1532" s="288"/>
      <c r="L1532" s="288"/>
      <c r="M1532" s="288"/>
      <c r="N1532" s="288"/>
      <c r="O1532" s="288"/>
      <c r="P1532" s="288"/>
      <c r="Q1532" s="289"/>
      <c r="R1532" s="274"/>
      <c r="S1532" s="275" t="e">
        <f>IF(OR(C1532="",C1532=T$4),NA(),MATCH($B1532&amp;$C1532,'Smelter Reference List'!$J:$J,0))</f>
        <v>#N/A</v>
      </c>
      <c r="T1532" s="276"/>
      <c r="U1532" s="276"/>
      <c r="V1532" s="276"/>
      <c r="W1532" s="276"/>
    </row>
    <row r="1533" spans="1:23" s="267" customFormat="1" ht="20.25">
      <c r="A1533" s="265"/>
      <c r="B1533" s="273"/>
      <c r="C1533" s="273"/>
      <c r="D1533" s="166" t="str">
        <f ca="1">IF(ISERROR($S1533),"",OFFSET('Smelter Reference List'!$C$4,$S1533-4,0)&amp;"")</f>
        <v/>
      </c>
      <c r="E1533" s="166" t="str">
        <f ca="1">IF(ISERROR($S1533),"",OFFSET('Smelter Reference List'!$D$4,$S1533-4,0)&amp;"")</f>
        <v/>
      </c>
      <c r="F1533" s="166" t="str">
        <f ca="1">IF(ISERROR($S1533),"",OFFSET('Smelter Reference List'!$E$4,$S1533-4,0))</f>
        <v/>
      </c>
      <c r="G1533" s="166" t="str">
        <f ca="1">IF(C1533=$U$4,"Enter smelter details", IF(ISERROR($S1533),"",OFFSET('Smelter Reference List'!$F$4,$S1533-4,0)))</f>
        <v/>
      </c>
      <c r="H1533" s="290" t="str">
        <f ca="1">IF(ISERROR($S1533),"",OFFSET('Smelter Reference List'!$G$4,$S1533-4,0))</f>
        <v/>
      </c>
      <c r="I1533" s="291" t="str">
        <f ca="1">IF(ISERROR($S1533),"",OFFSET('Smelter Reference List'!$H$4,$S1533-4,0))</f>
        <v/>
      </c>
      <c r="J1533" s="291" t="str">
        <f ca="1">IF(ISERROR($S1533),"",OFFSET('Smelter Reference List'!$I$4,$S1533-4,0))</f>
        <v/>
      </c>
      <c r="K1533" s="288"/>
      <c r="L1533" s="288"/>
      <c r="M1533" s="288"/>
      <c r="N1533" s="288"/>
      <c r="O1533" s="288"/>
      <c r="P1533" s="288"/>
      <c r="Q1533" s="289"/>
      <c r="R1533" s="274"/>
      <c r="S1533" s="275" t="e">
        <f>IF(OR(C1533="",C1533=T$4),NA(),MATCH($B1533&amp;$C1533,'Smelter Reference List'!$J:$J,0))</f>
        <v>#N/A</v>
      </c>
      <c r="T1533" s="276"/>
      <c r="U1533" s="276"/>
      <c r="V1533" s="276"/>
      <c r="W1533" s="276"/>
    </row>
    <row r="1534" spans="1:23" s="267" customFormat="1" ht="20.25">
      <c r="A1534" s="265"/>
      <c r="B1534" s="273"/>
      <c r="C1534" s="273"/>
      <c r="D1534" s="166" t="str">
        <f ca="1">IF(ISERROR($S1534),"",OFFSET('Smelter Reference List'!$C$4,$S1534-4,0)&amp;"")</f>
        <v/>
      </c>
      <c r="E1534" s="166" t="str">
        <f ca="1">IF(ISERROR($S1534),"",OFFSET('Smelter Reference List'!$D$4,$S1534-4,0)&amp;"")</f>
        <v/>
      </c>
      <c r="F1534" s="166" t="str">
        <f ca="1">IF(ISERROR($S1534),"",OFFSET('Smelter Reference List'!$E$4,$S1534-4,0))</f>
        <v/>
      </c>
      <c r="G1534" s="166" t="str">
        <f ca="1">IF(C1534=$U$4,"Enter smelter details", IF(ISERROR($S1534),"",OFFSET('Smelter Reference List'!$F$4,$S1534-4,0)))</f>
        <v/>
      </c>
      <c r="H1534" s="290" t="str">
        <f ca="1">IF(ISERROR($S1534),"",OFFSET('Smelter Reference List'!$G$4,$S1534-4,0))</f>
        <v/>
      </c>
      <c r="I1534" s="291" t="str">
        <f ca="1">IF(ISERROR($S1534),"",OFFSET('Smelter Reference List'!$H$4,$S1534-4,0))</f>
        <v/>
      </c>
      <c r="J1534" s="291" t="str">
        <f ca="1">IF(ISERROR($S1534),"",OFFSET('Smelter Reference List'!$I$4,$S1534-4,0))</f>
        <v/>
      </c>
      <c r="K1534" s="288"/>
      <c r="L1534" s="288"/>
      <c r="M1534" s="288"/>
      <c r="N1534" s="288"/>
      <c r="O1534" s="288"/>
      <c r="P1534" s="288"/>
      <c r="Q1534" s="289"/>
      <c r="R1534" s="274"/>
      <c r="S1534" s="275" t="e">
        <f>IF(OR(C1534="",C1534=T$4),NA(),MATCH($B1534&amp;$C1534,'Smelter Reference List'!$J:$J,0))</f>
        <v>#N/A</v>
      </c>
      <c r="T1534" s="276"/>
      <c r="U1534" s="276"/>
      <c r="V1534" s="276"/>
      <c r="W1534" s="276"/>
    </row>
    <row r="1535" spans="1:23" s="267" customFormat="1" ht="20.25">
      <c r="A1535" s="265"/>
      <c r="B1535" s="273"/>
      <c r="C1535" s="273"/>
      <c r="D1535" s="166" t="str">
        <f ca="1">IF(ISERROR($S1535),"",OFFSET('Smelter Reference List'!$C$4,$S1535-4,0)&amp;"")</f>
        <v/>
      </c>
      <c r="E1535" s="166" t="str">
        <f ca="1">IF(ISERROR($S1535),"",OFFSET('Smelter Reference List'!$D$4,$S1535-4,0)&amp;"")</f>
        <v/>
      </c>
      <c r="F1535" s="166" t="str">
        <f ca="1">IF(ISERROR($S1535),"",OFFSET('Smelter Reference List'!$E$4,$S1535-4,0))</f>
        <v/>
      </c>
      <c r="G1535" s="166" t="str">
        <f ca="1">IF(C1535=$U$4,"Enter smelter details", IF(ISERROR($S1535),"",OFFSET('Smelter Reference List'!$F$4,$S1535-4,0)))</f>
        <v/>
      </c>
      <c r="H1535" s="290" t="str">
        <f ca="1">IF(ISERROR($S1535),"",OFFSET('Smelter Reference List'!$G$4,$S1535-4,0))</f>
        <v/>
      </c>
      <c r="I1535" s="291" t="str">
        <f ca="1">IF(ISERROR($S1535),"",OFFSET('Smelter Reference List'!$H$4,$S1535-4,0))</f>
        <v/>
      </c>
      <c r="J1535" s="291" t="str">
        <f ca="1">IF(ISERROR($S1535),"",OFFSET('Smelter Reference List'!$I$4,$S1535-4,0))</f>
        <v/>
      </c>
      <c r="K1535" s="288"/>
      <c r="L1535" s="288"/>
      <c r="M1535" s="288"/>
      <c r="N1535" s="288"/>
      <c r="O1535" s="288"/>
      <c r="P1535" s="288"/>
      <c r="Q1535" s="289"/>
      <c r="R1535" s="274"/>
      <c r="S1535" s="275" t="e">
        <f>IF(OR(C1535="",C1535=T$4),NA(),MATCH($B1535&amp;$C1535,'Smelter Reference List'!$J:$J,0))</f>
        <v>#N/A</v>
      </c>
      <c r="T1535" s="276"/>
      <c r="U1535" s="276"/>
      <c r="V1535" s="276"/>
      <c r="W1535" s="276"/>
    </row>
    <row r="1536" spans="1:23" s="267" customFormat="1" ht="20.25">
      <c r="A1536" s="265"/>
      <c r="B1536" s="273"/>
      <c r="C1536" s="273"/>
      <c r="D1536" s="166" t="str">
        <f ca="1">IF(ISERROR($S1536),"",OFFSET('Smelter Reference List'!$C$4,$S1536-4,0)&amp;"")</f>
        <v/>
      </c>
      <c r="E1536" s="166" t="str">
        <f ca="1">IF(ISERROR($S1536),"",OFFSET('Smelter Reference List'!$D$4,$S1536-4,0)&amp;"")</f>
        <v/>
      </c>
      <c r="F1536" s="166" t="str">
        <f ca="1">IF(ISERROR($S1536),"",OFFSET('Smelter Reference List'!$E$4,$S1536-4,0))</f>
        <v/>
      </c>
      <c r="G1536" s="166" t="str">
        <f ca="1">IF(C1536=$U$4,"Enter smelter details", IF(ISERROR($S1536),"",OFFSET('Smelter Reference List'!$F$4,$S1536-4,0)))</f>
        <v/>
      </c>
      <c r="H1536" s="290" t="str">
        <f ca="1">IF(ISERROR($S1536),"",OFFSET('Smelter Reference List'!$G$4,$S1536-4,0))</f>
        <v/>
      </c>
      <c r="I1536" s="291" t="str">
        <f ca="1">IF(ISERROR($S1536),"",OFFSET('Smelter Reference List'!$H$4,$S1536-4,0))</f>
        <v/>
      </c>
      <c r="J1536" s="291" t="str">
        <f ca="1">IF(ISERROR($S1536),"",OFFSET('Smelter Reference List'!$I$4,$S1536-4,0))</f>
        <v/>
      </c>
      <c r="K1536" s="288"/>
      <c r="L1536" s="288"/>
      <c r="M1536" s="288"/>
      <c r="N1536" s="288"/>
      <c r="O1536" s="288"/>
      <c r="P1536" s="288"/>
      <c r="Q1536" s="289"/>
      <c r="R1536" s="274"/>
      <c r="S1536" s="275" t="e">
        <f>IF(OR(C1536="",C1536=T$4),NA(),MATCH($B1536&amp;$C1536,'Smelter Reference List'!$J:$J,0))</f>
        <v>#N/A</v>
      </c>
      <c r="T1536" s="276"/>
      <c r="U1536" s="276"/>
      <c r="V1536" s="276"/>
      <c r="W1536" s="276"/>
    </row>
    <row r="1537" spans="1:23" s="267" customFormat="1" ht="20.25">
      <c r="A1537" s="265"/>
      <c r="B1537" s="273"/>
      <c r="C1537" s="273"/>
      <c r="D1537" s="166" t="str">
        <f ca="1">IF(ISERROR($S1537),"",OFFSET('Smelter Reference List'!$C$4,$S1537-4,0)&amp;"")</f>
        <v/>
      </c>
      <c r="E1537" s="166" t="str">
        <f ca="1">IF(ISERROR($S1537),"",OFFSET('Smelter Reference List'!$D$4,$S1537-4,0)&amp;"")</f>
        <v/>
      </c>
      <c r="F1537" s="166" t="str">
        <f ca="1">IF(ISERROR($S1537),"",OFFSET('Smelter Reference List'!$E$4,$S1537-4,0))</f>
        <v/>
      </c>
      <c r="G1537" s="166" t="str">
        <f ca="1">IF(C1537=$U$4,"Enter smelter details", IF(ISERROR($S1537),"",OFFSET('Smelter Reference List'!$F$4,$S1537-4,0)))</f>
        <v/>
      </c>
      <c r="H1537" s="290" t="str">
        <f ca="1">IF(ISERROR($S1537),"",OFFSET('Smelter Reference List'!$G$4,$S1537-4,0))</f>
        <v/>
      </c>
      <c r="I1537" s="291" t="str">
        <f ca="1">IF(ISERROR($S1537),"",OFFSET('Smelter Reference List'!$H$4,$S1537-4,0))</f>
        <v/>
      </c>
      <c r="J1537" s="291" t="str">
        <f ca="1">IF(ISERROR($S1537),"",OFFSET('Smelter Reference List'!$I$4,$S1537-4,0))</f>
        <v/>
      </c>
      <c r="K1537" s="288"/>
      <c r="L1537" s="288"/>
      <c r="M1537" s="288"/>
      <c r="N1537" s="288"/>
      <c r="O1537" s="288"/>
      <c r="P1537" s="288"/>
      <c r="Q1537" s="289"/>
      <c r="R1537" s="274"/>
      <c r="S1537" s="275" t="e">
        <f>IF(OR(C1537="",C1537=T$4),NA(),MATCH($B1537&amp;$C1537,'Smelter Reference List'!$J:$J,0))</f>
        <v>#N/A</v>
      </c>
      <c r="T1537" s="276"/>
      <c r="U1537" s="276"/>
      <c r="V1537" s="276"/>
      <c r="W1537" s="276"/>
    </row>
    <row r="1538" spans="1:23" s="267" customFormat="1" ht="20.25">
      <c r="A1538" s="265"/>
      <c r="B1538" s="273"/>
      <c r="C1538" s="273"/>
      <c r="D1538" s="166" t="str">
        <f ca="1">IF(ISERROR($S1538),"",OFFSET('Smelter Reference List'!$C$4,$S1538-4,0)&amp;"")</f>
        <v/>
      </c>
      <c r="E1538" s="166" t="str">
        <f ca="1">IF(ISERROR($S1538),"",OFFSET('Smelter Reference List'!$D$4,$S1538-4,0)&amp;"")</f>
        <v/>
      </c>
      <c r="F1538" s="166" t="str">
        <f ca="1">IF(ISERROR($S1538),"",OFFSET('Smelter Reference List'!$E$4,$S1538-4,0))</f>
        <v/>
      </c>
      <c r="G1538" s="166" t="str">
        <f ca="1">IF(C1538=$U$4,"Enter smelter details", IF(ISERROR($S1538),"",OFFSET('Smelter Reference List'!$F$4,$S1538-4,0)))</f>
        <v/>
      </c>
      <c r="H1538" s="290" t="str">
        <f ca="1">IF(ISERROR($S1538),"",OFFSET('Smelter Reference List'!$G$4,$S1538-4,0))</f>
        <v/>
      </c>
      <c r="I1538" s="291" t="str">
        <f ca="1">IF(ISERROR($S1538),"",OFFSET('Smelter Reference List'!$H$4,$S1538-4,0))</f>
        <v/>
      </c>
      <c r="J1538" s="291" t="str">
        <f ca="1">IF(ISERROR($S1538),"",OFFSET('Smelter Reference List'!$I$4,$S1538-4,0))</f>
        <v/>
      </c>
      <c r="K1538" s="288"/>
      <c r="L1538" s="288"/>
      <c r="M1538" s="288"/>
      <c r="N1538" s="288"/>
      <c r="O1538" s="288"/>
      <c r="P1538" s="288"/>
      <c r="Q1538" s="289"/>
      <c r="R1538" s="274"/>
      <c r="S1538" s="275" t="e">
        <f>IF(OR(C1538="",C1538=T$4),NA(),MATCH($B1538&amp;$C1538,'Smelter Reference List'!$J:$J,0))</f>
        <v>#N/A</v>
      </c>
      <c r="T1538" s="276"/>
      <c r="U1538" s="276"/>
      <c r="V1538" s="276"/>
      <c r="W1538" s="276"/>
    </row>
    <row r="1539" spans="1:23" s="267" customFormat="1" ht="20.25">
      <c r="A1539" s="265"/>
      <c r="B1539" s="273"/>
      <c r="C1539" s="273"/>
      <c r="D1539" s="166" t="str">
        <f ca="1">IF(ISERROR($S1539),"",OFFSET('Smelter Reference List'!$C$4,$S1539-4,0)&amp;"")</f>
        <v/>
      </c>
      <c r="E1539" s="166" t="str">
        <f ca="1">IF(ISERROR($S1539),"",OFFSET('Smelter Reference List'!$D$4,$S1539-4,0)&amp;"")</f>
        <v/>
      </c>
      <c r="F1539" s="166" t="str">
        <f ca="1">IF(ISERROR($S1539),"",OFFSET('Smelter Reference List'!$E$4,$S1539-4,0))</f>
        <v/>
      </c>
      <c r="G1539" s="166" t="str">
        <f ca="1">IF(C1539=$U$4,"Enter smelter details", IF(ISERROR($S1539),"",OFFSET('Smelter Reference List'!$F$4,$S1539-4,0)))</f>
        <v/>
      </c>
      <c r="H1539" s="290" t="str">
        <f ca="1">IF(ISERROR($S1539),"",OFFSET('Smelter Reference List'!$G$4,$S1539-4,0))</f>
        <v/>
      </c>
      <c r="I1539" s="291" t="str">
        <f ca="1">IF(ISERROR($S1539),"",OFFSET('Smelter Reference List'!$H$4,$S1539-4,0))</f>
        <v/>
      </c>
      <c r="J1539" s="291" t="str">
        <f ca="1">IF(ISERROR($S1539),"",OFFSET('Smelter Reference List'!$I$4,$S1539-4,0))</f>
        <v/>
      </c>
      <c r="K1539" s="288"/>
      <c r="L1539" s="288"/>
      <c r="M1539" s="288"/>
      <c r="N1539" s="288"/>
      <c r="O1539" s="288"/>
      <c r="P1539" s="288"/>
      <c r="Q1539" s="289"/>
      <c r="R1539" s="274"/>
      <c r="S1539" s="275" t="e">
        <f>IF(OR(C1539="",C1539=T$4),NA(),MATCH($B1539&amp;$C1539,'Smelter Reference List'!$J:$J,0))</f>
        <v>#N/A</v>
      </c>
      <c r="T1539" s="276"/>
      <c r="U1539" s="276"/>
      <c r="V1539" s="276"/>
      <c r="W1539" s="276"/>
    </row>
    <row r="1540" spans="1:23" s="267" customFormat="1" ht="20.25">
      <c r="A1540" s="265"/>
      <c r="B1540" s="273"/>
      <c r="C1540" s="273"/>
      <c r="D1540" s="166" t="str">
        <f ca="1">IF(ISERROR($S1540),"",OFFSET('Smelter Reference List'!$C$4,$S1540-4,0)&amp;"")</f>
        <v/>
      </c>
      <c r="E1540" s="166" t="str">
        <f ca="1">IF(ISERROR($S1540),"",OFFSET('Smelter Reference List'!$D$4,$S1540-4,0)&amp;"")</f>
        <v/>
      </c>
      <c r="F1540" s="166" t="str">
        <f ca="1">IF(ISERROR($S1540),"",OFFSET('Smelter Reference List'!$E$4,$S1540-4,0))</f>
        <v/>
      </c>
      <c r="G1540" s="166" t="str">
        <f ca="1">IF(C1540=$U$4,"Enter smelter details", IF(ISERROR($S1540),"",OFFSET('Smelter Reference List'!$F$4,$S1540-4,0)))</f>
        <v/>
      </c>
      <c r="H1540" s="290" t="str">
        <f ca="1">IF(ISERROR($S1540),"",OFFSET('Smelter Reference List'!$G$4,$S1540-4,0))</f>
        <v/>
      </c>
      <c r="I1540" s="291" t="str">
        <f ca="1">IF(ISERROR($S1540),"",OFFSET('Smelter Reference List'!$H$4,$S1540-4,0))</f>
        <v/>
      </c>
      <c r="J1540" s="291" t="str">
        <f ca="1">IF(ISERROR($S1540),"",OFFSET('Smelter Reference List'!$I$4,$S1540-4,0))</f>
        <v/>
      </c>
      <c r="K1540" s="288"/>
      <c r="L1540" s="288"/>
      <c r="M1540" s="288"/>
      <c r="N1540" s="288"/>
      <c r="O1540" s="288"/>
      <c r="P1540" s="288"/>
      <c r="Q1540" s="289"/>
      <c r="R1540" s="274"/>
      <c r="S1540" s="275" t="e">
        <f>IF(OR(C1540="",C1540=T$4),NA(),MATCH($B1540&amp;$C1540,'Smelter Reference List'!$J:$J,0))</f>
        <v>#N/A</v>
      </c>
      <c r="T1540" s="276"/>
      <c r="U1540" s="276"/>
      <c r="V1540" s="276"/>
      <c r="W1540" s="276"/>
    </row>
    <row r="1541" spans="1:23" s="267" customFormat="1" ht="20.25">
      <c r="A1541" s="265"/>
      <c r="B1541" s="273"/>
      <c r="C1541" s="273"/>
      <c r="D1541" s="166" t="str">
        <f ca="1">IF(ISERROR($S1541),"",OFFSET('Smelter Reference List'!$C$4,$S1541-4,0)&amp;"")</f>
        <v/>
      </c>
      <c r="E1541" s="166" t="str">
        <f ca="1">IF(ISERROR($S1541),"",OFFSET('Smelter Reference List'!$D$4,$S1541-4,0)&amp;"")</f>
        <v/>
      </c>
      <c r="F1541" s="166" t="str">
        <f ca="1">IF(ISERROR($S1541),"",OFFSET('Smelter Reference List'!$E$4,$S1541-4,0))</f>
        <v/>
      </c>
      <c r="G1541" s="166" t="str">
        <f ca="1">IF(C1541=$U$4,"Enter smelter details", IF(ISERROR($S1541),"",OFFSET('Smelter Reference List'!$F$4,$S1541-4,0)))</f>
        <v/>
      </c>
      <c r="H1541" s="290" t="str">
        <f ca="1">IF(ISERROR($S1541),"",OFFSET('Smelter Reference List'!$G$4,$S1541-4,0))</f>
        <v/>
      </c>
      <c r="I1541" s="291" t="str">
        <f ca="1">IF(ISERROR($S1541),"",OFFSET('Smelter Reference List'!$H$4,$S1541-4,0))</f>
        <v/>
      </c>
      <c r="J1541" s="291" t="str">
        <f ca="1">IF(ISERROR($S1541),"",OFFSET('Smelter Reference List'!$I$4,$S1541-4,0))</f>
        <v/>
      </c>
      <c r="K1541" s="288"/>
      <c r="L1541" s="288"/>
      <c r="M1541" s="288"/>
      <c r="N1541" s="288"/>
      <c r="O1541" s="288"/>
      <c r="P1541" s="288"/>
      <c r="Q1541" s="289"/>
      <c r="R1541" s="274"/>
      <c r="S1541" s="275" t="e">
        <f>IF(OR(C1541="",C1541=T$4),NA(),MATCH($B1541&amp;$C1541,'Smelter Reference List'!$J:$J,0))</f>
        <v>#N/A</v>
      </c>
      <c r="T1541" s="276"/>
      <c r="U1541" s="276"/>
      <c r="V1541" s="276"/>
      <c r="W1541" s="276"/>
    </row>
    <row r="1542" spans="1:23" s="267" customFormat="1" ht="20.25">
      <c r="A1542" s="265"/>
      <c r="B1542" s="273"/>
      <c r="C1542" s="273"/>
      <c r="D1542" s="166" t="str">
        <f ca="1">IF(ISERROR($S1542),"",OFFSET('Smelter Reference List'!$C$4,$S1542-4,0)&amp;"")</f>
        <v/>
      </c>
      <c r="E1542" s="166" t="str">
        <f ca="1">IF(ISERROR($S1542),"",OFFSET('Smelter Reference List'!$D$4,$S1542-4,0)&amp;"")</f>
        <v/>
      </c>
      <c r="F1542" s="166" t="str">
        <f ca="1">IF(ISERROR($S1542),"",OFFSET('Smelter Reference List'!$E$4,$S1542-4,0))</f>
        <v/>
      </c>
      <c r="G1542" s="166" t="str">
        <f ca="1">IF(C1542=$U$4,"Enter smelter details", IF(ISERROR($S1542),"",OFFSET('Smelter Reference List'!$F$4,$S1542-4,0)))</f>
        <v/>
      </c>
      <c r="H1542" s="290" t="str">
        <f ca="1">IF(ISERROR($S1542),"",OFFSET('Smelter Reference List'!$G$4,$S1542-4,0))</f>
        <v/>
      </c>
      <c r="I1542" s="291" t="str">
        <f ca="1">IF(ISERROR($S1542),"",OFFSET('Smelter Reference List'!$H$4,$S1542-4,0))</f>
        <v/>
      </c>
      <c r="J1542" s="291" t="str">
        <f ca="1">IF(ISERROR($S1542),"",OFFSET('Smelter Reference List'!$I$4,$S1542-4,0))</f>
        <v/>
      </c>
      <c r="K1542" s="288"/>
      <c r="L1542" s="288"/>
      <c r="M1542" s="288"/>
      <c r="N1542" s="288"/>
      <c r="O1542" s="288"/>
      <c r="P1542" s="288"/>
      <c r="Q1542" s="289"/>
      <c r="R1542" s="274"/>
      <c r="S1542" s="275" t="e">
        <f>IF(OR(C1542="",C1542=T$4),NA(),MATCH($B1542&amp;$C1542,'Smelter Reference List'!$J:$J,0))</f>
        <v>#N/A</v>
      </c>
      <c r="T1542" s="276"/>
      <c r="U1542" s="276"/>
      <c r="V1542" s="276"/>
      <c r="W1542" s="276"/>
    </row>
    <row r="1543" spans="1:23" s="267" customFormat="1" ht="20.25">
      <c r="A1543" s="265"/>
      <c r="B1543" s="273"/>
      <c r="C1543" s="273"/>
      <c r="D1543" s="166" t="str">
        <f ca="1">IF(ISERROR($S1543),"",OFFSET('Smelter Reference List'!$C$4,$S1543-4,0)&amp;"")</f>
        <v/>
      </c>
      <c r="E1543" s="166" t="str">
        <f ca="1">IF(ISERROR($S1543),"",OFFSET('Smelter Reference List'!$D$4,$S1543-4,0)&amp;"")</f>
        <v/>
      </c>
      <c r="F1543" s="166" t="str">
        <f ca="1">IF(ISERROR($S1543),"",OFFSET('Smelter Reference List'!$E$4,$S1543-4,0))</f>
        <v/>
      </c>
      <c r="G1543" s="166" t="str">
        <f ca="1">IF(C1543=$U$4,"Enter smelter details", IF(ISERROR($S1543),"",OFFSET('Smelter Reference List'!$F$4,$S1543-4,0)))</f>
        <v/>
      </c>
      <c r="H1543" s="290" t="str">
        <f ca="1">IF(ISERROR($S1543),"",OFFSET('Smelter Reference List'!$G$4,$S1543-4,0))</f>
        <v/>
      </c>
      <c r="I1543" s="291" t="str">
        <f ca="1">IF(ISERROR($S1543),"",OFFSET('Smelter Reference List'!$H$4,$S1543-4,0))</f>
        <v/>
      </c>
      <c r="J1543" s="291" t="str">
        <f ca="1">IF(ISERROR($S1543),"",OFFSET('Smelter Reference List'!$I$4,$S1543-4,0))</f>
        <v/>
      </c>
      <c r="K1543" s="288"/>
      <c r="L1543" s="288"/>
      <c r="M1543" s="288"/>
      <c r="N1543" s="288"/>
      <c r="O1543" s="288"/>
      <c r="P1543" s="288"/>
      <c r="Q1543" s="289"/>
      <c r="R1543" s="274"/>
      <c r="S1543" s="275" t="e">
        <f>IF(OR(C1543="",C1543=T$4),NA(),MATCH($B1543&amp;$C1543,'Smelter Reference List'!$J:$J,0))</f>
        <v>#N/A</v>
      </c>
      <c r="T1543" s="276"/>
      <c r="U1543" s="276"/>
      <c r="V1543" s="276"/>
      <c r="W1543" s="276"/>
    </row>
    <row r="1544" spans="1:23" s="267" customFormat="1" ht="20.25">
      <c r="A1544" s="265"/>
      <c r="B1544" s="273"/>
      <c r="C1544" s="273"/>
      <c r="D1544" s="166" t="str">
        <f ca="1">IF(ISERROR($S1544),"",OFFSET('Smelter Reference List'!$C$4,$S1544-4,0)&amp;"")</f>
        <v/>
      </c>
      <c r="E1544" s="166" t="str">
        <f ca="1">IF(ISERROR($S1544),"",OFFSET('Smelter Reference List'!$D$4,$S1544-4,0)&amp;"")</f>
        <v/>
      </c>
      <c r="F1544" s="166" t="str">
        <f ca="1">IF(ISERROR($S1544),"",OFFSET('Smelter Reference List'!$E$4,$S1544-4,0))</f>
        <v/>
      </c>
      <c r="G1544" s="166" t="str">
        <f ca="1">IF(C1544=$U$4,"Enter smelter details", IF(ISERROR($S1544),"",OFFSET('Smelter Reference List'!$F$4,$S1544-4,0)))</f>
        <v/>
      </c>
      <c r="H1544" s="290" t="str">
        <f ca="1">IF(ISERROR($S1544),"",OFFSET('Smelter Reference List'!$G$4,$S1544-4,0))</f>
        <v/>
      </c>
      <c r="I1544" s="291" t="str">
        <f ca="1">IF(ISERROR($S1544),"",OFFSET('Smelter Reference List'!$H$4,$S1544-4,0))</f>
        <v/>
      </c>
      <c r="J1544" s="291" t="str">
        <f ca="1">IF(ISERROR($S1544),"",OFFSET('Smelter Reference List'!$I$4,$S1544-4,0))</f>
        <v/>
      </c>
      <c r="K1544" s="288"/>
      <c r="L1544" s="288"/>
      <c r="M1544" s="288"/>
      <c r="N1544" s="288"/>
      <c r="O1544" s="288"/>
      <c r="P1544" s="288"/>
      <c r="Q1544" s="289"/>
      <c r="R1544" s="274"/>
      <c r="S1544" s="275" t="e">
        <f>IF(OR(C1544="",C1544=T$4),NA(),MATCH($B1544&amp;$C1544,'Smelter Reference List'!$J:$J,0))</f>
        <v>#N/A</v>
      </c>
      <c r="T1544" s="276"/>
      <c r="U1544" s="276"/>
      <c r="V1544" s="276"/>
      <c r="W1544" s="276"/>
    </row>
    <row r="1545" spans="1:23" s="267" customFormat="1" ht="20.25">
      <c r="A1545" s="265"/>
      <c r="B1545" s="273"/>
      <c r="C1545" s="273"/>
      <c r="D1545" s="166" t="str">
        <f ca="1">IF(ISERROR($S1545),"",OFFSET('Smelter Reference List'!$C$4,$S1545-4,0)&amp;"")</f>
        <v/>
      </c>
      <c r="E1545" s="166" t="str">
        <f ca="1">IF(ISERROR($S1545),"",OFFSET('Smelter Reference List'!$D$4,$S1545-4,0)&amp;"")</f>
        <v/>
      </c>
      <c r="F1545" s="166" t="str">
        <f ca="1">IF(ISERROR($S1545),"",OFFSET('Smelter Reference List'!$E$4,$S1545-4,0))</f>
        <v/>
      </c>
      <c r="G1545" s="166" t="str">
        <f ca="1">IF(C1545=$U$4,"Enter smelter details", IF(ISERROR($S1545),"",OFFSET('Smelter Reference List'!$F$4,$S1545-4,0)))</f>
        <v/>
      </c>
      <c r="H1545" s="290" t="str">
        <f ca="1">IF(ISERROR($S1545),"",OFFSET('Smelter Reference List'!$G$4,$S1545-4,0))</f>
        <v/>
      </c>
      <c r="I1545" s="291" t="str">
        <f ca="1">IF(ISERROR($S1545),"",OFFSET('Smelter Reference List'!$H$4,$S1545-4,0))</f>
        <v/>
      </c>
      <c r="J1545" s="291" t="str">
        <f ca="1">IF(ISERROR($S1545),"",OFFSET('Smelter Reference List'!$I$4,$S1545-4,0))</f>
        <v/>
      </c>
      <c r="K1545" s="288"/>
      <c r="L1545" s="288"/>
      <c r="M1545" s="288"/>
      <c r="N1545" s="288"/>
      <c r="O1545" s="288"/>
      <c r="P1545" s="288"/>
      <c r="Q1545" s="289"/>
      <c r="R1545" s="274"/>
      <c r="S1545" s="275" t="e">
        <f>IF(OR(C1545="",C1545=T$4),NA(),MATCH($B1545&amp;$C1545,'Smelter Reference List'!$J:$J,0))</f>
        <v>#N/A</v>
      </c>
      <c r="T1545" s="276"/>
      <c r="U1545" s="276"/>
      <c r="V1545" s="276"/>
      <c r="W1545" s="276"/>
    </row>
    <row r="1546" spans="1:23" s="267" customFormat="1" ht="20.25">
      <c r="A1546" s="265"/>
      <c r="B1546" s="273"/>
      <c r="C1546" s="273"/>
      <c r="D1546" s="166" t="str">
        <f ca="1">IF(ISERROR($S1546),"",OFFSET('Smelter Reference List'!$C$4,$S1546-4,0)&amp;"")</f>
        <v/>
      </c>
      <c r="E1546" s="166" t="str">
        <f ca="1">IF(ISERROR($S1546),"",OFFSET('Smelter Reference List'!$D$4,$S1546-4,0)&amp;"")</f>
        <v/>
      </c>
      <c r="F1546" s="166" t="str">
        <f ca="1">IF(ISERROR($S1546),"",OFFSET('Smelter Reference List'!$E$4,$S1546-4,0))</f>
        <v/>
      </c>
      <c r="G1546" s="166" t="str">
        <f ca="1">IF(C1546=$U$4,"Enter smelter details", IF(ISERROR($S1546),"",OFFSET('Smelter Reference List'!$F$4,$S1546-4,0)))</f>
        <v/>
      </c>
      <c r="H1546" s="290" t="str">
        <f ca="1">IF(ISERROR($S1546),"",OFFSET('Smelter Reference List'!$G$4,$S1546-4,0))</f>
        <v/>
      </c>
      <c r="I1546" s="291" t="str">
        <f ca="1">IF(ISERROR($S1546),"",OFFSET('Smelter Reference List'!$H$4,$S1546-4,0))</f>
        <v/>
      </c>
      <c r="J1546" s="291" t="str">
        <f ca="1">IF(ISERROR($S1546),"",OFFSET('Smelter Reference List'!$I$4,$S1546-4,0))</f>
        <v/>
      </c>
      <c r="K1546" s="288"/>
      <c r="L1546" s="288"/>
      <c r="M1546" s="288"/>
      <c r="N1546" s="288"/>
      <c r="O1546" s="288"/>
      <c r="P1546" s="288"/>
      <c r="Q1546" s="289"/>
      <c r="R1546" s="274"/>
      <c r="S1546" s="275" t="e">
        <f>IF(OR(C1546="",C1546=T$4),NA(),MATCH($B1546&amp;$C1546,'Smelter Reference List'!$J:$J,0))</f>
        <v>#N/A</v>
      </c>
      <c r="T1546" s="276"/>
      <c r="U1546" s="276"/>
      <c r="V1546" s="276"/>
      <c r="W1546" s="276"/>
    </row>
    <row r="1547" spans="1:23" s="267" customFormat="1" ht="20.25">
      <c r="A1547" s="265"/>
      <c r="B1547" s="273"/>
      <c r="C1547" s="273"/>
      <c r="D1547" s="166" t="str">
        <f ca="1">IF(ISERROR($S1547),"",OFFSET('Smelter Reference List'!$C$4,$S1547-4,0)&amp;"")</f>
        <v/>
      </c>
      <c r="E1547" s="166" t="str">
        <f ca="1">IF(ISERROR($S1547),"",OFFSET('Smelter Reference List'!$D$4,$S1547-4,0)&amp;"")</f>
        <v/>
      </c>
      <c r="F1547" s="166" t="str">
        <f ca="1">IF(ISERROR($S1547),"",OFFSET('Smelter Reference List'!$E$4,$S1547-4,0))</f>
        <v/>
      </c>
      <c r="G1547" s="166" t="str">
        <f ca="1">IF(C1547=$U$4,"Enter smelter details", IF(ISERROR($S1547),"",OFFSET('Smelter Reference List'!$F$4,$S1547-4,0)))</f>
        <v/>
      </c>
      <c r="H1547" s="290" t="str">
        <f ca="1">IF(ISERROR($S1547),"",OFFSET('Smelter Reference List'!$G$4,$S1547-4,0))</f>
        <v/>
      </c>
      <c r="I1547" s="291" t="str">
        <f ca="1">IF(ISERROR($S1547),"",OFFSET('Smelter Reference List'!$H$4,$S1547-4,0))</f>
        <v/>
      </c>
      <c r="J1547" s="291" t="str">
        <f ca="1">IF(ISERROR($S1547),"",OFFSET('Smelter Reference List'!$I$4,$S1547-4,0))</f>
        <v/>
      </c>
      <c r="K1547" s="288"/>
      <c r="L1547" s="288"/>
      <c r="M1547" s="288"/>
      <c r="N1547" s="288"/>
      <c r="O1547" s="288"/>
      <c r="P1547" s="288"/>
      <c r="Q1547" s="289"/>
      <c r="R1547" s="274"/>
      <c r="S1547" s="275" t="e">
        <f>IF(OR(C1547="",C1547=T$4),NA(),MATCH($B1547&amp;$C1547,'Smelter Reference List'!$J:$J,0))</f>
        <v>#N/A</v>
      </c>
      <c r="T1547" s="276"/>
      <c r="U1547" s="276"/>
      <c r="V1547" s="276"/>
      <c r="W1547" s="276"/>
    </row>
    <row r="1548" spans="1:23" s="267" customFormat="1" ht="20.25">
      <c r="A1548" s="265"/>
      <c r="B1548" s="273"/>
      <c r="C1548" s="273"/>
      <c r="D1548" s="166" t="str">
        <f ca="1">IF(ISERROR($S1548),"",OFFSET('Smelter Reference List'!$C$4,$S1548-4,0)&amp;"")</f>
        <v/>
      </c>
      <c r="E1548" s="166" t="str">
        <f ca="1">IF(ISERROR($S1548),"",OFFSET('Smelter Reference List'!$D$4,$S1548-4,0)&amp;"")</f>
        <v/>
      </c>
      <c r="F1548" s="166" t="str">
        <f ca="1">IF(ISERROR($S1548),"",OFFSET('Smelter Reference List'!$E$4,$S1548-4,0))</f>
        <v/>
      </c>
      <c r="G1548" s="166" t="str">
        <f ca="1">IF(C1548=$U$4,"Enter smelter details", IF(ISERROR($S1548),"",OFFSET('Smelter Reference List'!$F$4,$S1548-4,0)))</f>
        <v/>
      </c>
      <c r="H1548" s="290" t="str">
        <f ca="1">IF(ISERROR($S1548),"",OFFSET('Smelter Reference List'!$G$4,$S1548-4,0))</f>
        <v/>
      </c>
      <c r="I1548" s="291" t="str">
        <f ca="1">IF(ISERROR($S1548),"",OFFSET('Smelter Reference List'!$H$4,$S1548-4,0))</f>
        <v/>
      </c>
      <c r="J1548" s="291" t="str">
        <f ca="1">IF(ISERROR($S1548),"",OFFSET('Smelter Reference List'!$I$4,$S1548-4,0))</f>
        <v/>
      </c>
      <c r="K1548" s="288"/>
      <c r="L1548" s="288"/>
      <c r="M1548" s="288"/>
      <c r="N1548" s="288"/>
      <c r="O1548" s="288"/>
      <c r="P1548" s="288"/>
      <c r="Q1548" s="289"/>
      <c r="R1548" s="274"/>
      <c r="S1548" s="275" t="e">
        <f>IF(OR(C1548="",C1548=T$4),NA(),MATCH($B1548&amp;$C1548,'Smelter Reference List'!$J:$J,0))</f>
        <v>#N/A</v>
      </c>
      <c r="T1548" s="276"/>
      <c r="U1548" s="276"/>
      <c r="V1548" s="276"/>
      <c r="W1548" s="276"/>
    </row>
    <row r="1549" spans="1:23" s="267" customFormat="1" ht="20.25">
      <c r="A1549" s="265"/>
      <c r="B1549" s="273"/>
      <c r="C1549" s="273"/>
      <c r="D1549" s="166" t="str">
        <f ca="1">IF(ISERROR($S1549),"",OFFSET('Smelter Reference List'!$C$4,$S1549-4,0)&amp;"")</f>
        <v/>
      </c>
      <c r="E1549" s="166" t="str">
        <f ca="1">IF(ISERROR($S1549),"",OFFSET('Smelter Reference List'!$D$4,$S1549-4,0)&amp;"")</f>
        <v/>
      </c>
      <c r="F1549" s="166" t="str">
        <f ca="1">IF(ISERROR($S1549),"",OFFSET('Smelter Reference List'!$E$4,$S1549-4,0))</f>
        <v/>
      </c>
      <c r="G1549" s="166" t="str">
        <f ca="1">IF(C1549=$U$4,"Enter smelter details", IF(ISERROR($S1549),"",OFFSET('Smelter Reference List'!$F$4,$S1549-4,0)))</f>
        <v/>
      </c>
      <c r="H1549" s="290" t="str">
        <f ca="1">IF(ISERROR($S1549),"",OFFSET('Smelter Reference List'!$G$4,$S1549-4,0))</f>
        <v/>
      </c>
      <c r="I1549" s="291" t="str">
        <f ca="1">IF(ISERROR($S1549),"",OFFSET('Smelter Reference List'!$H$4,$S1549-4,0))</f>
        <v/>
      </c>
      <c r="J1549" s="291" t="str">
        <f ca="1">IF(ISERROR($S1549),"",OFFSET('Smelter Reference List'!$I$4,$S1549-4,0))</f>
        <v/>
      </c>
      <c r="K1549" s="288"/>
      <c r="L1549" s="288"/>
      <c r="M1549" s="288"/>
      <c r="N1549" s="288"/>
      <c r="O1549" s="288"/>
      <c r="P1549" s="288"/>
      <c r="Q1549" s="289"/>
      <c r="R1549" s="274"/>
      <c r="S1549" s="275" t="e">
        <f>IF(OR(C1549="",C1549=T$4),NA(),MATCH($B1549&amp;$C1549,'Smelter Reference List'!$J:$J,0))</f>
        <v>#N/A</v>
      </c>
      <c r="T1549" s="276"/>
      <c r="U1549" s="276"/>
      <c r="V1549" s="276"/>
      <c r="W1549" s="276"/>
    </row>
    <row r="1550" spans="1:23" s="267" customFormat="1" ht="20.25">
      <c r="A1550" s="265"/>
      <c r="B1550" s="273"/>
      <c r="C1550" s="273"/>
      <c r="D1550" s="166" t="str">
        <f ca="1">IF(ISERROR($S1550),"",OFFSET('Smelter Reference List'!$C$4,$S1550-4,0)&amp;"")</f>
        <v/>
      </c>
      <c r="E1550" s="166" t="str">
        <f ca="1">IF(ISERROR($S1550),"",OFFSET('Smelter Reference List'!$D$4,$S1550-4,0)&amp;"")</f>
        <v/>
      </c>
      <c r="F1550" s="166" t="str">
        <f ca="1">IF(ISERROR($S1550),"",OFFSET('Smelter Reference List'!$E$4,$S1550-4,0))</f>
        <v/>
      </c>
      <c r="G1550" s="166" t="str">
        <f ca="1">IF(C1550=$U$4,"Enter smelter details", IF(ISERROR($S1550),"",OFFSET('Smelter Reference List'!$F$4,$S1550-4,0)))</f>
        <v/>
      </c>
      <c r="H1550" s="290" t="str">
        <f ca="1">IF(ISERROR($S1550),"",OFFSET('Smelter Reference List'!$G$4,$S1550-4,0))</f>
        <v/>
      </c>
      <c r="I1550" s="291" t="str">
        <f ca="1">IF(ISERROR($S1550),"",OFFSET('Smelter Reference List'!$H$4,$S1550-4,0))</f>
        <v/>
      </c>
      <c r="J1550" s="291" t="str">
        <f ca="1">IF(ISERROR($S1550),"",OFFSET('Smelter Reference List'!$I$4,$S1550-4,0))</f>
        <v/>
      </c>
      <c r="K1550" s="288"/>
      <c r="L1550" s="288"/>
      <c r="M1550" s="288"/>
      <c r="N1550" s="288"/>
      <c r="O1550" s="288"/>
      <c r="P1550" s="288"/>
      <c r="Q1550" s="289"/>
      <c r="R1550" s="274"/>
      <c r="S1550" s="275" t="e">
        <f>IF(OR(C1550="",C1550=T$4),NA(),MATCH($B1550&amp;$C1550,'Smelter Reference List'!$J:$J,0))</f>
        <v>#N/A</v>
      </c>
      <c r="T1550" s="276"/>
      <c r="U1550" s="276"/>
      <c r="V1550" s="276"/>
      <c r="W1550" s="276"/>
    </row>
    <row r="1551" spans="1:23" s="267" customFormat="1" ht="20.25">
      <c r="A1551" s="265"/>
      <c r="B1551" s="273"/>
      <c r="C1551" s="273"/>
      <c r="D1551" s="166" t="str">
        <f ca="1">IF(ISERROR($S1551),"",OFFSET('Smelter Reference List'!$C$4,$S1551-4,0)&amp;"")</f>
        <v/>
      </c>
      <c r="E1551" s="166" t="str">
        <f ca="1">IF(ISERROR($S1551),"",OFFSET('Smelter Reference List'!$D$4,$S1551-4,0)&amp;"")</f>
        <v/>
      </c>
      <c r="F1551" s="166" t="str">
        <f ca="1">IF(ISERROR($S1551),"",OFFSET('Smelter Reference List'!$E$4,$S1551-4,0))</f>
        <v/>
      </c>
      <c r="G1551" s="166" t="str">
        <f ca="1">IF(C1551=$U$4,"Enter smelter details", IF(ISERROR($S1551),"",OFFSET('Smelter Reference List'!$F$4,$S1551-4,0)))</f>
        <v/>
      </c>
      <c r="H1551" s="290" t="str">
        <f ca="1">IF(ISERROR($S1551),"",OFFSET('Smelter Reference List'!$G$4,$S1551-4,0))</f>
        <v/>
      </c>
      <c r="I1551" s="291" t="str">
        <f ca="1">IF(ISERROR($S1551),"",OFFSET('Smelter Reference List'!$H$4,$S1551-4,0))</f>
        <v/>
      </c>
      <c r="J1551" s="291" t="str">
        <f ca="1">IF(ISERROR($S1551),"",OFFSET('Smelter Reference List'!$I$4,$S1551-4,0))</f>
        <v/>
      </c>
      <c r="K1551" s="288"/>
      <c r="L1551" s="288"/>
      <c r="M1551" s="288"/>
      <c r="N1551" s="288"/>
      <c r="O1551" s="288"/>
      <c r="P1551" s="288"/>
      <c r="Q1551" s="289"/>
      <c r="R1551" s="274"/>
      <c r="S1551" s="275" t="e">
        <f>IF(OR(C1551="",C1551=T$4),NA(),MATCH($B1551&amp;$C1551,'Smelter Reference List'!$J:$J,0))</f>
        <v>#N/A</v>
      </c>
      <c r="T1551" s="276"/>
      <c r="U1551" s="276"/>
      <c r="V1551" s="276"/>
      <c r="W1551" s="276"/>
    </row>
    <row r="1552" spans="1:23" s="267" customFormat="1" ht="20.25">
      <c r="A1552" s="265"/>
      <c r="B1552" s="273"/>
      <c r="C1552" s="273"/>
      <c r="D1552" s="166" t="str">
        <f ca="1">IF(ISERROR($S1552),"",OFFSET('Smelter Reference List'!$C$4,$S1552-4,0)&amp;"")</f>
        <v/>
      </c>
      <c r="E1552" s="166" t="str">
        <f ca="1">IF(ISERROR($S1552),"",OFFSET('Smelter Reference List'!$D$4,$S1552-4,0)&amp;"")</f>
        <v/>
      </c>
      <c r="F1552" s="166" t="str">
        <f ca="1">IF(ISERROR($S1552),"",OFFSET('Smelter Reference List'!$E$4,$S1552-4,0))</f>
        <v/>
      </c>
      <c r="G1552" s="166" t="str">
        <f ca="1">IF(C1552=$U$4,"Enter smelter details", IF(ISERROR($S1552),"",OFFSET('Smelter Reference List'!$F$4,$S1552-4,0)))</f>
        <v/>
      </c>
      <c r="H1552" s="290" t="str">
        <f ca="1">IF(ISERROR($S1552),"",OFFSET('Smelter Reference List'!$G$4,$S1552-4,0))</f>
        <v/>
      </c>
      <c r="I1552" s="291" t="str">
        <f ca="1">IF(ISERROR($S1552),"",OFFSET('Smelter Reference List'!$H$4,$S1552-4,0))</f>
        <v/>
      </c>
      <c r="J1552" s="291" t="str">
        <f ca="1">IF(ISERROR($S1552),"",OFFSET('Smelter Reference List'!$I$4,$S1552-4,0))</f>
        <v/>
      </c>
      <c r="K1552" s="288"/>
      <c r="L1552" s="288"/>
      <c r="M1552" s="288"/>
      <c r="N1552" s="288"/>
      <c r="O1552" s="288"/>
      <c r="P1552" s="288"/>
      <c r="Q1552" s="289"/>
      <c r="R1552" s="274"/>
      <c r="S1552" s="275" t="e">
        <f>IF(OR(C1552="",C1552=T$4),NA(),MATCH($B1552&amp;$C1552,'Smelter Reference List'!$J:$J,0))</f>
        <v>#N/A</v>
      </c>
      <c r="T1552" s="276"/>
      <c r="U1552" s="276"/>
      <c r="V1552" s="276"/>
      <c r="W1552" s="276"/>
    </row>
    <row r="1553" spans="1:23" s="267" customFormat="1" ht="20.25">
      <c r="A1553" s="265"/>
      <c r="B1553" s="273"/>
      <c r="C1553" s="273"/>
      <c r="D1553" s="166" t="str">
        <f ca="1">IF(ISERROR($S1553),"",OFFSET('Smelter Reference List'!$C$4,$S1553-4,0)&amp;"")</f>
        <v/>
      </c>
      <c r="E1553" s="166" t="str">
        <f ca="1">IF(ISERROR($S1553),"",OFFSET('Smelter Reference List'!$D$4,$S1553-4,0)&amp;"")</f>
        <v/>
      </c>
      <c r="F1553" s="166" t="str">
        <f ca="1">IF(ISERROR($S1553),"",OFFSET('Smelter Reference List'!$E$4,$S1553-4,0))</f>
        <v/>
      </c>
      <c r="G1553" s="166" t="str">
        <f ca="1">IF(C1553=$U$4,"Enter smelter details", IF(ISERROR($S1553),"",OFFSET('Smelter Reference List'!$F$4,$S1553-4,0)))</f>
        <v/>
      </c>
      <c r="H1553" s="290" t="str">
        <f ca="1">IF(ISERROR($S1553),"",OFFSET('Smelter Reference List'!$G$4,$S1553-4,0))</f>
        <v/>
      </c>
      <c r="I1553" s="291" t="str">
        <f ca="1">IF(ISERROR($S1553),"",OFFSET('Smelter Reference List'!$H$4,$S1553-4,0))</f>
        <v/>
      </c>
      <c r="J1553" s="291" t="str">
        <f ca="1">IF(ISERROR($S1553),"",OFFSET('Smelter Reference List'!$I$4,$S1553-4,0))</f>
        <v/>
      </c>
      <c r="K1553" s="288"/>
      <c r="L1553" s="288"/>
      <c r="M1553" s="288"/>
      <c r="N1553" s="288"/>
      <c r="O1553" s="288"/>
      <c r="P1553" s="288"/>
      <c r="Q1553" s="289"/>
      <c r="R1553" s="274"/>
      <c r="S1553" s="275" t="e">
        <f>IF(OR(C1553="",C1553=T$4),NA(),MATCH($B1553&amp;$C1553,'Smelter Reference List'!$J:$J,0))</f>
        <v>#N/A</v>
      </c>
      <c r="T1553" s="276"/>
      <c r="U1553" s="276"/>
      <c r="V1553" s="276"/>
      <c r="W1553" s="276"/>
    </row>
    <row r="1554" spans="1:23" s="267" customFormat="1" ht="20.25">
      <c r="A1554" s="265"/>
      <c r="B1554" s="273"/>
      <c r="C1554" s="273"/>
      <c r="D1554" s="166" t="str">
        <f ca="1">IF(ISERROR($S1554),"",OFFSET('Smelter Reference List'!$C$4,$S1554-4,0)&amp;"")</f>
        <v/>
      </c>
      <c r="E1554" s="166" t="str">
        <f ca="1">IF(ISERROR($S1554),"",OFFSET('Smelter Reference List'!$D$4,$S1554-4,0)&amp;"")</f>
        <v/>
      </c>
      <c r="F1554" s="166" t="str">
        <f ca="1">IF(ISERROR($S1554),"",OFFSET('Smelter Reference List'!$E$4,$S1554-4,0))</f>
        <v/>
      </c>
      <c r="G1554" s="166" t="str">
        <f ca="1">IF(C1554=$U$4,"Enter smelter details", IF(ISERROR($S1554),"",OFFSET('Smelter Reference List'!$F$4,$S1554-4,0)))</f>
        <v/>
      </c>
      <c r="H1554" s="290" t="str">
        <f ca="1">IF(ISERROR($S1554),"",OFFSET('Smelter Reference List'!$G$4,$S1554-4,0))</f>
        <v/>
      </c>
      <c r="I1554" s="291" t="str">
        <f ca="1">IF(ISERROR($S1554),"",OFFSET('Smelter Reference List'!$H$4,$S1554-4,0))</f>
        <v/>
      </c>
      <c r="J1554" s="291" t="str">
        <f ca="1">IF(ISERROR($S1554),"",OFFSET('Smelter Reference List'!$I$4,$S1554-4,0))</f>
        <v/>
      </c>
      <c r="K1554" s="288"/>
      <c r="L1554" s="288"/>
      <c r="M1554" s="288"/>
      <c r="N1554" s="288"/>
      <c r="O1554" s="288"/>
      <c r="P1554" s="288"/>
      <c r="Q1554" s="289"/>
      <c r="R1554" s="274"/>
      <c r="S1554" s="275" t="e">
        <f>IF(OR(C1554="",C1554=T$4),NA(),MATCH($B1554&amp;$C1554,'Smelter Reference List'!$J:$J,0))</f>
        <v>#N/A</v>
      </c>
      <c r="T1554" s="276"/>
      <c r="U1554" s="276"/>
      <c r="V1554" s="276"/>
      <c r="W1554" s="276"/>
    </row>
    <row r="1555" spans="1:23" s="267" customFormat="1" ht="20.25">
      <c r="A1555" s="265"/>
      <c r="B1555" s="273"/>
      <c r="C1555" s="273"/>
      <c r="D1555" s="166" t="str">
        <f ca="1">IF(ISERROR($S1555),"",OFFSET('Smelter Reference List'!$C$4,$S1555-4,0)&amp;"")</f>
        <v/>
      </c>
      <c r="E1555" s="166" t="str">
        <f ca="1">IF(ISERROR($S1555),"",OFFSET('Smelter Reference List'!$D$4,$S1555-4,0)&amp;"")</f>
        <v/>
      </c>
      <c r="F1555" s="166" t="str">
        <f ca="1">IF(ISERROR($S1555),"",OFFSET('Smelter Reference List'!$E$4,$S1555-4,0))</f>
        <v/>
      </c>
      <c r="G1555" s="166" t="str">
        <f ca="1">IF(C1555=$U$4,"Enter smelter details", IF(ISERROR($S1555),"",OFFSET('Smelter Reference List'!$F$4,$S1555-4,0)))</f>
        <v/>
      </c>
      <c r="H1555" s="290" t="str">
        <f ca="1">IF(ISERROR($S1555),"",OFFSET('Smelter Reference List'!$G$4,$S1555-4,0))</f>
        <v/>
      </c>
      <c r="I1555" s="291" t="str">
        <f ca="1">IF(ISERROR($S1555),"",OFFSET('Smelter Reference List'!$H$4,$S1555-4,0))</f>
        <v/>
      </c>
      <c r="J1555" s="291" t="str">
        <f ca="1">IF(ISERROR($S1555),"",OFFSET('Smelter Reference List'!$I$4,$S1555-4,0))</f>
        <v/>
      </c>
      <c r="K1555" s="288"/>
      <c r="L1555" s="288"/>
      <c r="M1555" s="288"/>
      <c r="N1555" s="288"/>
      <c r="O1555" s="288"/>
      <c r="P1555" s="288"/>
      <c r="Q1555" s="289"/>
      <c r="R1555" s="274"/>
      <c r="S1555" s="275" t="e">
        <f>IF(OR(C1555="",C1555=T$4),NA(),MATCH($B1555&amp;$C1555,'Smelter Reference List'!$J:$J,0))</f>
        <v>#N/A</v>
      </c>
      <c r="T1555" s="276"/>
      <c r="U1555" s="276"/>
      <c r="V1555" s="276"/>
      <c r="W1555" s="276"/>
    </row>
    <row r="1556" spans="1:23" s="267" customFormat="1" ht="20.25">
      <c r="A1556" s="265"/>
      <c r="B1556" s="273"/>
      <c r="C1556" s="273"/>
      <c r="D1556" s="166" t="str">
        <f ca="1">IF(ISERROR($S1556),"",OFFSET('Smelter Reference List'!$C$4,$S1556-4,0)&amp;"")</f>
        <v/>
      </c>
      <c r="E1556" s="166" t="str">
        <f ca="1">IF(ISERROR($S1556),"",OFFSET('Smelter Reference List'!$D$4,$S1556-4,0)&amp;"")</f>
        <v/>
      </c>
      <c r="F1556" s="166" t="str">
        <f ca="1">IF(ISERROR($S1556),"",OFFSET('Smelter Reference List'!$E$4,$S1556-4,0))</f>
        <v/>
      </c>
      <c r="G1556" s="166" t="str">
        <f ca="1">IF(C1556=$U$4,"Enter smelter details", IF(ISERROR($S1556),"",OFFSET('Smelter Reference List'!$F$4,$S1556-4,0)))</f>
        <v/>
      </c>
      <c r="H1556" s="290" t="str">
        <f ca="1">IF(ISERROR($S1556),"",OFFSET('Smelter Reference List'!$G$4,$S1556-4,0))</f>
        <v/>
      </c>
      <c r="I1556" s="291" t="str">
        <f ca="1">IF(ISERROR($S1556),"",OFFSET('Smelter Reference List'!$H$4,$S1556-4,0))</f>
        <v/>
      </c>
      <c r="J1556" s="291" t="str">
        <f ca="1">IF(ISERROR($S1556),"",OFFSET('Smelter Reference List'!$I$4,$S1556-4,0))</f>
        <v/>
      </c>
      <c r="K1556" s="288"/>
      <c r="L1556" s="288"/>
      <c r="M1556" s="288"/>
      <c r="N1556" s="288"/>
      <c r="O1556" s="288"/>
      <c r="P1556" s="288"/>
      <c r="Q1556" s="289"/>
      <c r="R1556" s="274"/>
      <c r="S1556" s="275" t="e">
        <f>IF(OR(C1556="",C1556=T$4),NA(),MATCH($B1556&amp;$C1556,'Smelter Reference List'!$J:$J,0))</f>
        <v>#N/A</v>
      </c>
      <c r="T1556" s="276"/>
      <c r="U1556" s="276"/>
      <c r="V1556" s="276"/>
      <c r="W1556" s="276"/>
    </row>
    <row r="1557" spans="1:23" s="267" customFormat="1" ht="20.25">
      <c r="A1557" s="265"/>
      <c r="B1557" s="273"/>
      <c r="C1557" s="273"/>
      <c r="D1557" s="166" t="str">
        <f ca="1">IF(ISERROR($S1557),"",OFFSET('Smelter Reference List'!$C$4,$S1557-4,0)&amp;"")</f>
        <v/>
      </c>
      <c r="E1557" s="166" t="str">
        <f ca="1">IF(ISERROR($S1557),"",OFFSET('Smelter Reference List'!$D$4,$S1557-4,0)&amp;"")</f>
        <v/>
      </c>
      <c r="F1557" s="166" t="str">
        <f ca="1">IF(ISERROR($S1557),"",OFFSET('Smelter Reference List'!$E$4,$S1557-4,0))</f>
        <v/>
      </c>
      <c r="G1557" s="166" t="str">
        <f ca="1">IF(C1557=$U$4,"Enter smelter details", IF(ISERROR($S1557),"",OFFSET('Smelter Reference List'!$F$4,$S1557-4,0)))</f>
        <v/>
      </c>
      <c r="H1557" s="290" t="str">
        <f ca="1">IF(ISERROR($S1557),"",OFFSET('Smelter Reference List'!$G$4,$S1557-4,0))</f>
        <v/>
      </c>
      <c r="I1557" s="291" t="str">
        <f ca="1">IF(ISERROR($S1557),"",OFFSET('Smelter Reference List'!$H$4,$S1557-4,0))</f>
        <v/>
      </c>
      <c r="J1557" s="291" t="str">
        <f ca="1">IF(ISERROR($S1557),"",OFFSET('Smelter Reference List'!$I$4,$S1557-4,0))</f>
        <v/>
      </c>
      <c r="K1557" s="288"/>
      <c r="L1557" s="288"/>
      <c r="M1557" s="288"/>
      <c r="N1557" s="288"/>
      <c r="O1557" s="288"/>
      <c r="P1557" s="288"/>
      <c r="Q1557" s="289"/>
      <c r="R1557" s="274"/>
      <c r="S1557" s="275" t="e">
        <f>IF(OR(C1557="",C1557=T$4),NA(),MATCH($B1557&amp;$C1557,'Smelter Reference List'!$J:$J,0))</f>
        <v>#N/A</v>
      </c>
      <c r="T1557" s="276"/>
      <c r="U1557" s="276"/>
      <c r="V1557" s="276"/>
      <c r="W1557" s="276"/>
    </row>
    <row r="1558" spans="1:23" s="267" customFormat="1" ht="20.25">
      <c r="A1558" s="265"/>
      <c r="B1558" s="273"/>
      <c r="C1558" s="273"/>
      <c r="D1558" s="166" t="str">
        <f ca="1">IF(ISERROR($S1558),"",OFFSET('Smelter Reference List'!$C$4,$S1558-4,0)&amp;"")</f>
        <v/>
      </c>
      <c r="E1558" s="166" t="str">
        <f ca="1">IF(ISERROR($S1558),"",OFFSET('Smelter Reference List'!$D$4,$S1558-4,0)&amp;"")</f>
        <v/>
      </c>
      <c r="F1558" s="166" t="str">
        <f ca="1">IF(ISERROR($S1558),"",OFFSET('Smelter Reference List'!$E$4,$S1558-4,0))</f>
        <v/>
      </c>
      <c r="G1558" s="166" t="str">
        <f ca="1">IF(C1558=$U$4,"Enter smelter details", IF(ISERROR($S1558),"",OFFSET('Smelter Reference List'!$F$4,$S1558-4,0)))</f>
        <v/>
      </c>
      <c r="H1558" s="290" t="str">
        <f ca="1">IF(ISERROR($S1558),"",OFFSET('Smelter Reference List'!$G$4,$S1558-4,0))</f>
        <v/>
      </c>
      <c r="I1558" s="291" t="str">
        <f ca="1">IF(ISERROR($S1558),"",OFFSET('Smelter Reference List'!$H$4,$S1558-4,0))</f>
        <v/>
      </c>
      <c r="J1558" s="291" t="str">
        <f ca="1">IF(ISERROR($S1558),"",OFFSET('Smelter Reference List'!$I$4,$S1558-4,0))</f>
        <v/>
      </c>
      <c r="K1558" s="288"/>
      <c r="L1558" s="288"/>
      <c r="M1558" s="288"/>
      <c r="N1558" s="288"/>
      <c r="O1558" s="288"/>
      <c r="P1558" s="288"/>
      <c r="Q1558" s="289"/>
      <c r="R1558" s="274"/>
      <c r="S1558" s="275" t="e">
        <f>IF(OR(C1558="",C1558=T$4),NA(),MATCH($B1558&amp;$C1558,'Smelter Reference List'!$J:$J,0))</f>
        <v>#N/A</v>
      </c>
      <c r="T1558" s="276"/>
      <c r="U1558" s="276"/>
      <c r="V1558" s="276"/>
      <c r="W1558" s="276"/>
    </row>
    <row r="1559" spans="1:23" s="267" customFormat="1" ht="20.25">
      <c r="A1559" s="265"/>
      <c r="B1559" s="273"/>
      <c r="C1559" s="273"/>
      <c r="D1559" s="166" t="str">
        <f ca="1">IF(ISERROR($S1559),"",OFFSET('Smelter Reference List'!$C$4,$S1559-4,0)&amp;"")</f>
        <v/>
      </c>
      <c r="E1559" s="166" t="str">
        <f ca="1">IF(ISERROR($S1559),"",OFFSET('Smelter Reference List'!$D$4,$S1559-4,0)&amp;"")</f>
        <v/>
      </c>
      <c r="F1559" s="166" t="str">
        <f ca="1">IF(ISERROR($S1559),"",OFFSET('Smelter Reference List'!$E$4,$S1559-4,0))</f>
        <v/>
      </c>
      <c r="G1559" s="166" t="str">
        <f ca="1">IF(C1559=$U$4,"Enter smelter details", IF(ISERROR($S1559),"",OFFSET('Smelter Reference List'!$F$4,$S1559-4,0)))</f>
        <v/>
      </c>
      <c r="H1559" s="290" t="str">
        <f ca="1">IF(ISERROR($S1559),"",OFFSET('Smelter Reference List'!$G$4,$S1559-4,0))</f>
        <v/>
      </c>
      <c r="I1559" s="291" t="str">
        <f ca="1">IF(ISERROR($S1559),"",OFFSET('Smelter Reference List'!$H$4,$S1559-4,0))</f>
        <v/>
      </c>
      <c r="J1559" s="291" t="str">
        <f ca="1">IF(ISERROR($S1559),"",OFFSET('Smelter Reference List'!$I$4,$S1559-4,0))</f>
        <v/>
      </c>
      <c r="K1559" s="288"/>
      <c r="L1559" s="288"/>
      <c r="M1559" s="288"/>
      <c r="N1559" s="288"/>
      <c r="O1559" s="288"/>
      <c r="P1559" s="288"/>
      <c r="Q1559" s="289"/>
      <c r="R1559" s="274"/>
      <c r="S1559" s="275" t="e">
        <f>IF(OR(C1559="",C1559=T$4),NA(),MATCH($B1559&amp;$C1559,'Smelter Reference List'!$J:$J,0))</f>
        <v>#N/A</v>
      </c>
      <c r="T1559" s="276"/>
      <c r="U1559" s="276"/>
      <c r="V1559" s="276"/>
      <c r="W1559" s="276"/>
    </row>
    <row r="1560" spans="1:23" s="267" customFormat="1" ht="20.25">
      <c r="A1560" s="265"/>
      <c r="B1560" s="273"/>
      <c r="C1560" s="273"/>
      <c r="D1560" s="166" t="str">
        <f ca="1">IF(ISERROR($S1560),"",OFFSET('Smelter Reference List'!$C$4,$S1560-4,0)&amp;"")</f>
        <v/>
      </c>
      <c r="E1560" s="166" t="str">
        <f ca="1">IF(ISERROR($S1560),"",OFFSET('Smelter Reference List'!$D$4,$S1560-4,0)&amp;"")</f>
        <v/>
      </c>
      <c r="F1560" s="166" t="str">
        <f ca="1">IF(ISERROR($S1560),"",OFFSET('Smelter Reference List'!$E$4,$S1560-4,0))</f>
        <v/>
      </c>
      <c r="G1560" s="166" t="str">
        <f ca="1">IF(C1560=$U$4,"Enter smelter details", IF(ISERROR($S1560),"",OFFSET('Smelter Reference List'!$F$4,$S1560-4,0)))</f>
        <v/>
      </c>
      <c r="H1560" s="290" t="str">
        <f ca="1">IF(ISERROR($S1560),"",OFFSET('Smelter Reference List'!$G$4,$S1560-4,0))</f>
        <v/>
      </c>
      <c r="I1560" s="291" t="str">
        <f ca="1">IF(ISERROR($S1560),"",OFFSET('Smelter Reference List'!$H$4,$S1560-4,0))</f>
        <v/>
      </c>
      <c r="J1560" s="291" t="str">
        <f ca="1">IF(ISERROR($S1560),"",OFFSET('Smelter Reference List'!$I$4,$S1560-4,0))</f>
        <v/>
      </c>
      <c r="K1560" s="288"/>
      <c r="L1560" s="288"/>
      <c r="M1560" s="288"/>
      <c r="N1560" s="288"/>
      <c r="O1560" s="288"/>
      <c r="P1560" s="288"/>
      <c r="Q1560" s="289"/>
      <c r="R1560" s="274"/>
      <c r="S1560" s="275" t="e">
        <f>IF(OR(C1560="",C1560=T$4),NA(),MATCH($B1560&amp;$C1560,'Smelter Reference List'!$J:$J,0))</f>
        <v>#N/A</v>
      </c>
      <c r="T1560" s="276"/>
      <c r="U1560" s="276"/>
      <c r="V1560" s="276"/>
      <c r="W1560" s="276"/>
    </row>
    <row r="1561" spans="1:23" s="267" customFormat="1" ht="20.25">
      <c r="A1561" s="265"/>
      <c r="B1561" s="273"/>
      <c r="C1561" s="273"/>
      <c r="D1561" s="166" t="str">
        <f ca="1">IF(ISERROR($S1561),"",OFFSET('Smelter Reference List'!$C$4,$S1561-4,0)&amp;"")</f>
        <v/>
      </c>
      <c r="E1561" s="166" t="str">
        <f ca="1">IF(ISERROR($S1561),"",OFFSET('Smelter Reference List'!$D$4,$S1561-4,0)&amp;"")</f>
        <v/>
      </c>
      <c r="F1561" s="166" t="str">
        <f ca="1">IF(ISERROR($S1561),"",OFFSET('Smelter Reference List'!$E$4,$S1561-4,0))</f>
        <v/>
      </c>
      <c r="G1561" s="166" t="str">
        <f ca="1">IF(C1561=$U$4,"Enter smelter details", IF(ISERROR($S1561),"",OFFSET('Smelter Reference List'!$F$4,$S1561-4,0)))</f>
        <v/>
      </c>
      <c r="H1561" s="290" t="str">
        <f ca="1">IF(ISERROR($S1561),"",OFFSET('Smelter Reference List'!$G$4,$S1561-4,0))</f>
        <v/>
      </c>
      <c r="I1561" s="291" t="str">
        <f ca="1">IF(ISERROR($S1561),"",OFFSET('Smelter Reference List'!$H$4,$S1561-4,0))</f>
        <v/>
      </c>
      <c r="J1561" s="291" t="str">
        <f ca="1">IF(ISERROR($S1561),"",OFFSET('Smelter Reference List'!$I$4,$S1561-4,0))</f>
        <v/>
      </c>
      <c r="K1561" s="288"/>
      <c r="L1561" s="288"/>
      <c r="M1561" s="288"/>
      <c r="N1561" s="288"/>
      <c r="O1561" s="288"/>
      <c r="P1561" s="288"/>
      <c r="Q1561" s="289"/>
      <c r="R1561" s="274"/>
      <c r="S1561" s="275" t="e">
        <f>IF(OR(C1561="",C1561=T$4),NA(),MATCH($B1561&amp;$C1561,'Smelter Reference List'!$J:$J,0))</f>
        <v>#N/A</v>
      </c>
      <c r="T1561" s="276"/>
      <c r="U1561" s="276"/>
      <c r="V1561" s="276"/>
      <c r="W1561" s="276"/>
    </row>
    <row r="1562" spans="1:23" s="267" customFormat="1" ht="20.25">
      <c r="A1562" s="265"/>
      <c r="B1562" s="273"/>
      <c r="C1562" s="273"/>
      <c r="D1562" s="166" t="str">
        <f ca="1">IF(ISERROR($S1562),"",OFFSET('Smelter Reference List'!$C$4,$S1562-4,0)&amp;"")</f>
        <v/>
      </c>
      <c r="E1562" s="166" t="str">
        <f ca="1">IF(ISERROR($S1562),"",OFFSET('Smelter Reference List'!$D$4,$S1562-4,0)&amp;"")</f>
        <v/>
      </c>
      <c r="F1562" s="166" t="str">
        <f ca="1">IF(ISERROR($S1562),"",OFFSET('Smelter Reference List'!$E$4,$S1562-4,0))</f>
        <v/>
      </c>
      <c r="G1562" s="166" t="str">
        <f ca="1">IF(C1562=$U$4,"Enter smelter details", IF(ISERROR($S1562),"",OFFSET('Smelter Reference List'!$F$4,$S1562-4,0)))</f>
        <v/>
      </c>
      <c r="H1562" s="290" t="str">
        <f ca="1">IF(ISERROR($S1562),"",OFFSET('Smelter Reference List'!$G$4,$S1562-4,0))</f>
        <v/>
      </c>
      <c r="I1562" s="291" t="str">
        <f ca="1">IF(ISERROR($S1562),"",OFFSET('Smelter Reference List'!$H$4,$S1562-4,0))</f>
        <v/>
      </c>
      <c r="J1562" s="291" t="str">
        <f ca="1">IF(ISERROR($S1562),"",OFFSET('Smelter Reference List'!$I$4,$S1562-4,0))</f>
        <v/>
      </c>
      <c r="K1562" s="288"/>
      <c r="L1562" s="288"/>
      <c r="M1562" s="288"/>
      <c r="N1562" s="288"/>
      <c r="O1562" s="288"/>
      <c r="P1562" s="288"/>
      <c r="Q1562" s="289"/>
      <c r="R1562" s="274"/>
      <c r="S1562" s="275" t="e">
        <f>IF(OR(C1562="",C1562=T$4),NA(),MATCH($B1562&amp;$C1562,'Smelter Reference List'!$J:$J,0))</f>
        <v>#N/A</v>
      </c>
      <c r="T1562" s="276"/>
      <c r="U1562" s="276"/>
      <c r="V1562" s="276"/>
      <c r="W1562" s="276"/>
    </row>
    <row r="1563" spans="1:23" s="267" customFormat="1" ht="20.25">
      <c r="A1563" s="265"/>
      <c r="B1563" s="273"/>
      <c r="C1563" s="273"/>
      <c r="D1563" s="166" t="str">
        <f ca="1">IF(ISERROR($S1563),"",OFFSET('Smelter Reference List'!$C$4,$S1563-4,0)&amp;"")</f>
        <v/>
      </c>
      <c r="E1563" s="166" t="str">
        <f ca="1">IF(ISERROR($S1563),"",OFFSET('Smelter Reference List'!$D$4,$S1563-4,0)&amp;"")</f>
        <v/>
      </c>
      <c r="F1563" s="166" t="str">
        <f ca="1">IF(ISERROR($S1563),"",OFFSET('Smelter Reference List'!$E$4,$S1563-4,0))</f>
        <v/>
      </c>
      <c r="G1563" s="166" t="str">
        <f ca="1">IF(C1563=$U$4,"Enter smelter details", IF(ISERROR($S1563),"",OFFSET('Smelter Reference List'!$F$4,$S1563-4,0)))</f>
        <v/>
      </c>
      <c r="H1563" s="290" t="str">
        <f ca="1">IF(ISERROR($S1563),"",OFFSET('Smelter Reference List'!$G$4,$S1563-4,0))</f>
        <v/>
      </c>
      <c r="I1563" s="291" t="str">
        <f ca="1">IF(ISERROR($S1563),"",OFFSET('Smelter Reference List'!$H$4,$S1563-4,0))</f>
        <v/>
      </c>
      <c r="J1563" s="291" t="str">
        <f ca="1">IF(ISERROR($S1563),"",OFFSET('Smelter Reference List'!$I$4,$S1563-4,0))</f>
        <v/>
      </c>
      <c r="K1563" s="288"/>
      <c r="L1563" s="288"/>
      <c r="M1563" s="288"/>
      <c r="N1563" s="288"/>
      <c r="O1563" s="288"/>
      <c r="P1563" s="288"/>
      <c r="Q1563" s="289"/>
      <c r="R1563" s="274"/>
      <c r="S1563" s="275" t="e">
        <f>IF(OR(C1563="",C1563=T$4),NA(),MATCH($B1563&amp;$C1563,'Smelter Reference List'!$J:$J,0))</f>
        <v>#N/A</v>
      </c>
      <c r="T1563" s="276"/>
      <c r="U1563" s="276"/>
      <c r="V1563" s="276"/>
      <c r="W1563" s="276"/>
    </row>
    <row r="1564" spans="1:23" s="267" customFormat="1" ht="20.25">
      <c r="A1564" s="265"/>
      <c r="B1564" s="273"/>
      <c r="C1564" s="273"/>
      <c r="D1564" s="166" t="str">
        <f ca="1">IF(ISERROR($S1564),"",OFFSET('Smelter Reference List'!$C$4,$S1564-4,0)&amp;"")</f>
        <v/>
      </c>
      <c r="E1564" s="166" t="str">
        <f ca="1">IF(ISERROR($S1564),"",OFFSET('Smelter Reference List'!$D$4,$S1564-4,0)&amp;"")</f>
        <v/>
      </c>
      <c r="F1564" s="166" t="str">
        <f ca="1">IF(ISERROR($S1564),"",OFFSET('Smelter Reference List'!$E$4,$S1564-4,0))</f>
        <v/>
      </c>
      <c r="G1564" s="166" t="str">
        <f ca="1">IF(C1564=$U$4,"Enter smelter details", IF(ISERROR($S1564),"",OFFSET('Smelter Reference List'!$F$4,$S1564-4,0)))</f>
        <v/>
      </c>
      <c r="H1564" s="290" t="str">
        <f ca="1">IF(ISERROR($S1564),"",OFFSET('Smelter Reference List'!$G$4,$S1564-4,0))</f>
        <v/>
      </c>
      <c r="I1564" s="291" t="str">
        <f ca="1">IF(ISERROR($S1564),"",OFFSET('Smelter Reference List'!$H$4,$S1564-4,0))</f>
        <v/>
      </c>
      <c r="J1564" s="291" t="str">
        <f ca="1">IF(ISERROR($S1564),"",OFFSET('Smelter Reference List'!$I$4,$S1564-4,0))</f>
        <v/>
      </c>
      <c r="K1564" s="288"/>
      <c r="L1564" s="288"/>
      <c r="M1564" s="288"/>
      <c r="N1564" s="288"/>
      <c r="O1564" s="288"/>
      <c r="P1564" s="288"/>
      <c r="Q1564" s="289"/>
      <c r="R1564" s="274"/>
      <c r="S1564" s="275" t="e">
        <f>IF(OR(C1564="",C1564=T$4),NA(),MATCH($B1564&amp;$C1564,'Smelter Reference List'!$J:$J,0))</f>
        <v>#N/A</v>
      </c>
      <c r="T1564" s="276"/>
      <c r="U1564" s="276"/>
      <c r="V1564" s="276"/>
      <c r="W1564" s="276"/>
    </row>
    <row r="1565" spans="1:23" s="267" customFormat="1" ht="20.25">
      <c r="A1565" s="265"/>
      <c r="B1565" s="273"/>
      <c r="C1565" s="273"/>
      <c r="D1565" s="166" t="str">
        <f ca="1">IF(ISERROR($S1565),"",OFFSET('Smelter Reference List'!$C$4,$S1565-4,0)&amp;"")</f>
        <v/>
      </c>
      <c r="E1565" s="166" t="str">
        <f ca="1">IF(ISERROR($S1565),"",OFFSET('Smelter Reference List'!$D$4,$S1565-4,0)&amp;"")</f>
        <v/>
      </c>
      <c r="F1565" s="166" t="str">
        <f ca="1">IF(ISERROR($S1565),"",OFFSET('Smelter Reference List'!$E$4,$S1565-4,0))</f>
        <v/>
      </c>
      <c r="G1565" s="166" t="str">
        <f ca="1">IF(C1565=$U$4,"Enter smelter details", IF(ISERROR($S1565),"",OFFSET('Smelter Reference List'!$F$4,$S1565-4,0)))</f>
        <v/>
      </c>
      <c r="H1565" s="290" t="str">
        <f ca="1">IF(ISERROR($S1565),"",OFFSET('Smelter Reference List'!$G$4,$S1565-4,0))</f>
        <v/>
      </c>
      <c r="I1565" s="291" t="str">
        <f ca="1">IF(ISERROR($S1565),"",OFFSET('Smelter Reference List'!$H$4,$S1565-4,0))</f>
        <v/>
      </c>
      <c r="J1565" s="291" t="str">
        <f ca="1">IF(ISERROR($S1565),"",OFFSET('Smelter Reference List'!$I$4,$S1565-4,0))</f>
        <v/>
      </c>
      <c r="K1565" s="288"/>
      <c r="L1565" s="288"/>
      <c r="M1565" s="288"/>
      <c r="N1565" s="288"/>
      <c r="O1565" s="288"/>
      <c r="P1565" s="288"/>
      <c r="Q1565" s="289"/>
      <c r="R1565" s="274"/>
      <c r="S1565" s="275" t="e">
        <f>IF(OR(C1565="",C1565=T$4),NA(),MATCH($B1565&amp;$C1565,'Smelter Reference List'!$J:$J,0))</f>
        <v>#N/A</v>
      </c>
      <c r="T1565" s="276"/>
      <c r="U1565" s="276"/>
      <c r="V1565" s="276"/>
      <c r="W1565" s="276"/>
    </row>
    <row r="1566" spans="1:23" s="267" customFormat="1" ht="20.25">
      <c r="A1566" s="265"/>
      <c r="B1566" s="273"/>
      <c r="C1566" s="273"/>
      <c r="D1566" s="166" t="str">
        <f ca="1">IF(ISERROR($S1566),"",OFFSET('Smelter Reference List'!$C$4,$S1566-4,0)&amp;"")</f>
        <v/>
      </c>
      <c r="E1566" s="166" t="str">
        <f ca="1">IF(ISERROR($S1566),"",OFFSET('Smelter Reference List'!$D$4,$S1566-4,0)&amp;"")</f>
        <v/>
      </c>
      <c r="F1566" s="166" t="str">
        <f ca="1">IF(ISERROR($S1566),"",OFFSET('Smelter Reference List'!$E$4,$S1566-4,0))</f>
        <v/>
      </c>
      <c r="G1566" s="166" t="str">
        <f ca="1">IF(C1566=$U$4,"Enter smelter details", IF(ISERROR($S1566),"",OFFSET('Smelter Reference List'!$F$4,$S1566-4,0)))</f>
        <v/>
      </c>
      <c r="H1566" s="290" t="str">
        <f ca="1">IF(ISERROR($S1566),"",OFFSET('Smelter Reference List'!$G$4,$S1566-4,0))</f>
        <v/>
      </c>
      <c r="I1566" s="291" t="str">
        <f ca="1">IF(ISERROR($S1566),"",OFFSET('Smelter Reference List'!$H$4,$S1566-4,0))</f>
        <v/>
      </c>
      <c r="J1566" s="291" t="str">
        <f ca="1">IF(ISERROR($S1566),"",OFFSET('Smelter Reference List'!$I$4,$S1566-4,0))</f>
        <v/>
      </c>
      <c r="K1566" s="288"/>
      <c r="L1566" s="288"/>
      <c r="M1566" s="288"/>
      <c r="N1566" s="288"/>
      <c r="O1566" s="288"/>
      <c r="P1566" s="288"/>
      <c r="Q1566" s="289"/>
      <c r="R1566" s="274"/>
      <c r="S1566" s="275" t="e">
        <f>IF(OR(C1566="",C1566=T$4),NA(),MATCH($B1566&amp;$C1566,'Smelter Reference List'!$J:$J,0))</f>
        <v>#N/A</v>
      </c>
      <c r="T1566" s="276"/>
      <c r="U1566" s="276"/>
      <c r="V1566" s="276"/>
      <c r="W1566" s="276"/>
    </row>
    <row r="1567" spans="1:23" s="267" customFormat="1" ht="20.25">
      <c r="A1567" s="265"/>
      <c r="B1567" s="273"/>
      <c r="C1567" s="273"/>
      <c r="D1567" s="166" t="str">
        <f ca="1">IF(ISERROR($S1567),"",OFFSET('Smelter Reference List'!$C$4,$S1567-4,0)&amp;"")</f>
        <v/>
      </c>
      <c r="E1567" s="166" t="str">
        <f ca="1">IF(ISERROR($S1567),"",OFFSET('Smelter Reference List'!$D$4,$S1567-4,0)&amp;"")</f>
        <v/>
      </c>
      <c r="F1567" s="166" t="str">
        <f ca="1">IF(ISERROR($S1567),"",OFFSET('Smelter Reference List'!$E$4,$S1567-4,0))</f>
        <v/>
      </c>
      <c r="G1567" s="166" t="str">
        <f ca="1">IF(C1567=$U$4,"Enter smelter details", IF(ISERROR($S1567),"",OFFSET('Smelter Reference List'!$F$4,$S1567-4,0)))</f>
        <v/>
      </c>
      <c r="H1567" s="290" t="str">
        <f ca="1">IF(ISERROR($S1567),"",OFFSET('Smelter Reference List'!$G$4,$S1567-4,0))</f>
        <v/>
      </c>
      <c r="I1567" s="291" t="str">
        <f ca="1">IF(ISERROR($S1567),"",OFFSET('Smelter Reference List'!$H$4,$S1567-4,0))</f>
        <v/>
      </c>
      <c r="J1567" s="291" t="str">
        <f ca="1">IF(ISERROR($S1567),"",OFFSET('Smelter Reference List'!$I$4,$S1567-4,0))</f>
        <v/>
      </c>
      <c r="K1567" s="288"/>
      <c r="L1567" s="288"/>
      <c r="M1567" s="288"/>
      <c r="N1567" s="288"/>
      <c r="O1567" s="288"/>
      <c r="P1567" s="288"/>
      <c r="Q1567" s="289"/>
      <c r="R1567" s="274"/>
      <c r="S1567" s="275" t="e">
        <f>IF(OR(C1567="",C1567=T$4),NA(),MATCH($B1567&amp;$C1567,'Smelter Reference List'!$J:$J,0))</f>
        <v>#N/A</v>
      </c>
      <c r="T1567" s="276"/>
      <c r="U1567" s="276"/>
      <c r="V1567" s="276"/>
      <c r="W1567" s="276"/>
    </row>
    <row r="1568" spans="1:23" s="267" customFormat="1" ht="20.25">
      <c r="A1568" s="265"/>
      <c r="B1568" s="273"/>
      <c r="C1568" s="273"/>
      <c r="D1568" s="166" t="str">
        <f ca="1">IF(ISERROR($S1568),"",OFFSET('Smelter Reference List'!$C$4,$S1568-4,0)&amp;"")</f>
        <v/>
      </c>
      <c r="E1568" s="166" t="str">
        <f ca="1">IF(ISERROR($S1568),"",OFFSET('Smelter Reference List'!$D$4,$S1568-4,0)&amp;"")</f>
        <v/>
      </c>
      <c r="F1568" s="166" t="str">
        <f ca="1">IF(ISERROR($S1568),"",OFFSET('Smelter Reference List'!$E$4,$S1568-4,0))</f>
        <v/>
      </c>
      <c r="G1568" s="166" t="str">
        <f ca="1">IF(C1568=$U$4,"Enter smelter details", IF(ISERROR($S1568),"",OFFSET('Smelter Reference List'!$F$4,$S1568-4,0)))</f>
        <v/>
      </c>
      <c r="H1568" s="290" t="str">
        <f ca="1">IF(ISERROR($S1568),"",OFFSET('Smelter Reference List'!$G$4,$S1568-4,0))</f>
        <v/>
      </c>
      <c r="I1568" s="291" t="str">
        <f ca="1">IF(ISERROR($S1568),"",OFFSET('Smelter Reference List'!$H$4,$S1568-4,0))</f>
        <v/>
      </c>
      <c r="J1568" s="291" t="str">
        <f ca="1">IF(ISERROR($S1568),"",OFFSET('Smelter Reference List'!$I$4,$S1568-4,0))</f>
        <v/>
      </c>
      <c r="K1568" s="288"/>
      <c r="L1568" s="288"/>
      <c r="M1568" s="288"/>
      <c r="N1568" s="288"/>
      <c r="O1568" s="288"/>
      <c r="P1568" s="288"/>
      <c r="Q1568" s="289"/>
      <c r="R1568" s="274"/>
      <c r="S1568" s="275" t="e">
        <f>IF(OR(C1568="",C1568=T$4),NA(),MATCH($B1568&amp;$C1568,'Smelter Reference List'!$J:$J,0))</f>
        <v>#N/A</v>
      </c>
      <c r="T1568" s="276"/>
      <c r="U1568" s="276"/>
      <c r="V1568" s="276"/>
      <c r="W1568" s="276"/>
    </row>
    <row r="1569" spans="1:23" s="267" customFormat="1" ht="20.25">
      <c r="A1569" s="265"/>
      <c r="B1569" s="273"/>
      <c r="C1569" s="273"/>
      <c r="D1569" s="166" t="str">
        <f ca="1">IF(ISERROR($S1569),"",OFFSET('Smelter Reference List'!$C$4,$S1569-4,0)&amp;"")</f>
        <v/>
      </c>
      <c r="E1569" s="166" t="str">
        <f ca="1">IF(ISERROR($S1569),"",OFFSET('Smelter Reference List'!$D$4,$S1569-4,0)&amp;"")</f>
        <v/>
      </c>
      <c r="F1569" s="166" t="str">
        <f ca="1">IF(ISERROR($S1569),"",OFFSET('Smelter Reference List'!$E$4,$S1569-4,0))</f>
        <v/>
      </c>
      <c r="G1569" s="166" t="str">
        <f ca="1">IF(C1569=$U$4,"Enter smelter details", IF(ISERROR($S1569),"",OFFSET('Smelter Reference List'!$F$4,$S1569-4,0)))</f>
        <v/>
      </c>
      <c r="H1569" s="290" t="str">
        <f ca="1">IF(ISERROR($S1569),"",OFFSET('Smelter Reference List'!$G$4,$S1569-4,0))</f>
        <v/>
      </c>
      <c r="I1569" s="291" t="str">
        <f ca="1">IF(ISERROR($S1569),"",OFFSET('Smelter Reference List'!$H$4,$S1569-4,0))</f>
        <v/>
      </c>
      <c r="J1569" s="291" t="str">
        <f ca="1">IF(ISERROR($S1569),"",OFFSET('Smelter Reference List'!$I$4,$S1569-4,0))</f>
        <v/>
      </c>
      <c r="K1569" s="288"/>
      <c r="L1569" s="288"/>
      <c r="M1569" s="288"/>
      <c r="N1569" s="288"/>
      <c r="O1569" s="288"/>
      <c r="P1569" s="288"/>
      <c r="Q1569" s="289"/>
      <c r="R1569" s="274"/>
      <c r="S1569" s="275" t="e">
        <f>IF(OR(C1569="",C1569=T$4),NA(),MATCH($B1569&amp;$C1569,'Smelter Reference List'!$J:$J,0))</f>
        <v>#N/A</v>
      </c>
      <c r="T1569" s="276"/>
      <c r="U1569" s="276"/>
      <c r="V1569" s="276"/>
      <c r="W1569" s="276"/>
    </row>
    <row r="1570" spans="1:23" s="267" customFormat="1" ht="20.25">
      <c r="A1570" s="265"/>
      <c r="B1570" s="273"/>
      <c r="C1570" s="273"/>
      <c r="D1570" s="166" t="str">
        <f ca="1">IF(ISERROR($S1570),"",OFFSET('Smelter Reference List'!$C$4,$S1570-4,0)&amp;"")</f>
        <v/>
      </c>
      <c r="E1570" s="166" t="str">
        <f ca="1">IF(ISERROR($S1570),"",OFFSET('Smelter Reference List'!$D$4,$S1570-4,0)&amp;"")</f>
        <v/>
      </c>
      <c r="F1570" s="166" t="str">
        <f ca="1">IF(ISERROR($S1570),"",OFFSET('Smelter Reference List'!$E$4,$S1570-4,0))</f>
        <v/>
      </c>
      <c r="G1570" s="166" t="str">
        <f ca="1">IF(C1570=$U$4,"Enter smelter details", IF(ISERROR($S1570),"",OFFSET('Smelter Reference List'!$F$4,$S1570-4,0)))</f>
        <v/>
      </c>
      <c r="H1570" s="290" t="str">
        <f ca="1">IF(ISERROR($S1570),"",OFFSET('Smelter Reference List'!$G$4,$S1570-4,0))</f>
        <v/>
      </c>
      <c r="I1570" s="291" t="str">
        <f ca="1">IF(ISERROR($S1570),"",OFFSET('Smelter Reference List'!$H$4,$S1570-4,0))</f>
        <v/>
      </c>
      <c r="J1570" s="291" t="str">
        <f ca="1">IF(ISERROR($S1570),"",OFFSET('Smelter Reference List'!$I$4,$S1570-4,0))</f>
        <v/>
      </c>
      <c r="K1570" s="288"/>
      <c r="L1570" s="288"/>
      <c r="M1570" s="288"/>
      <c r="N1570" s="288"/>
      <c r="O1570" s="288"/>
      <c r="P1570" s="288"/>
      <c r="Q1570" s="289"/>
      <c r="R1570" s="274"/>
      <c r="S1570" s="275" t="e">
        <f>IF(OR(C1570="",C1570=T$4),NA(),MATCH($B1570&amp;$C1570,'Smelter Reference List'!$J:$J,0))</f>
        <v>#N/A</v>
      </c>
      <c r="T1570" s="276"/>
      <c r="U1570" s="276"/>
      <c r="V1570" s="276"/>
      <c r="W1570" s="276"/>
    </row>
    <row r="1571" spans="1:23" s="267" customFormat="1" ht="20.25">
      <c r="A1571" s="265"/>
      <c r="B1571" s="273"/>
      <c r="C1571" s="273"/>
      <c r="D1571" s="166" t="str">
        <f ca="1">IF(ISERROR($S1571),"",OFFSET('Smelter Reference List'!$C$4,$S1571-4,0)&amp;"")</f>
        <v/>
      </c>
      <c r="E1571" s="166" t="str">
        <f ca="1">IF(ISERROR($S1571),"",OFFSET('Smelter Reference List'!$D$4,$S1571-4,0)&amp;"")</f>
        <v/>
      </c>
      <c r="F1571" s="166" t="str">
        <f ca="1">IF(ISERROR($S1571),"",OFFSET('Smelter Reference List'!$E$4,$S1571-4,0))</f>
        <v/>
      </c>
      <c r="G1571" s="166" t="str">
        <f ca="1">IF(C1571=$U$4,"Enter smelter details", IF(ISERROR($S1571),"",OFFSET('Smelter Reference List'!$F$4,$S1571-4,0)))</f>
        <v/>
      </c>
      <c r="H1571" s="290" t="str">
        <f ca="1">IF(ISERROR($S1571),"",OFFSET('Smelter Reference List'!$G$4,$S1571-4,0))</f>
        <v/>
      </c>
      <c r="I1571" s="291" t="str">
        <f ca="1">IF(ISERROR($S1571),"",OFFSET('Smelter Reference List'!$H$4,$S1571-4,0))</f>
        <v/>
      </c>
      <c r="J1571" s="291" t="str">
        <f ca="1">IF(ISERROR($S1571),"",OFFSET('Smelter Reference List'!$I$4,$S1571-4,0))</f>
        <v/>
      </c>
      <c r="K1571" s="288"/>
      <c r="L1571" s="288"/>
      <c r="M1571" s="288"/>
      <c r="N1571" s="288"/>
      <c r="O1571" s="288"/>
      <c r="P1571" s="288"/>
      <c r="Q1571" s="289"/>
      <c r="R1571" s="274"/>
      <c r="S1571" s="275" t="e">
        <f>IF(OR(C1571="",C1571=T$4),NA(),MATCH($B1571&amp;$C1571,'Smelter Reference List'!$J:$J,0))</f>
        <v>#N/A</v>
      </c>
      <c r="T1571" s="276"/>
      <c r="U1571" s="276"/>
      <c r="V1571" s="276"/>
      <c r="W1571" s="276"/>
    </row>
    <row r="1572" spans="1:23" s="267" customFormat="1" ht="20.25">
      <c r="A1572" s="265"/>
      <c r="B1572" s="273"/>
      <c r="C1572" s="273"/>
      <c r="D1572" s="166" t="str">
        <f ca="1">IF(ISERROR($S1572),"",OFFSET('Smelter Reference List'!$C$4,$S1572-4,0)&amp;"")</f>
        <v/>
      </c>
      <c r="E1572" s="166" t="str">
        <f ca="1">IF(ISERROR($S1572),"",OFFSET('Smelter Reference List'!$D$4,$S1572-4,0)&amp;"")</f>
        <v/>
      </c>
      <c r="F1572" s="166" t="str">
        <f ca="1">IF(ISERROR($S1572),"",OFFSET('Smelter Reference List'!$E$4,$S1572-4,0))</f>
        <v/>
      </c>
      <c r="G1572" s="166" t="str">
        <f ca="1">IF(C1572=$U$4,"Enter smelter details", IF(ISERROR($S1572),"",OFFSET('Smelter Reference List'!$F$4,$S1572-4,0)))</f>
        <v/>
      </c>
      <c r="H1572" s="290" t="str">
        <f ca="1">IF(ISERROR($S1572),"",OFFSET('Smelter Reference List'!$G$4,$S1572-4,0))</f>
        <v/>
      </c>
      <c r="I1572" s="291" t="str">
        <f ca="1">IF(ISERROR($S1572),"",OFFSET('Smelter Reference List'!$H$4,$S1572-4,0))</f>
        <v/>
      </c>
      <c r="J1572" s="291" t="str">
        <f ca="1">IF(ISERROR($S1572),"",OFFSET('Smelter Reference List'!$I$4,$S1572-4,0))</f>
        <v/>
      </c>
      <c r="K1572" s="288"/>
      <c r="L1572" s="288"/>
      <c r="M1572" s="288"/>
      <c r="N1572" s="288"/>
      <c r="O1572" s="288"/>
      <c r="P1572" s="288"/>
      <c r="Q1572" s="289"/>
      <c r="R1572" s="274"/>
      <c r="S1572" s="275" t="e">
        <f>IF(OR(C1572="",C1572=T$4),NA(),MATCH($B1572&amp;$C1572,'Smelter Reference List'!$J:$J,0))</f>
        <v>#N/A</v>
      </c>
      <c r="T1572" s="276"/>
      <c r="U1572" s="276"/>
      <c r="V1572" s="276"/>
      <c r="W1572" s="276"/>
    </row>
    <row r="1573" spans="1:23" s="267" customFormat="1" ht="20.25">
      <c r="A1573" s="265"/>
      <c r="B1573" s="273"/>
      <c r="C1573" s="273"/>
      <c r="D1573" s="166" t="str">
        <f ca="1">IF(ISERROR($S1573),"",OFFSET('Smelter Reference List'!$C$4,$S1573-4,0)&amp;"")</f>
        <v/>
      </c>
      <c r="E1573" s="166" t="str">
        <f ca="1">IF(ISERROR($S1573),"",OFFSET('Smelter Reference List'!$D$4,$S1573-4,0)&amp;"")</f>
        <v/>
      </c>
      <c r="F1573" s="166" t="str">
        <f ca="1">IF(ISERROR($S1573),"",OFFSET('Smelter Reference List'!$E$4,$S1573-4,0))</f>
        <v/>
      </c>
      <c r="G1573" s="166" t="str">
        <f ca="1">IF(C1573=$U$4,"Enter smelter details", IF(ISERROR($S1573),"",OFFSET('Smelter Reference List'!$F$4,$S1573-4,0)))</f>
        <v/>
      </c>
      <c r="H1573" s="290" t="str">
        <f ca="1">IF(ISERROR($S1573),"",OFFSET('Smelter Reference List'!$G$4,$S1573-4,0))</f>
        <v/>
      </c>
      <c r="I1573" s="291" t="str">
        <f ca="1">IF(ISERROR($S1573),"",OFFSET('Smelter Reference List'!$H$4,$S1573-4,0))</f>
        <v/>
      </c>
      <c r="J1573" s="291" t="str">
        <f ca="1">IF(ISERROR($S1573),"",OFFSET('Smelter Reference List'!$I$4,$S1573-4,0))</f>
        <v/>
      </c>
      <c r="K1573" s="288"/>
      <c r="L1573" s="288"/>
      <c r="M1573" s="288"/>
      <c r="N1573" s="288"/>
      <c r="O1573" s="288"/>
      <c r="P1573" s="288"/>
      <c r="Q1573" s="289"/>
      <c r="R1573" s="274"/>
      <c r="S1573" s="275" t="e">
        <f>IF(OR(C1573="",C1573=T$4),NA(),MATCH($B1573&amp;$C1573,'Smelter Reference List'!$J:$J,0))</f>
        <v>#N/A</v>
      </c>
      <c r="T1573" s="276"/>
      <c r="U1573" s="276"/>
      <c r="V1573" s="276"/>
      <c r="W1573" s="276"/>
    </row>
    <row r="1574" spans="1:23" s="267" customFormat="1" ht="20.25">
      <c r="A1574" s="265"/>
      <c r="B1574" s="273"/>
      <c r="C1574" s="273"/>
      <c r="D1574" s="166" t="str">
        <f ca="1">IF(ISERROR($S1574),"",OFFSET('Smelter Reference List'!$C$4,$S1574-4,0)&amp;"")</f>
        <v/>
      </c>
      <c r="E1574" s="166" t="str">
        <f ca="1">IF(ISERROR($S1574),"",OFFSET('Smelter Reference List'!$D$4,$S1574-4,0)&amp;"")</f>
        <v/>
      </c>
      <c r="F1574" s="166" t="str">
        <f ca="1">IF(ISERROR($S1574),"",OFFSET('Smelter Reference List'!$E$4,$S1574-4,0))</f>
        <v/>
      </c>
      <c r="G1574" s="166" t="str">
        <f ca="1">IF(C1574=$U$4,"Enter smelter details", IF(ISERROR($S1574),"",OFFSET('Smelter Reference List'!$F$4,$S1574-4,0)))</f>
        <v/>
      </c>
      <c r="H1574" s="290" t="str">
        <f ca="1">IF(ISERROR($S1574),"",OFFSET('Smelter Reference List'!$G$4,$S1574-4,0))</f>
        <v/>
      </c>
      <c r="I1574" s="291" t="str">
        <f ca="1">IF(ISERROR($S1574),"",OFFSET('Smelter Reference List'!$H$4,$S1574-4,0))</f>
        <v/>
      </c>
      <c r="J1574" s="291" t="str">
        <f ca="1">IF(ISERROR($S1574),"",OFFSET('Smelter Reference List'!$I$4,$S1574-4,0))</f>
        <v/>
      </c>
      <c r="K1574" s="288"/>
      <c r="L1574" s="288"/>
      <c r="M1574" s="288"/>
      <c r="N1574" s="288"/>
      <c r="O1574" s="288"/>
      <c r="P1574" s="288"/>
      <c r="Q1574" s="289"/>
      <c r="R1574" s="274"/>
      <c r="S1574" s="275" t="e">
        <f>IF(OR(C1574="",C1574=T$4),NA(),MATCH($B1574&amp;$C1574,'Smelter Reference List'!$J:$J,0))</f>
        <v>#N/A</v>
      </c>
      <c r="T1574" s="276"/>
      <c r="U1574" s="276"/>
      <c r="V1574" s="276"/>
      <c r="W1574" s="276"/>
    </row>
    <row r="1575" spans="1:23" s="267" customFormat="1" ht="20.25">
      <c r="A1575" s="265"/>
      <c r="B1575" s="273"/>
      <c r="C1575" s="273"/>
      <c r="D1575" s="166" t="str">
        <f ca="1">IF(ISERROR($S1575),"",OFFSET('Smelter Reference List'!$C$4,$S1575-4,0)&amp;"")</f>
        <v/>
      </c>
      <c r="E1575" s="166" t="str">
        <f ca="1">IF(ISERROR($S1575),"",OFFSET('Smelter Reference List'!$D$4,$S1575-4,0)&amp;"")</f>
        <v/>
      </c>
      <c r="F1575" s="166" t="str">
        <f ca="1">IF(ISERROR($S1575),"",OFFSET('Smelter Reference List'!$E$4,$S1575-4,0))</f>
        <v/>
      </c>
      <c r="G1575" s="166" t="str">
        <f ca="1">IF(C1575=$U$4,"Enter smelter details", IF(ISERROR($S1575),"",OFFSET('Smelter Reference List'!$F$4,$S1575-4,0)))</f>
        <v/>
      </c>
      <c r="H1575" s="290" t="str">
        <f ca="1">IF(ISERROR($S1575),"",OFFSET('Smelter Reference List'!$G$4,$S1575-4,0))</f>
        <v/>
      </c>
      <c r="I1575" s="291" t="str">
        <f ca="1">IF(ISERROR($S1575),"",OFFSET('Smelter Reference List'!$H$4,$S1575-4,0))</f>
        <v/>
      </c>
      <c r="J1575" s="291" t="str">
        <f ca="1">IF(ISERROR($S1575),"",OFFSET('Smelter Reference List'!$I$4,$S1575-4,0))</f>
        <v/>
      </c>
      <c r="K1575" s="288"/>
      <c r="L1575" s="288"/>
      <c r="M1575" s="288"/>
      <c r="N1575" s="288"/>
      <c r="O1575" s="288"/>
      <c r="P1575" s="288"/>
      <c r="Q1575" s="289"/>
      <c r="R1575" s="274"/>
      <c r="S1575" s="275" t="e">
        <f>IF(OR(C1575="",C1575=T$4),NA(),MATCH($B1575&amp;$C1575,'Smelter Reference List'!$J:$J,0))</f>
        <v>#N/A</v>
      </c>
      <c r="T1575" s="276"/>
      <c r="U1575" s="276"/>
      <c r="V1575" s="276"/>
      <c r="W1575" s="276"/>
    </row>
    <row r="1576" spans="1:23" s="267" customFormat="1" ht="20.25">
      <c r="A1576" s="265"/>
      <c r="B1576" s="273"/>
      <c r="C1576" s="273"/>
      <c r="D1576" s="166" t="str">
        <f ca="1">IF(ISERROR($S1576),"",OFFSET('Smelter Reference List'!$C$4,$S1576-4,0)&amp;"")</f>
        <v/>
      </c>
      <c r="E1576" s="166" t="str">
        <f ca="1">IF(ISERROR($S1576),"",OFFSET('Smelter Reference List'!$D$4,$S1576-4,0)&amp;"")</f>
        <v/>
      </c>
      <c r="F1576" s="166" t="str">
        <f ca="1">IF(ISERROR($S1576),"",OFFSET('Smelter Reference List'!$E$4,$S1576-4,0))</f>
        <v/>
      </c>
      <c r="G1576" s="166" t="str">
        <f ca="1">IF(C1576=$U$4,"Enter smelter details", IF(ISERROR($S1576),"",OFFSET('Smelter Reference List'!$F$4,$S1576-4,0)))</f>
        <v/>
      </c>
      <c r="H1576" s="290" t="str">
        <f ca="1">IF(ISERROR($S1576),"",OFFSET('Smelter Reference List'!$G$4,$S1576-4,0))</f>
        <v/>
      </c>
      <c r="I1576" s="291" t="str">
        <f ca="1">IF(ISERROR($S1576),"",OFFSET('Smelter Reference List'!$H$4,$S1576-4,0))</f>
        <v/>
      </c>
      <c r="J1576" s="291" t="str">
        <f ca="1">IF(ISERROR($S1576),"",OFFSET('Smelter Reference List'!$I$4,$S1576-4,0))</f>
        <v/>
      </c>
      <c r="K1576" s="288"/>
      <c r="L1576" s="288"/>
      <c r="M1576" s="288"/>
      <c r="N1576" s="288"/>
      <c r="O1576" s="288"/>
      <c r="P1576" s="288"/>
      <c r="Q1576" s="289"/>
      <c r="R1576" s="274"/>
      <c r="S1576" s="275" t="e">
        <f>IF(OR(C1576="",C1576=T$4),NA(),MATCH($B1576&amp;$C1576,'Smelter Reference List'!$J:$J,0))</f>
        <v>#N/A</v>
      </c>
      <c r="T1576" s="276"/>
      <c r="U1576" s="276"/>
      <c r="V1576" s="276"/>
      <c r="W1576" s="276"/>
    </row>
    <row r="1577" spans="1:23" s="267" customFormat="1" ht="20.25">
      <c r="A1577" s="265"/>
      <c r="B1577" s="273"/>
      <c r="C1577" s="273"/>
      <c r="D1577" s="166" t="str">
        <f ca="1">IF(ISERROR($S1577),"",OFFSET('Smelter Reference List'!$C$4,$S1577-4,0)&amp;"")</f>
        <v/>
      </c>
      <c r="E1577" s="166" t="str">
        <f ca="1">IF(ISERROR($S1577),"",OFFSET('Smelter Reference List'!$D$4,$S1577-4,0)&amp;"")</f>
        <v/>
      </c>
      <c r="F1577" s="166" t="str">
        <f ca="1">IF(ISERROR($S1577),"",OFFSET('Smelter Reference List'!$E$4,$S1577-4,0))</f>
        <v/>
      </c>
      <c r="G1577" s="166" t="str">
        <f ca="1">IF(C1577=$U$4,"Enter smelter details", IF(ISERROR($S1577),"",OFFSET('Smelter Reference List'!$F$4,$S1577-4,0)))</f>
        <v/>
      </c>
      <c r="H1577" s="290" t="str">
        <f ca="1">IF(ISERROR($S1577),"",OFFSET('Smelter Reference List'!$G$4,$S1577-4,0))</f>
        <v/>
      </c>
      <c r="I1577" s="291" t="str">
        <f ca="1">IF(ISERROR($S1577),"",OFFSET('Smelter Reference List'!$H$4,$S1577-4,0))</f>
        <v/>
      </c>
      <c r="J1577" s="291" t="str">
        <f ca="1">IF(ISERROR($S1577),"",OFFSET('Smelter Reference List'!$I$4,$S1577-4,0))</f>
        <v/>
      </c>
      <c r="K1577" s="288"/>
      <c r="L1577" s="288"/>
      <c r="M1577" s="288"/>
      <c r="N1577" s="288"/>
      <c r="O1577" s="288"/>
      <c r="P1577" s="288"/>
      <c r="Q1577" s="289"/>
      <c r="R1577" s="274"/>
      <c r="S1577" s="275" t="e">
        <f>IF(OR(C1577="",C1577=T$4),NA(),MATCH($B1577&amp;$C1577,'Smelter Reference List'!$J:$J,0))</f>
        <v>#N/A</v>
      </c>
      <c r="T1577" s="276"/>
      <c r="U1577" s="276"/>
      <c r="V1577" s="276"/>
      <c r="W1577" s="276"/>
    </row>
    <row r="1578" spans="1:23" s="267" customFormat="1" ht="20.25">
      <c r="A1578" s="265"/>
      <c r="B1578" s="273"/>
      <c r="C1578" s="273"/>
      <c r="D1578" s="166" t="str">
        <f ca="1">IF(ISERROR($S1578),"",OFFSET('Smelter Reference List'!$C$4,$S1578-4,0)&amp;"")</f>
        <v/>
      </c>
      <c r="E1578" s="166" t="str">
        <f ca="1">IF(ISERROR($S1578),"",OFFSET('Smelter Reference List'!$D$4,$S1578-4,0)&amp;"")</f>
        <v/>
      </c>
      <c r="F1578" s="166" t="str">
        <f ca="1">IF(ISERROR($S1578),"",OFFSET('Smelter Reference List'!$E$4,$S1578-4,0))</f>
        <v/>
      </c>
      <c r="G1578" s="166" t="str">
        <f ca="1">IF(C1578=$U$4,"Enter smelter details", IF(ISERROR($S1578),"",OFFSET('Smelter Reference List'!$F$4,$S1578-4,0)))</f>
        <v/>
      </c>
      <c r="H1578" s="290" t="str">
        <f ca="1">IF(ISERROR($S1578),"",OFFSET('Smelter Reference List'!$G$4,$S1578-4,0))</f>
        <v/>
      </c>
      <c r="I1578" s="291" t="str">
        <f ca="1">IF(ISERROR($S1578),"",OFFSET('Smelter Reference List'!$H$4,$S1578-4,0))</f>
        <v/>
      </c>
      <c r="J1578" s="291" t="str">
        <f ca="1">IF(ISERROR($S1578),"",OFFSET('Smelter Reference List'!$I$4,$S1578-4,0))</f>
        <v/>
      </c>
      <c r="K1578" s="288"/>
      <c r="L1578" s="288"/>
      <c r="M1578" s="288"/>
      <c r="N1578" s="288"/>
      <c r="O1578" s="288"/>
      <c r="P1578" s="288"/>
      <c r="Q1578" s="289"/>
      <c r="R1578" s="274"/>
      <c r="S1578" s="275" t="e">
        <f>IF(OR(C1578="",C1578=T$4),NA(),MATCH($B1578&amp;$C1578,'Smelter Reference List'!$J:$J,0))</f>
        <v>#N/A</v>
      </c>
      <c r="T1578" s="276"/>
      <c r="U1578" s="276"/>
      <c r="V1578" s="276"/>
      <c r="W1578" s="276"/>
    </row>
    <row r="1579" spans="1:23" s="267" customFormat="1" ht="20.25">
      <c r="A1579" s="265"/>
      <c r="B1579" s="273"/>
      <c r="C1579" s="273"/>
      <c r="D1579" s="166" t="str">
        <f ca="1">IF(ISERROR($S1579),"",OFFSET('Smelter Reference List'!$C$4,$S1579-4,0)&amp;"")</f>
        <v/>
      </c>
      <c r="E1579" s="166" t="str">
        <f ca="1">IF(ISERROR($S1579),"",OFFSET('Smelter Reference List'!$D$4,$S1579-4,0)&amp;"")</f>
        <v/>
      </c>
      <c r="F1579" s="166" t="str">
        <f ca="1">IF(ISERROR($S1579),"",OFFSET('Smelter Reference List'!$E$4,$S1579-4,0))</f>
        <v/>
      </c>
      <c r="G1579" s="166" t="str">
        <f ca="1">IF(C1579=$U$4,"Enter smelter details", IF(ISERROR($S1579),"",OFFSET('Smelter Reference List'!$F$4,$S1579-4,0)))</f>
        <v/>
      </c>
      <c r="H1579" s="290" t="str">
        <f ca="1">IF(ISERROR($S1579),"",OFFSET('Smelter Reference List'!$G$4,$S1579-4,0))</f>
        <v/>
      </c>
      <c r="I1579" s="291" t="str">
        <f ca="1">IF(ISERROR($S1579),"",OFFSET('Smelter Reference List'!$H$4,$S1579-4,0))</f>
        <v/>
      </c>
      <c r="J1579" s="291" t="str">
        <f ca="1">IF(ISERROR($S1579),"",OFFSET('Smelter Reference List'!$I$4,$S1579-4,0))</f>
        <v/>
      </c>
      <c r="K1579" s="288"/>
      <c r="L1579" s="288"/>
      <c r="M1579" s="288"/>
      <c r="N1579" s="288"/>
      <c r="O1579" s="288"/>
      <c r="P1579" s="288"/>
      <c r="Q1579" s="289"/>
      <c r="R1579" s="274"/>
      <c r="S1579" s="275" t="e">
        <f>IF(OR(C1579="",C1579=T$4),NA(),MATCH($B1579&amp;$C1579,'Smelter Reference List'!$J:$J,0))</f>
        <v>#N/A</v>
      </c>
      <c r="T1579" s="276"/>
      <c r="U1579" s="276"/>
      <c r="V1579" s="276"/>
      <c r="W1579" s="276"/>
    </row>
    <row r="1580" spans="1:23" s="267" customFormat="1" ht="20.25">
      <c r="A1580" s="265"/>
      <c r="B1580" s="273"/>
      <c r="C1580" s="273"/>
      <c r="D1580" s="166" t="str">
        <f ca="1">IF(ISERROR($S1580),"",OFFSET('Smelter Reference List'!$C$4,$S1580-4,0)&amp;"")</f>
        <v/>
      </c>
      <c r="E1580" s="166" t="str">
        <f ca="1">IF(ISERROR($S1580),"",OFFSET('Smelter Reference List'!$D$4,$S1580-4,0)&amp;"")</f>
        <v/>
      </c>
      <c r="F1580" s="166" t="str">
        <f ca="1">IF(ISERROR($S1580),"",OFFSET('Smelter Reference List'!$E$4,$S1580-4,0))</f>
        <v/>
      </c>
      <c r="G1580" s="166" t="str">
        <f ca="1">IF(C1580=$U$4,"Enter smelter details", IF(ISERROR($S1580),"",OFFSET('Smelter Reference List'!$F$4,$S1580-4,0)))</f>
        <v/>
      </c>
      <c r="H1580" s="290" t="str">
        <f ca="1">IF(ISERROR($S1580),"",OFFSET('Smelter Reference List'!$G$4,$S1580-4,0))</f>
        <v/>
      </c>
      <c r="I1580" s="291" t="str">
        <f ca="1">IF(ISERROR($S1580),"",OFFSET('Smelter Reference List'!$H$4,$S1580-4,0))</f>
        <v/>
      </c>
      <c r="J1580" s="291" t="str">
        <f ca="1">IF(ISERROR($S1580),"",OFFSET('Smelter Reference List'!$I$4,$S1580-4,0))</f>
        <v/>
      </c>
      <c r="K1580" s="288"/>
      <c r="L1580" s="288"/>
      <c r="M1580" s="288"/>
      <c r="N1580" s="288"/>
      <c r="O1580" s="288"/>
      <c r="P1580" s="288"/>
      <c r="Q1580" s="289"/>
      <c r="R1580" s="274"/>
      <c r="S1580" s="275" t="e">
        <f>IF(OR(C1580="",C1580=T$4),NA(),MATCH($B1580&amp;$C1580,'Smelter Reference List'!$J:$J,0))</f>
        <v>#N/A</v>
      </c>
      <c r="T1580" s="276"/>
      <c r="U1580" s="276"/>
      <c r="V1580" s="276"/>
      <c r="W1580" s="276"/>
    </row>
    <row r="1581" spans="1:23" s="267" customFormat="1" ht="20.25">
      <c r="A1581" s="265"/>
      <c r="B1581" s="273"/>
      <c r="C1581" s="273"/>
      <c r="D1581" s="166" t="str">
        <f ca="1">IF(ISERROR($S1581),"",OFFSET('Smelter Reference List'!$C$4,$S1581-4,0)&amp;"")</f>
        <v/>
      </c>
      <c r="E1581" s="166" t="str">
        <f ca="1">IF(ISERROR($S1581),"",OFFSET('Smelter Reference List'!$D$4,$S1581-4,0)&amp;"")</f>
        <v/>
      </c>
      <c r="F1581" s="166" t="str">
        <f ca="1">IF(ISERROR($S1581),"",OFFSET('Smelter Reference List'!$E$4,$S1581-4,0))</f>
        <v/>
      </c>
      <c r="G1581" s="166" t="str">
        <f ca="1">IF(C1581=$U$4,"Enter smelter details", IF(ISERROR($S1581),"",OFFSET('Smelter Reference List'!$F$4,$S1581-4,0)))</f>
        <v/>
      </c>
      <c r="H1581" s="290" t="str">
        <f ca="1">IF(ISERROR($S1581),"",OFFSET('Smelter Reference List'!$G$4,$S1581-4,0))</f>
        <v/>
      </c>
      <c r="I1581" s="291" t="str">
        <f ca="1">IF(ISERROR($S1581),"",OFFSET('Smelter Reference List'!$H$4,$S1581-4,0))</f>
        <v/>
      </c>
      <c r="J1581" s="291" t="str">
        <f ca="1">IF(ISERROR($S1581),"",OFFSET('Smelter Reference List'!$I$4,$S1581-4,0))</f>
        <v/>
      </c>
      <c r="K1581" s="288"/>
      <c r="L1581" s="288"/>
      <c r="M1581" s="288"/>
      <c r="N1581" s="288"/>
      <c r="O1581" s="288"/>
      <c r="P1581" s="288"/>
      <c r="Q1581" s="289"/>
      <c r="R1581" s="274"/>
      <c r="S1581" s="275" t="e">
        <f>IF(OR(C1581="",C1581=T$4),NA(),MATCH($B1581&amp;$C1581,'Smelter Reference List'!$J:$J,0))</f>
        <v>#N/A</v>
      </c>
      <c r="T1581" s="276"/>
      <c r="U1581" s="276"/>
      <c r="V1581" s="276"/>
      <c r="W1581" s="276"/>
    </row>
    <row r="1582" spans="1:23" s="267" customFormat="1" ht="20.25">
      <c r="A1582" s="265"/>
      <c r="B1582" s="273"/>
      <c r="C1582" s="273"/>
      <c r="D1582" s="166" t="str">
        <f ca="1">IF(ISERROR($S1582),"",OFFSET('Smelter Reference List'!$C$4,$S1582-4,0)&amp;"")</f>
        <v/>
      </c>
      <c r="E1582" s="166" t="str">
        <f ca="1">IF(ISERROR($S1582),"",OFFSET('Smelter Reference List'!$D$4,$S1582-4,0)&amp;"")</f>
        <v/>
      </c>
      <c r="F1582" s="166" t="str">
        <f ca="1">IF(ISERROR($S1582),"",OFFSET('Smelter Reference List'!$E$4,$S1582-4,0))</f>
        <v/>
      </c>
      <c r="G1582" s="166" t="str">
        <f ca="1">IF(C1582=$U$4,"Enter smelter details", IF(ISERROR($S1582),"",OFFSET('Smelter Reference List'!$F$4,$S1582-4,0)))</f>
        <v/>
      </c>
      <c r="H1582" s="290" t="str">
        <f ca="1">IF(ISERROR($S1582),"",OFFSET('Smelter Reference List'!$G$4,$S1582-4,0))</f>
        <v/>
      </c>
      <c r="I1582" s="291" t="str">
        <f ca="1">IF(ISERROR($S1582),"",OFFSET('Smelter Reference List'!$H$4,$S1582-4,0))</f>
        <v/>
      </c>
      <c r="J1582" s="291" t="str">
        <f ca="1">IF(ISERROR($S1582),"",OFFSET('Smelter Reference List'!$I$4,$S1582-4,0))</f>
        <v/>
      </c>
      <c r="K1582" s="288"/>
      <c r="L1582" s="288"/>
      <c r="M1582" s="288"/>
      <c r="N1582" s="288"/>
      <c r="O1582" s="288"/>
      <c r="P1582" s="288"/>
      <c r="Q1582" s="289"/>
      <c r="R1582" s="274"/>
      <c r="S1582" s="275" t="e">
        <f>IF(OR(C1582="",C1582=T$4),NA(),MATCH($B1582&amp;$C1582,'Smelter Reference List'!$J:$J,0))</f>
        <v>#N/A</v>
      </c>
      <c r="T1582" s="276"/>
      <c r="U1582" s="276"/>
      <c r="V1582" s="276"/>
      <c r="W1582" s="276"/>
    </row>
    <row r="1583" spans="1:23" s="267" customFormat="1" ht="20.25">
      <c r="A1583" s="265"/>
      <c r="B1583" s="273"/>
      <c r="C1583" s="273"/>
      <c r="D1583" s="166" t="str">
        <f ca="1">IF(ISERROR($S1583),"",OFFSET('Smelter Reference List'!$C$4,$S1583-4,0)&amp;"")</f>
        <v/>
      </c>
      <c r="E1583" s="166" t="str">
        <f ca="1">IF(ISERROR($S1583),"",OFFSET('Smelter Reference List'!$D$4,$S1583-4,0)&amp;"")</f>
        <v/>
      </c>
      <c r="F1583" s="166" t="str">
        <f ca="1">IF(ISERROR($S1583),"",OFFSET('Smelter Reference List'!$E$4,$S1583-4,0))</f>
        <v/>
      </c>
      <c r="G1583" s="166" t="str">
        <f ca="1">IF(C1583=$U$4,"Enter smelter details", IF(ISERROR($S1583),"",OFFSET('Smelter Reference List'!$F$4,$S1583-4,0)))</f>
        <v/>
      </c>
      <c r="H1583" s="290" t="str">
        <f ca="1">IF(ISERROR($S1583),"",OFFSET('Smelter Reference List'!$G$4,$S1583-4,0))</f>
        <v/>
      </c>
      <c r="I1583" s="291" t="str">
        <f ca="1">IF(ISERROR($S1583),"",OFFSET('Smelter Reference List'!$H$4,$S1583-4,0))</f>
        <v/>
      </c>
      <c r="J1583" s="291" t="str">
        <f ca="1">IF(ISERROR($S1583),"",OFFSET('Smelter Reference List'!$I$4,$S1583-4,0))</f>
        <v/>
      </c>
      <c r="K1583" s="288"/>
      <c r="L1583" s="288"/>
      <c r="M1583" s="288"/>
      <c r="N1583" s="288"/>
      <c r="O1583" s="288"/>
      <c r="P1583" s="288"/>
      <c r="Q1583" s="289"/>
      <c r="R1583" s="274"/>
      <c r="S1583" s="275" t="e">
        <f>IF(OR(C1583="",C1583=T$4),NA(),MATCH($B1583&amp;$C1583,'Smelter Reference List'!$J:$J,0))</f>
        <v>#N/A</v>
      </c>
      <c r="T1583" s="276"/>
      <c r="U1583" s="276"/>
      <c r="V1583" s="276"/>
      <c r="W1583" s="276"/>
    </row>
    <row r="1584" spans="1:23" s="267" customFormat="1" ht="20.25">
      <c r="A1584" s="265"/>
      <c r="B1584" s="273"/>
      <c r="C1584" s="273"/>
      <c r="D1584" s="166" t="str">
        <f ca="1">IF(ISERROR($S1584),"",OFFSET('Smelter Reference List'!$C$4,$S1584-4,0)&amp;"")</f>
        <v/>
      </c>
      <c r="E1584" s="166" t="str">
        <f ca="1">IF(ISERROR($S1584),"",OFFSET('Smelter Reference List'!$D$4,$S1584-4,0)&amp;"")</f>
        <v/>
      </c>
      <c r="F1584" s="166" t="str">
        <f ca="1">IF(ISERROR($S1584),"",OFFSET('Smelter Reference List'!$E$4,$S1584-4,0))</f>
        <v/>
      </c>
      <c r="G1584" s="166" t="str">
        <f ca="1">IF(C1584=$U$4,"Enter smelter details", IF(ISERROR($S1584),"",OFFSET('Smelter Reference List'!$F$4,$S1584-4,0)))</f>
        <v/>
      </c>
      <c r="H1584" s="290" t="str">
        <f ca="1">IF(ISERROR($S1584),"",OFFSET('Smelter Reference List'!$G$4,$S1584-4,0))</f>
        <v/>
      </c>
      <c r="I1584" s="291" t="str">
        <f ca="1">IF(ISERROR($S1584),"",OFFSET('Smelter Reference List'!$H$4,$S1584-4,0))</f>
        <v/>
      </c>
      <c r="J1584" s="291" t="str">
        <f ca="1">IF(ISERROR($S1584),"",OFFSET('Smelter Reference List'!$I$4,$S1584-4,0))</f>
        <v/>
      </c>
      <c r="K1584" s="288"/>
      <c r="L1584" s="288"/>
      <c r="M1584" s="288"/>
      <c r="N1584" s="288"/>
      <c r="O1584" s="288"/>
      <c r="P1584" s="288"/>
      <c r="Q1584" s="289"/>
      <c r="R1584" s="274"/>
      <c r="S1584" s="275" t="e">
        <f>IF(OR(C1584="",C1584=T$4),NA(),MATCH($B1584&amp;$C1584,'Smelter Reference List'!$J:$J,0))</f>
        <v>#N/A</v>
      </c>
      <c r="T1584" s="276"/>
      <c r="U1584" s="276"/>
      <c r="V1584" s="276"/>
      <c r="W1584" s="276"/>
    </row>
    <row r="1585" spans="1:23" s="267" customFormat="1" ht="20.25">
      <c r="A1585" s="265"/>
      <c r="B1585" s="273"/>
      <c r="C1585" s="273"/>
      <c r="D1585" s="166" t="str">
        <f ca="1">IF(ISERROR($S1585),"",OFFSET('Smelter Reference List'!$C$4,$S1585-4,0)&amp;"")</f>
        <v/>
      </c>
      <c r="E1585" s="166" t="str">
        <f ca="1">IF(ISERROR($S1585),"",OFFSET('Smelter Reference List'!$D$4,$S1585-4,0)&amp;"")</f>
        <v/>
      </c>
      <c r="F1585" s="166" t="str">
        <f ca="1">IF(ISERROR($S1585),"",OFFSET('Smelter Reference List'!$E$4,$S1585-4,0))</f>
        <v/>
      </c>
      <c r="G1585" s="166" t="str">
        <f ca="1">IF(C1585=$U$4,"Enter smelter details", IF(ISERROR($S1585),"",OFFSET('Smelter Reference List'!$F$4,$S1585-4,0)))</f>
        <v/>
      </c>
      <c r="H1585" s="290" t="str">
        <f ca="1">IF(ISERROR($S1585),"",OFFSET('Smelter Reference List'!$G$4,$S1585-4,0))</f>
        <v/>
      </c>
      <c r="I1585" s="291" t="str">
        <f ca="1">IF(ISERROR($S1585),"",OFFSET('Smelter Reference List'!$H$4,$S1585-4,0))</f>
        <v/>
      </c>
      <c r="J1585" s="291" t="str">
        <f ca="1">IF(ISERROR($S1585),"",OFFSET('Smelter Reference List'!$I$4,$S1585-4,0))</f>
        <v/>
      </c>
      <c r="K1585" s="288"/>
      <c r="L1585" s="288"/>
      <c r="M1585" s="288"/>
      <c r="N1585" s="288"/>
      <c r="O1585" s="288"/>
      <c r="P1585" s="288"/>
      <c r="Q1585" s="289"/>
      <c r="R1585" s="274"/>
      <c r="S1585" s="275" t="e">
        <f>IF(OR(C1585="",C1585=T$4),NA(),MATCH($B1585&amp;$C1585,'Smelter Reference List'!$J:$J,0))</f>
        <v>#N/A</v>
      </c>
      <c r="T1585" s="276"/>
      <c r="U1585" s="276"/>
      <c r="V1585" s="276"/>
      <c r="W1585" s="276"/>
    </row>
    <row r="1586" spans="1:23" s="267" customFormat="1" ht="20.25">
      <c r="A1586" s="265"/>
      <c r="B1586" s="273"/>
      <c r="C1586" s="273"/>
      <c r="D1586" s="166" t="str">
        <f ca="1">IF(ISERROR($S1586),"",OFFSET('Smelter Reference List'!$C$4,$S1586-4,0)&amp;"")</f>
        <v/>
      </c>
      <c r="E1586" s="166" t="str">
        <f ca="1">IF(ISERROR($S1586),"",OFFSET('Smelter Reference List'!$D$4,$S1586-4,0)&amp;"")</f>
        <v/>
      </c>
      <c r="F1586" s="166" t="str">
        <f ca="1">IF(ISERROR($S1586),"",OFFSET('Smelter Reference List'!$E$4,$S1586-4,0))</f>
        <v/>
      </c>
      <c r="G1586" s="166" t="str">
        <f ca="1">IF(C1586=$U$4,"Enter smelter details", IF(ISERROR($S1586),"",OFFSET('Smelter Reference List'!$F$4,$S1586-4,0)))</f>
        <v/>
      </c>
      <c r="H1586" s="290" t="str">
        <f ca="1">IF(ISERROR($S1586),"",OFFSET('Smelter Reference List'!$G$4,$S1586-4,0))</f>
        <v/>
      </c>
      <c r="I1586" s="291" t="str">
        <f ca="1">IF(ISERROR($S1586),"",OFFSET('Smelter Reference List'!$H$4,$S1586-4,0))</f>
        <v/>
      </c>
      <c r="J1586" s="291" t="str">
        <f ca="1">IF(ISERROR($S1586),"",OFFSET('Smelter Reference List'!$I$4,$S1586-4,0))</f>
        <v/>
      </c>
      <c r="K1586" s="288"/>
      <c r="L1586" s="288"/>
      <c r="M1586" s="288"/>
      <c r="N1586" s="288"/>
      <c r="O1586" s="288"/>
      <c r="P1586" s="288"/>
      <c r="Q1586" s="289"/>
      <c r="R1586" s="274"/>
      <c r="S1586" s="275" t="e">
        <f>IF(OR(C1586="",C1586=T$4),NA(),MATCH($B1586&amp;$C1586,'Smelter Reference List'!$J:$J,0))</f>
        <v>#N/A</v>
      </c>
      <c r="T1586" s="276"/>
      <c r="U1586" s="276"/>
      <c r="V1586" s="276"/>
      <c r="W1586" s="276"/>
    </row>
    <row r="1587" spans="1:23" s="267" customFormat="1" ht="20.25">
      <c r="A1587" s="265"/>
      <c r="B1587" s="273"/>
      <c r="C1587" s="273"/>
      <c r="D1587" s="166" t="str">
        <f ca="1">IF(ISERROR($S1587),"",OFFSET('Smelter Reference List'!$C$4,$S1587-4,0)&amp;"")</f>
        <v/>
      </c>
      <c r="E1587" s="166" t="str">
        <f ca="1">IF(ISERROR($S1587),"",OFFSET('Smelter Reference List'!$D$4,$S1587-4,0)&amp;"")</f>
        <v/>
      </c>
      <c r="F1587" s="166" t="str">
        <f ca="1">IF(ISERROR($S1587),"",OFFSET('Smelter Reference List'!$E$4,$S1587-4,0))</f>
        <v/>
      </c>
      <c r="G1587" s="166" t="str">
        <f ca="1">IF(C1587=$U$4,"Enter smelter details", IF(ISERROR($S1587),"",OFFSET('Smelter Reference List'!$F$4,$S1587-4,0)))</f>
        <v/>
      </c>
      <c r="H1587" s="290" t="str">
        <f ca="1">IF(ISERROR($S1587),"",OFFSET('Smelter Reference List'!$G$4,$S1587-4,0))</f>
        <v/>
      </c>
      <c r="I1587" s="291" t="str">
        <f ca="1">IF(ISERROR($S1587),"",OFFSET('Smelter Reference List'!$H$4,$S1587-4,0))</f>
        <v/>
      </c>
      <c r="J1587" s="291" t="str">
        <f ca="1">IF(ISERROR($S1587),"",OFFSET('Smelter Reference List'!$I$4,$S1587-4,0))</f>
        <v/>
      </c>
      <c r="K1587" s="288"/>
      <c r="L1587" s="288"/>
      <c r="M1587" s="288"/>
      <c r="N1587" s="288"/>
      <c r="O1587" s="288"/>
      <c r="P1587" s="288"/>
      <c r="Q1587" s="289"/>
      <c r="R1587" s="274"/>
      <c r="S1587" s="275" t="e">
        <f>IF(OR(C1587="",C1587=T$4),NA(),MATCH($B1587&amp;$C1587,'Smelter Reference List'!$J:$J,0))</f>
        <v>#N/A</v>
      </c>
      <c r="T1587" s="276"/>
      <c r="U1587" s="276"/>
      <c r="V1587" s="276"/>
      <c r="W1587" s="276"/>
    </row>
    <row r="1588" spans="1:23" s="267" customFormat="1" ht="20.25">
      <c r="A1588" s="265"/>
      <c r="B1588" s="273"/>
      <c r="C1588" s="273"/>
      <c r="D1588" s="166" t="str">
        <f ca="1">IF(ISERROR($S1588),"",OFFSET('Smelter Reference List'!$C$4,$S1588-4,0)&amp;"")</f>
        <v/>
      </c>
      <c r="E1588" s="166" t="str">
        <f ca="1">IF(ISERROR($S1588),"",OFFSET('Smelter Reference List'!$D$4,$S1588-4,0)&amp;"")</f>
        <v/>
      </c>
      <c r="F1588" s="166" t="str">
        <f ca="1">IF(ISERROR($S1588),"",OFFSET('Smelter Reference List'!$E$4,$S1588-4,0))</f>
        <v/>
      </c>
      <c r="G1588" s="166" t="str">
        <f ca="1">IF(C1588=$U$4,"Enter smelter details", IF(ISERROR($S1588),"",OFFSET('Smelter Reference List'!$F$4,$S1588-4,0)))</f>
        <v/>
      </c>
      <c r="H1588" s="290" t="str">
        <f ca="1">IF(ISERROR($S1588),"",OFFSET('Smelter Reference List'!$G$4,$S1588-4,0))</f>
        <v/>
      </c>
      <c r="I1588" s="291" t="str">
        <f ca="1">IF(ISERROR($S1588),"",OFFSET('Smelter Reference List'!$H$4,$S1588-4,0))</f>
        <v/>
      </c>
      <c r="J1588" s="291" t="str">
        <f ca="1">IF(ISERROR($S1588),"",OFFSET('Smelter Reference List'!$I$4,$S1588-4,0))</f>
        <v/>
      </c>
      <c r="K1588" s="288"/>
      <c r="L1588" s="288"/>
      <c r="M1588" s="288"/>
      <c r="N1588" s="288"/>
      <c r="O1588" s="288"/>
      <c r="P1588" s="288"/>
      <c r="Q1588" s="289"/>
      <c r="R1588" s="274"/>
      <c r="S1588" s="275" t="e">
        <f>IF(OR(C1588="",C1588=T$4),NA(),MATCH($B1588&amp;$C1588,'Smelter Reference List'!$J:$J,0))</f>
        <v>#N/A</v>
      </c>
      <c r="T1588" s="276"/>
      <c r="U1588" s="276"/>
      <c r="V1588" s="276"/>
      <c r="W1588" s="276"/>
    </row>
    <row r="1589" spans="1:23" s="267" customFormat="1" ht="20.25">
      <c r="A1589" s="265"/>
      <c r="B1589" s="273"/>
      <c r="C1589" s="273"/>
      <c r="D1589" s="166" t="str">
        <f ca="1">IF(ISERROR($S1589),"",OFFSET('Smelter Reference List'!$C$4,$S1589-4,0)&amp;"")</f>
        <v/>
      </c>
      <c r="E1589" s="166" t="str">
        <f ca="1">IF(ISERROR($S1589),"",OFFSET('Smelter Reference List'!$D$4,$S1589-4,0)&amp;"")</f>
        <v/>
      </c>
      <c r="F1589" s="166" t="str">
        <f ca="1">IF(ISERROR($S1589),"",OFFSET('Smelter Reference List'!$E$4,$S1589-4,0))</f>
        <v/>
      </c>
      <c r="G1589" s="166" t="str">
        <f ca="1">IF(C1589=$U$4,"Enter smelter details", IF(ISERROR($S1589),"",OFFSET('Smelter Reference List'!$F$4,$S1589-4,0)))</f>
        <v/>
      </c>
      <c r="H1589" s="290" t="str">
        <f ca="1">IF(ISERROR($S1589),"",OFFSET('Smelter Reference List'!$G$4,$S1589-4,0))</f>
        <v/>
      </c>
      <c r="I1589" s="291" t="str">
        <f ca="1">IF(ISERROR($S1589),"",OFFSET('Smelter Reference List'!$H$4,$S1589-4,0))</f>
        <v/>
      </c>
      <c r="J1589" s="291" t="str">
        <f ca="1">IF(ISERROR($S1589),"",OFFSET('Smelter Reference List'!$I$4,$S1589-4,0))</f>
        <v/>
      </c>
      <c r="K1589" s="288"/>
      <c r="L1589" s="288"/>
      <c r="M1589" s="288"/>
      <c r="N1589" s="288"/>
      <c r="O1589" s="288"/>
      <c r="P1589" s="288"/>
      <c r="Q1589" s="289"/>
      <c r="R1589" s="274"/>
      <c r="S1589" s="275" t="e">
        <f>IF(OR(C1589="",C1589=T$4),NA(),MATCH($B1589&amp;$C1589,'Smelter Reference List'!$J:$J,0))</f>
        <v>#N/A</v>
      </c>
      <c r="T1589" s="276"/>
      <c r="U1589" s="276"/>
      <c r="V1589" s="276"/>
      <c r="W1589" s="276"/>
    </row>
    <row r="1590" spans="1:23" s="267" customFormat="1" ht="20.25">
      <c r="A1590" s="265"/>
      <c r="B1590" s="273"/>
      <c r="C1590" s="273"/>
      <c r="D1590" s="166" t="str">
        <f ca="1">IF(ISERROR($S1590),"",OFFSET('Smelter Reference List'!$C$4,$S1590-4,0)&amp;"")</f>
        <v/>
      </c>
      <c r="E1590" s="166" t="str">
        <f ca="1">IF(ISERROR($S1590),"",OFFSET('Smelter Reference List'!$D$4,$S1590-4,0)&amp;"")</f>
        <v/>
      </c>
      <c r="F1590" s="166" t="str">
        <f ca="1">IF(ISERROR($S1590),"",OFFSET('Smelter Reference List'!$E$4,$S1590-4,0))</f>
        <v/>
      </c>
      <c r="G1590" s="166" t="str">
        <f ca="1">IF(C1590=$U$4,"Enter smelter details", IF(ISERROR($S1590),"",OFFSET('Smelter Reference List'!$F$4,$S1590-4,0)))</f>
        <v/>
      </c>
      <c r="H1590" s="290" t="str">
        <f ca="1">IF(ISERROR($S1590),"",OFFSET('Smelter Reference List'!$G$4,$S1590-4,0))</f>
        <v/>
      </c>
      <c r="I1590" s="291" t="str">
        <f ca="1">IF(ISERROR($S1590),"",OFFSET('Smelter Reference List'!$H$4,$S1590-4,0))</f>
        <v/>
      </c>
      <c r="J1590" s="291" t="str">
        <f ca="1">IF(ISERROR($S1590),"",OFFSET('Smelter Reference List'!$I$4,$S1590-4,0))</f>
        <v/>
      </c>
      <c r="K1590" s="288"/>
      <c r="L1590" s="288"/>
      <c r="M1590" s="288"/>
      <c r="N1590" s="288"/>
      <c r="O1590" s="288"/>
      <c r="P1590" s="288"/>
      <c r="Q1590" s="289"/>
      <c r="R1590" s="274"/>
      <c r="S1590" s="275" t="e">
        <f>IF(OR(C1590="",C1590=T$4),NA(),MATCH($B1590&amp;$C1590,'Smelter Reference List'!$J:$J,0))</f>
        <v>#N/A</v>
      </c>
      <c r="T1590" s="276"/>
      <c r="U1590" s="276"/>
      <c r="V1590" s="276"/>
      <c r="W1590" s="276"/>
    </row>
    <row r="1591" spans="1:23" s="267" customFormat="1" ht="20.25">
      <c r="A1591" s="265"/>
      <c r="B1591" s="273"/>
      <c r="C1591" s="273"/>
      <c r="D1591" s="166" t="str">
        <f ca="1">IF(ISERROR($S1591),"",OFFSET('Smelter Reference List'!$C$4,$S1591-4,0)&amp;"")</f>
        <v/>
      </c>
      <c r="E1591" s="166" t="str">
        <f ca="1">IF(ISERROR($S1591),"",OFFSET('Smelter Reference List'!$D$4,$S1591-4,0)&amp;"")</f>
        <v/>
      </c>
      <c r="F1591" s="166" t="str">
        <f ca="1">IF(ISERROR($S1591),"",OFFSET('Smelter Reference List'!$E$4,$S1591-4,0))</f>
        <v/>
      </c>
      <c r="G1591" s="166" t="str">
        <f ca="1">IF(C1591=$U$4,"Enter smelter details", IF(ISERROR($S1591),"",OFFSET('Smelter Reference List'!$F$4,$S1591-4,0)))</f>
        <v/>
      </c>
      <c r="H1591" s="290" t="str">
        <f ca="1">IF(ISERROR($S1591),"",OFFSET('Smelter Reference List'!$G$4,$S1591-4,0))</f>
        <v/>
      </c>
      <c r="I1591" s="291" t="str">
        <f ca="1">IF(ISERROR($S1591),"",OFFSET('Smelter Reference List'!$H$4,$S1591-4,0))</f>
        <v/>
      </c>
      <c r="J1591" s="291" t="str">
        <f ca="1">IF(ISERROR($S1591),"",OFFSET('Smelter Reference List'!$I$4,$S1591-4,0))</f>
        <v/>
      </c>
      <c r="K1591" s="288"/>
      <c r="L1591" s="288"/>
      <c r="M1591" s="288"/>
      <c r="N1591" s="288"/>
      <c r="O1591" s="288"/>
      <c r="P1591" s="288"/>
      <c r="Q1591" s="289"/>
      <c r="R1591" s="274"/>
      <c r="S1591" s="275" t="e">
        <f>IF(OR(C1591="",C1591=T$4),NA(),MATCH($B1591&amp;$C1591,'Smelter Reference List'!$J:$J,0))</f>
        <v>#N/A</v>
      </c>
      <c r="T1591" s="276"/>
      <c r="U1591" s="276"/>
      <c r="V1591" s="276"/>
      <c r="W1591" s="276"/>
    </row>
    <row r="1592" spans="1:23" s="267" customFormat="1" ht="20.25">
      <c r="A1592" s="265"/>
      <c r="B1592" s="273"/>
      <c r="C1592" s="273"/>
      <c r="D1592" s="166" t="str">
        <f ca="1">IF(ISERROR($S1592),"",OFFSET('Smelter Reference List'!$C$4,$S1592-4,0)&amp;"")</f>
        <v/>
      </c>
      <c r="E1592" s="166" t="str">
        <f ca="1">IF(ISERROR($S1592),"",OFFSET('Smelter Reference List'!$D$4,$S1592-4,0)&amp;"")</f>
        <v/>
      </c>
      <c r="F1592" s="166" t="str">
        <f ca="1">IF(ISERROR($S1592),"",OFFSET('Smelter Reference List'!$E$4,$S1592-4,0))</f>
        <v/>
      </c>
      <c r="G1592" s="166" t="str">
        <f ca="1">IF(C1592=$U$4,"Enter smelter details", IF(ISERROR($S1592),"",OFFSET('Smelter Reference List'!$F$4,$S1592-4,0)))</f>
        <v/>
      </c>
      <c r="H1592" s="290" t="str">
        <f ca="1">IF(ISERROR($S1592),"",OFFSET('Smelter Reference List'!$G$4,$S1592-4,0))</f>
        <v/>
      </c>
      <c r="I1592" s="291" t="str">
        <f ca="1">IF(ISERROR($S1592),"",OFFSET('Smelter Reference List'!$H$4,$S1592-4,0))</f>
        <v/>
      </c>
      <c r="J1592" s="291" t="str">
        <f ca="1">IF(ISERROR($S1592),"",OFFSET('Smelter Reference List'!$I$4,$S1592-4,0))</f>
        <v/>
      </c>
      <c r="K1592" s="288"/>
      <c r="L1592" s="288"/>
      <c r="M1592" s="288"/>
      <c r="N1592" s="288"/>
      <c r="O1592" s="288"/>
      <c r="P1592" s="288"/>
      <c r="Q1592" s="289"/>
      <c r="R1592" s="274"/>
      <c r="S1592" s="275" t="e">
        <f>IF(OR(C1592="",C1592=T$4),NA(),MATCH($B1592&amp;$C1592,'Smelter Reference List'!$J:$J,0))</f>
        <v>#N/A</v>
      </c>
      <c r="T1592" s="276"/>
      <c r="U1592" s="276"/>
      <c r="V1592" s="276"/>
      <c r="W1592" s="276"/>
    </row>
    <row r="1593" spans="1:23" s="267" customFormat="1" ht="20.25">
      <c r="A1593" s="265"/>
      <c r="B1593" s="273"/>
      <c r="C1593" s="273"/>
      <c r="D1593" s="166" t="str">
        <f ca="1">IF(ISERROR($S1593),"",OFFSET('Smelter Reference List'!$C$4,$S1593-4,0)&amp;"")</f>
        <v/>
      </c>
      <c r="E1593" s="166" t="str">
        <f ca="1">IF(ISERROR($S1593),"",OFFSET('Smelter Reference List'!$D$4,$S1593-4,0)&amp;"")</f>
        <v/>
      </c>
      <c r="F1593" s="166" t="str">
        <f ca="1">IF(ISERROR($S1593),"",OFFSET('Smelter Reference List'!$E$4,$S1593-4,0))</f>
        <v/>
      </c>
      <c r="G1593" s="166" t="str">
        <f ca="1">IF(C1593=$U$4,"Enter smelter details", IF(ISERROR($S1593),"",OFFSET('Smelter Reference List'!$F$4,$S1593-4,0)))</f>
        <v/>
      </c>
      <c r="H1593" s="290" t="str">
        <f ca="1">IF(ISERROR($S1593),"",OFFSET('Smelter Reference List'!$G$4,$S1593-4,0))</f>
        <v/>
      </c>
      <c r="I1593" s="291" t="str">
        <f ca="1">IF(ISERROR($S1593),"",OFFSET('Smelter Reference List'!$H$4,$S1593-4,0))</f>
        <v/>
      </c>
      <c r="J1593" s="291" t="str">
        <f ca="1">IF(ISERROR($S1593),"",OFFSET('Smelter Reference List'!$I$4,$S1593-4,0))</f>
        <v/>
      </c>
      <c r="K1593" s="288"/>
      <c r="L1593" s="288"/>
      <c r="M1593" s="288"/>
      <c r="N1593" s="288"/>
      <c r="O1593" s="288"/>
      <c r="P1593" s="288"/>
      <c r="Q1593" s="289"/>
      <c r="R1593" s="274"/>
      <c r="S1593" s="275" t="e">
        <f>IF(OR(C1593="",C1593=T$4),NA(),MATCH($B1593&amp;$C1593,'Smelter Reference List'!$J:$J,0))</f>
        <v>#N/A</v>
      </c>
      <c r="T1593" s="276"/>
      <c r="U1593" s="276"/>
      <c r="V1593" s="276"/>
      <c r="W1593" s="276"/>
    </row>
    <row r="1594" spans="1:23" s="267" customFormat="1" ht="20.25">
      <c r="A1594" s="265"/>
      <c r="B1594" s="273"/>
      <c r="C1594" s="273"/>
      <c r="D1594" s="166" t="str">
        <f ca="1">IF(ISERROR($S1594),"",OFFSET('Smelter Reference List'!$C$4,$S1594-4,0)&amp;"")</f>
        <v/>
      </c>
      <c r="E1594" s="166" t="str">
        <f ca="1">IF(ISERROR($S1594),"",OFFSET('Smelter Reference List'!$D$4,$S1594-4,0)&amp;"")</f>
        <v/>
      </c>
      <c r="F1594" s="166" t="str">
        <f ca="1">IF(ISERROR($S1594),"",OFFSET('Smelter Reference List'!$E$4,$S1594-4,0))</f>
        <v/>
      </c>
      <c r="G1594" s="166" t="str">
        <f ca="1">IF(C1594=$U$4,"Enter smelter details", IF(ISERROR($S1594),"",OFFSET('Smelter Reference List'!$F$4,$S1594-4,0)))</f>
        <v/>
      </c>
      <c r="H1594" s="290" t="str">
        <f ca="1">IF(ISERROR($S1594),"",OFFSET('Smelter Reference List'!$G$4,$S1594-4,0))</f>
        <v/>
      </c>
      <c r="I1594" s="291" t="str">
        <f ca="1">IF(ISERROR($S1594),"",OFFSET('Smelter Reference List'!$H$4,$S1594-4,0))</f>
        <v/>
      </c>
      <c r="J1594" s="291" t="str">
        <f ca="1">IF(ISERROR($S1594),"",OFFSET('Smelter Reference List'!$I$4,$S1594-4,0))</f>
        <v/>
      </c>
      <c r="K1594" s="288"/>
      <c r="L1594" s="288"/>
      <c r="M1594" s="288"/>
      <c r="N1594" s="288"/>
      <c r="O1594" s="288"/>
      <c r="P1594" s="288"/>
      <c r="Q1594" s="289"/>
      <c r="R1594" s="274"/>
      <c r="S1594" s="275" t="e">
        <f>IF(OR(C1594="",C1594=T$4),NA(),MATCH($B1594&amp;$C1594,'Smelter Reference List'!$J:$J,0))</f>
        <v>#N/A</v>
      </c>
      <c r="T1594" s="276"/>
      <c r="U1594" s="276"/>
      <c r="V1594" s="276"/>
      <c r="W1594" s="276"/>
    </row>
    <row r="1595" spans="1:23" s="267" customFormat="1" ht="20.25">
      <c r="A1595" s="265"/>
      <c r="B1595" s="273"/>
      <c r="C1595" s="273"/>
      <c r="D1595" s="166" t="str">
        <f ca="1">IF(ISERROR($S1595),"",OFFSET('Smelter Reference List'!$C$4,$S1595-4,0)&amp;"")</f>
        <v/>
      </c>
      <c r="E1595" s="166" t="str">
        <f ca="1">IF(ISERROR($S1595),"",OFFSET('Smelter Reference List'!$D$4,$S1595-4,0)&amp;"")</f>
        <v/>
      </c>
      <c r="F1595" s="166" t="str">
        <f ca="1">IF(ISERROR($S1595),"",OFFSET('Smelter Reference List'!$E$4,$S1595-4,0))</f>
        <v/>
      </c>
      <c r="G1595" s="166" t="str">
        <f ca="1">IF(C1595=$U$4,"Enter smelter details", IF(ISERROR($S1595),"",OFFSET('Smelter Reference List'!$F$4,$S1595-4,0)))</f>
        <v/>
      </c>
      <c r="H1595" s="290" t="str">
        <f ca="1">IF(ISERROR($S1595),"",OFFSET('Smelter Reference List'!$G$4,$S1595-4,0))</f>
        <v/>
      </c>
      <c r="I1595" s="291" t="str">
        <f ca="1">IF(ISERROR($S1595),"",OFFSET('Smelter Reference List'!$H$4,$S1595-4,0))</f>
        <v/>
      </c>
      <c r="J1595" s="291" t="str">
        <f ca="1">IF(ISERROR($S1595),"",OFFSET('Smelter Reference List'!$I$4,$S1595-4,0))</f>
        <v/>
      </c>
      <c r="K1595" s="288"/>
      <c r="L1595" s="288"/>
      <c r="M1595" s="288"/>
      <c r="N1595" s="288"/>
      <c r="O1595" s="288"/>
      <c r="P1595" s="288"/>
      <c r="Q1595" s="289"/>
      <c r="R1595" s="274"/>
      <c r="S1595" s="275" t="e">
        <f>IF(OR(C1595="",C1595=T$4),NA(),MATCH($B1595&amp;$C1595,'Smelter Reference List'!$J:$J,0))</f>
        <v>#N/A</v>
      </c>
      <c r="T1595" s="276"/>
      <c r="U1595" s="276"/>
      <c r="V1595" s="276"/>
      <c r="W1595" s="276"/>
    </row>
    <row r="1596" spans="1:23" s="267" customFormat="1" ht="20.25">
      <c r="A1596" s="265"/>
      <c r="B1596" s="273"/>
      <c r="C1596" s="273"/>
      <c r="D1596" s="166" t="str">
        <f ca="1">IF(ISERROR($S1596),"",OFFSET('Smelter Reference List'!$C$4,$S1596-4,0)&amp;"")</f>
        <v/>
      </c>
      <c r="E1596" s="166" t="str">
        <f ca="1">IF(ISERROR($S1596),"",OFFSET('Smelter Reference List'!$D$4,$S1596-4,0)&amp;"")</f>
        <v/>
      </c>
      <c r="F1596" s="166" t="str">
        <f ca="1">IF(ISERROR($S1596),"",OFFSET('Smelter Reference List'!$E$4,$S1596-4,0))</f>
        <v/>
      </c>
      <c r="G1596" s="166" t="str">
        <f ca="1">IF(C1596=$U$4,"Enter smelter details", IF(ISERROR($S1596),"",OFFSET('Smelter Reference List'!$F$4,$S1596-4,0)))</f>
        <v/>
      </c>
      <c r="H1596" s="290" t="str">
        <f ca="1">IF(ISERROR($S1596),"",OFFSET('Smelter Reference List'!$G$4,$S1596-4,0))</f>
        <v/>
      </c>
      <c r="I1596" s="291" t="str">
        <f ca="1">IF(ISERROR($S1596),"",OFFSET('Smelter Reference List'!$H$4,$S1596-4,0))</f>
        <v/>
      </c>
      <c r="J1596" s="291" t="str">
        <f ca="1">IF(ISERROR($S1596),"",OFFSET('Smelter Reference List'!$I$4,$S1596-4,0))</f>
        <v/>
      </c>
      <c r="K1596" s="288"/>
      <c r="L1596" s="288"/>
      <c r="M1596" s="288"/>
      <c r="N1596" s="288"/>
      <c r="O1596" s="288"/>
      <c r="P1596" s="288"/>
      <c r="Q1596" s="289"/>
      <c r="R1596" s="274"/>
      <c r="S1596" s="275" t="e">
        <f>IF(OR(C1596="",C1596=T$4),NA(),MATCH($B1596&amp;$C1596,'Smelter Reference List'!$J:$J,0))</f>
        <v>#N/A</v>
      </c>
      <c r="T1596" s="276"/>
      <c r="U1596" s="276"/>
      <c r="V1596" s="276"/>
      <c r="W1596" s="276"/>
    </row>
    <row r="1597" spans="1:23" s="267" customFormat="1" ht="20.25">
      <c r="A1597" s="265"/>
      <c r="B1597" s="273"/>
      <c r="C1597" s="273"/>
      <c r="D1597" s="166" t="str">
        <f ca="1">IF(ISERROR($S1597),"",OFFSET('Smelter Reference List'!$C$4,$S1597-4,0)&amp;"")</f>
        <v/>
      </c>
      <c r="E1597" s="166" t="str">
        <f ca="1">IF(ISERROR($S1597),"",OFFSET('Smelter Reference List'!$D$4,$S1597-4,0)&amp;"")</f>
        <v/>
      </c>
      <c r="F1597" s="166" t="str">
        <f ca="1">IF(ISERROR($S1597),"",OFFSET('Smelter Reference List'!$E$4,$S1597-4,0))</f>
        <v/>
      </c>
      <c r="G1597" s="166" t="str">
        <f ca="1">IF(C1597=$U$4,"Enter smelter details", IF(ISERROR($S1597),"",OFFSET('Smelter Reference List'!$F$4,$S1597-4,0)))</f>
        <v/>
      </c>
      <c r="H1597" s="290" t="str">
        <f ca="1">IF(ISERROR($S1597),"",OFFSET('Smelter Reference List'!$G$4,$S1597-4,0))</f>
        <v/>
      </c>
      <c r="I1597" s="291" t="str">
        <f ca="1">IF(ISERROR($S1597),"",OFFSET('Smelter Reference List'!$H$4,$S1597-4,0))</f>
        <v/>
      </c>
      <c r="J1597" s="291" t="str">
        <f ca="1">IF(ISERROR($S1597),"",OFFSET('Smelter Reference List'!$I$4,$S1597-4,0))</f>
        <v/>
      </c>
      <c r="K1597" s="288"/>
      <c r="L1597" s="288"/>
      <c r="M1597" s="288"/>
      <c r="N1597" s="288"/>
      <c r="O1597" s="288"/>
      <c r="P1597" s="288"/>
      <c r="Q1597" s="289"/>
      <c r="R1597" s="274"/>
      <c r="S1597" s="275" t="e">
        <f>IF(OR(C1597="",C1597=T$4),NA(),MATCH($B1597&amp;$C1597,'Smelter Reference List'!$J:$J,0))</f>
        <v>#N/A</v>
      </c>
      <c r="T1597" s="276"/>
      <c r="U1597" s="276"/>
      <c r="V1597" s="276"/>
      <c r="W1597" s="276"/>
    </row>
    <row r="1598" spans="1:23" s="267" customFormat="1" ht="20.25">
      <c r="A1598" s="265"/>
      <c r="B1598" s="273"/>
      <c r="C1598" s="273"/>
      <c r="D1598" s="166" t="str">
        <f ca="1">IF(ISERROR($S1598),"",OFFSET('Smelter Reference List'!$C$4,$S1598-4,0)&amp;"")</f>
        <v/>
      </c>
      <c r="E1598" s="166" t="str">
        <f ca="1">IF(ISERROR($S1598),"",OFFSET('Smelter Reference List'!$D$4,$S1598-4,0)&amp;"")</f>
        <v/>
      </c>
      <c r="F1598" s="166" t="str">
        <f ca="1">IF(ISERROR($S1598),"",OFFSET('Smelter Reference List'!$E$4,$S1598-4,0))</f>
        <v/>
      </c>
      <c r="G1598" s="166" t="str">
        <f ca="1">IF(C1598=$U$4,"Enter smelter details", IF(ISERROR($S1598),"",OFFSET('Smelter Reference List'!$F$4,$S1598-4,0)))</f>
        <v/>
      </c>
      <c r="H1598" s="290" t="str">
        <f ca="1">IF(ISERROR($S1598),"",OFFSET('Smelter Reference List'!$G$4,$S1598-4,0))</f>
        <v/>
      </c>
      <c r="I1598" s="291" t="str">
        <f ca="1">IF(ISERROR($S1598),"",OFFSET('Smelter Reference List'!$H$4,$S1598-4,0))</f>
        <v/>
      </c>
      <c r="J1598" s="291" t="str">
        <f ca="1">IF(ISERROR($S1598),"",OFFSET('Smelter Reference List'!$I$4,$S1598-4,0))</f>
        <v/>
      </c>
      <c r="K1598" s="288"/>
      <c r="L1598" s="288"/>
      <c r="M1598" s="288"/>
      <c r="N1598" s="288"/>
      <c r="O1598" s="288"/>
      <c r="P1598" s="288"/>
      <c r="Q1598" s="289"/>
      <c r="R1598" s="274"/>
      <c r="S1598" s="275" t="e">
        <f>IF(OR(C1598="",C1598=T$4),NA(),MATCH($B1598&amp;$C1598,'Smelter Reference List'!$J:$J,0))</f>
        <v>#N/A</v>
      </c>
      <c r="T1598" s="276"/>
      <c r="U1598" s="276"/>
      <c r="V1598" s="276"/>
      <c r="W1598" s="276"/>
    </row>
    <row r="1599" spans="1:23" s="267" customFormat="1" ht="20.25">
      <c r="A1599" s="265"/>
      <c r="B1599" s="273"/>
      <c r="C1599" s="273"/>
      <c r="D1599" s="166" t="str">
        <f ca="1">IF(ISERROR($S1599),"",OFFSET('Smelter Reference List'!$C$4,$S1599-4,0)&amp;"")</f>
        <v/>
      </c>
      <c r="E1599" s="166" t="str">
        <f ca="1">IF(ISERROR($S1599),"",OFFSET('Smelter Reference List'!$D$4,$S1599-4,0)&amp;"")</f>
        <v/>
      </c>
      <c r="F1599" s="166" t="str">
        <f ca="1">IF(ISERROR($S1599),"",OFFSET('Smelter Reference List'!$E$4,$S1599-4,0))</f>
        <v/>
      </c>
      <c r="G1599" s="166" t="str">
        <f ca="1">IF(C1599=$U$4,"Enter smelter details", IF(ISERROR($S1599),"",OFFSET('Smelter Reference List'!$F$4,$S1599-4,0)))</f>
        <v/>
      </c>
      <c r="H1599" s="290" t="str">
        <f ca="1">IF(ISERROR($S1599),"",OFFSET('Smelter Reference List'!$G$4,$S1599-4,0))</f>
        <v/>
      </c>
      <c r="I1599" s="291" t="str">
        <f ca="1">IF(ISERROR($S1599),"",OFFSET('Smelter Reference List'!$H$4,$S1599-4,0))</f>
        <v/>
      </c>
      <c r="J1599" s="291" t="str">
        <f ca="1">IF(ISERROR($S1599),"",OFFSET('Smelter Reference List'!$I$4,$S1599-4,0))</f>
        <v/>
      </c>
      <c r="K1599" s="288"/>
      <c r="L1599" s="288"/>
      <c r="M1599" s="288"/>
      <c r="N1599" s="288"/>
      <c r="O1599" s="288"/>
      <c r="P1599" s="288"/>
      <c r="Q1599" s="289"/>
      <c r="R1599" s="274"/>
      <c r="S1599" s="275" t="e">
        <f>IF(OR(C1599="",C1599=T$4),NA(),MATCH($B1599&amp;$C1599,'Smelter Reference List'!$J:$J,0))</f>
        <v>#N/A</v>
      </c>
      <c r="T1599" s="276"/>
      <c r="U1599" s="276"/>
      <c r="V1599" s="276"/>
      <c r="W1599" s="276"/>
    </row>
    <row r="1600" spans="1:23" s="267" customFormat="1" ht="20.25">
      <c r="A1600" s="265"/>
      <c r="B1600" s="273"/>
      <c r="C1600" s="273"/>
      <c r="D1600" s="166" t="str">
        <f ca="1">IF(ISERROR($S1600),"",OFFSET('Smelter Reference List'!$C$4,$S1600-4,0)&amp;"")</f>
        <v/>
      </c>
      <c r="E1600" s="166" t="str">
        <f ca="1">IF(ISERROR($S1600),"",OFFSET('Smelter Reference List'!$D$4,$S1600-4,0)&amp;"")</f>
        <v/>
      </c>
      <c r="F1600" s="166" t="str">
        <f ca="1">IF(ISERROR($S1600),"",OFFSET('Smelter Reference List'!$E$4,$S1600-4,0))</f>
        <v/>
      </c>
      <c r="G1600" s="166" t="str">
        <f ca="1">IF(C1600=$U$4,"Enter smelter details", IF(ISERROR($S1600),"",OFFSET('Smelter Reference List'!$F$4,$S1600-4,0)))</f>
        <v/>
      </c>
      <c r="H1600" s="290" t="str">
        <f ca="1">IF(ISERROR($S1600),"",OFFSET('Smelter Reference List'!$G$4,$S1600-4,0))</f>
        <v/>
      </c>
      <c r="I1600" s="291" t="str">
        <f ca="1">IF(ISERROR($S1600),"",OFFSET('Smelter Reference List'!$H$4,$S1600-4,0))</f>
        <v/>
      </c>
      <c r="J1600" s="291" t="str">
        <f ca="1">IF(ISERROR($S1600),"",OFFSET('Smelter Reference List'!$I$4,$S1600-4,0))</f>
        <v/>
      </c>
      <c r="K1600" s="288"/>
      <c r="L1600" s="288"/>
      <c r="M1600" s="288"/>
      <c r="N1600" s="288"/>
      <c r="O1600" s="288"/>
      <c r="P1600" s="288"/>
      <c r="Q1600" s="289"/>
      <c r="R1600" s="274"/>
      <c r="S1600" s="275" t="e">
        <f>IF(OR(C1600="",C1600=T$4),NA(),MATCH($B1600&amp;$C1600,'Smelter Reference List'!$J:$J,0))</f>
        <v>#N/A</v>
      </c>
      <c r="T1600" s="276"/>
      <c r="U1600" s="276"/>
      <c r="V1600" s="276"/>
      <c r="W1600" s="276"/>
    </row>
    <row r="1601" spans="1:23" s="267" customFormat="1" ht="20.25">
      <c r="A1601" s="265"/>
      <c r="B1601" s="273"/>
      <c r="C1601" s="273"/>
      <c r="D1601" s="166" t="str">
        <f ca="1">IF(ISERROR($S1601),"",OFFSET('Smelter Reference List'!$C$4,$S1601-4,0)&amp;"")</f>
        <v/>
      </c>
      <c r="E1601" s="166" t="str">
        <f ca="1">IF(ISERROR($S1601),"",OFFSET('Smelter Reference List'!$D$4,$S1601-4,0)&amp;"")</f>
        <v/>
      </c>
      <c r="F1601" s="166" t="str">
        <f ca="1">IF(ISERROR($S1601),"",OFFSET('Smelter Reference List'!$E$4,$S1601-4,0))</f>
        <v/>
      </c>
      <c r="G1601" s="166" t="str">
        <f ca="1">IF(C1601=$U$4,"Enter smelter details", IF(ISERROR($S1601),"",OFFSET('Smelter Reference List'!$F$4,$S1601-4,0)))</f>
        <v/>
      </c>
      <c r="H1601" s="290" t="str">
        <f ca="1">IF(ISERROR($S1601),"",OFFSET('Smelter Reference List'!$G$4,$S1601-4,0))</f>
        <v/>
      </c>
      <c r="I1601" s="291" t="str">
        <f ca="1">IF(ISERROR($S1601),"",OFFSET('Smelter Reference List'!$H$4,$S1601-4,0))</f>
        <v/>
      </c>
      <c r="J1601" s="291" t="str">
        <f ca="1">IF(ISERROR($S1601),"",OFFSET('Smelter Reference List'!$I$4,$S1601-4,0))</f>
        <v/>
      </c>
      <c r="K1601" s="288"/>
      <c r="L1601" s="288"/>
      <c r="M1601" s="288"/>
      <c r="N1601" s="288"/>
      <c r="O1601" s="288"/>
      <c r="P1601" s="288"/>
      <c r="Q1601" s="289"/>
      <c r="R1601" s="274"/>
      <c r="S1601" s="275" t="e">
        <f>IF(OR(C1601="",C1601=T$4),NA(),MATCH($B1601&amp;$C1601,'Smelter Reference List'!$J:$J,0))</f>
        <v>#N/A</v>
      </c>
      <c r="T1601" s="276"/>
      <c r="U1601" s="276"/>
      <c r="V1601" s="276"/>
      <c r="W1601" s="276"/>
    </row>
    <row r="1602" spans="1:23" s="267" customFormat="1" ht="20.25">
      <c r="A1602" s="265"/>
      <c r="B1602" s="273"/>
      <c r="C1602" s="273"/>
      <c r="D1602" s="166" t="str">
        <f ca="1">IF(ISERROR($S1602),"",OFFSET('Smelter Reference List'!$C$4,$S1602-4,0)&amp;"")</f>
        <v/>
      </c>
      <c r="E1602" s="166" t="str">
        <f ca="1">IF(ISERROR($S1602),"",OFFSET('Smelter Reference List'!$D$4,$S1602-4,0)&amp;"")</f>
        <v/>
      </c>
      <c r="F1602" s="166" t="str">
        <f ca="1">IF(ISERROR($S1602),"",OFFSET('Smelter Reference List'!$E$4,$S1602-4,0))</f>
        <v/>
      </c>
      <c r="G1602" s="166" t="str">
        <f ca="1">IF(C1602=$U$4,"Enter smelter details", IF(ISERROR($S1602),"",OFFSET('Smelter Reference List'!$F$4,$S1602-4,0)))</f>
        <v/>
      </c>
      <c r="H1602" s="290" t="str">
        <f ca="1">IF(ISERROR($S1602),"",OFFSET('Smelter Reference List'!$G$4,$S1602-4,0))</f>
        <v/>
      </c>
      <c r="I1602" s="291" t="str">
        <f ca="1">IF(ISERROR($S1602),"",OFFSET('Smelter Reference List'!$H$4,$S1602-4,0))</f>
        <v/>
      </c>
      <c r="J1602" s="291" t="str">
        <f ca="1">IF(ISERROR($S1602),"",OFFSET('Smelter Reference List'!$I$4,$S1602-4,0))</f>
        <v/>
      </c>
      <c r="K1602" s="288"/>
      <c r="L1602" s="288"/>
      <c r="M1602" s="288"/>
      <c r="N1602" s="288"/>
      <c r="O1602" s="288"/>
      <c r="P1602" s="288"/>
      <c r="Q1602" s="289"/>
      <c r="R1602" s="274"/>
      <c r="S1602" s="275" t="e">
        <f>IF(OR(C1602="",C1602=T$4),NA(),MATCH($B1602&amp;$C1602,'Smelter Reference List'!$J:$J,0))</f>
        <v>#N/A</v>
      </c>
      <c r="T1602" s="276"/>
      <c r="U1602" s="276"/>
      <c r="V1602" s="276"/>
      <c r="W1602" s="276"/>
    </row>
    <row r="1603" spans="1:23" s="267" customFormat="1" ht="20.25">
      <c r="A1603" s="265"/>
      <c r="B1603" s="273"/>
      <c r="C1603" s="273"/>
      <c r="D1603" s="166" t="str">
        <f ca="1">IF(ISERROR($S1603),"",OFFSET('Smelter Reference List'!$C$4,$S1603-4,0)&amp;"")</f>
        <v/>
      </c>
      <c r="E1603" s="166" t="str">
        <f ca="1">IF(ISERROR($S1603),"",OFFSET('Smelter Reference List'!$D$4,$S1603-4,0)&amp;"")</f>
        <v/>
      </c>
      <c r="F1603" s="166" t="str">
        <f ca="1">IF(ISERROR($S1603),"",OFFSET('Smelter Reference List'!$E$4,$S1603-4,0))</f>
        <v/>
      </c>
      <c r="G1603" s="166" t="str">
        <f ca="1">IF(C1603=$U$4,"Enter smelter details", IF(ISERROR($S1603),"",OFFSET('Smelter Reference List'!$F$4,$S1603-4,0)))</f>
        <v/>
      </c>
      <c r="H1603" s="290" t="str">
        <f ca="1">IF(ISERROR($S1603),"",OFFSET('Smelter Reference List'!$G$4,$S1603-4,0))</f>
        <v/>
      </c>
      <c r="I1603" s="291" t="str">
        <f ca="1">IF(ISERROR($S1603),"",OFFSET('Smelter Reference List'!$H$4,$S1603-4,0))</f>
        <v/>
      </c>
      <c r="J1603" s="291" t="str">
        <f ca="1">IF(ISERROR($S1603),"",OFFSET('Smelter Reference List'!$I$4,$S1603-4,0))</f>
        <v/>
      </c>
      <c r="K1603" s="288"/>
      <c r="L1603" s="288"/>
      <c r="M1603" s="288"/>
      <c r="N1603" s="288"/>
      <c r="O1603" s="288"/>
      <c r="P1603" s="288"/>
      <c r="Q1603" s="289"/>
      <c r="R1603" s="274"/>
      <c r="S1603" s="275" t="e">
        <f>IF(OR(C1603="",C1603=T$4),NA(),MATCH($B1603&amp;$C1603,'Smelter Reference List'!$J:$J,0))</f>
        <v>#N/A</v>
      </c>
      <c r="T1603" s="276"/>
      <c r="U1603" s="276"/>
      <c r="V1603" s="276"/>
      <c r="W1603" s="276"/>
    </row>
    <row r="1604" spans="1:23" s="267" customFormat="1" ht="20.25">
      <c r="A1604" s="265"/>
      <c r="B1604" s="273"/>
      <c r="C1604" s="273"/>
      <c r="D1604" s="166" t="str">
        <f ca="1">IF(ISERROR($S1604),"",OFFSET('Smelter Reference List'!$C$4,$S1604-4,0)&amp;"")</f>
        <v/>
      </c>
      <c r="E1604" s="166" t="str">
        <f ca="1">IF(ISERROR($S1604),"",OFFSET('Smelter Reference List'!$D$4,$S1604-4,0)&amp;"")</f>
        <v/>
      </c>
      <c r="F1604" s="166" t="str">
        <f ca="1">IF(ISERROR($S1604),"",OFFSET('Smelter Reference List'!$E$4,$S1604-4,0))</f>
        <v/>
      </c>
      <c r="G1604" s="166" t="str">
        <f ca="1">IF(C1604=$U$4,"Enter smelter details", IF(ISERROR($S1604),"",OFFSET('Smelter Reference List'!$F$4,$S1604-4,0)))</f>
        <v/>
      </c>
      <c r="H1604" s="290" t="str">
        <f ca="1">IF(ISERROR($S1604),"",OFFSET('Smelter Reference List'!$G$4,$S1604-4,0))</f>
        <v/>
      </c>
      <c r="I1604" s="291" t="str">
        <f ca="1">IF(ISERROR($S1604),"",OFFSET('Smelter Reference List'!$H$4,$S1604-4,0))</f>
        <v/>
      </c>
      <c r="J1604" s="291" t="str">
        <f ca="1">IF(ISERROR($S1604),"",OFFSET('Smelter Reference List'!$I$4,$S1604-4,0))</f>
        <v/>
      </c>
      <c r="K1604" s="288"/>
      <c r="L1604" s="288"/>
      <c r="M1604" s="288"/>
      <c r="N1604" s="288"/>
      <c r="O1604" s="288"/>
      <c r="P1604" s="288"/>
      <c r="Q1604" s="289"/>
      <c r="R1604" s="274"/>
      <c r="S1604" s="275" t="e">
        <f>IF(OR(C1604="",C1604=T$4),NA(),MATCH($B1604&amp;$C1604,'Smelter Reference List'!$J:$J,0))</f>
        <v>#N/A</v>
      </c>
      <c r="T1604" s="276"/>
      <c r="U1604" s="276"/>
      <c r="V1604" s="276"/>
      <c r="W1604" s="276"/>
    </row>
    <row r="1605" spans="1:23" s="267" customFormat="1" ht="20.25">
      <c r="A1605" s="265"/>
      <c r="B1605" s="273"/>
      <c r="C1605" s="273"/>
      <c r="D1605" s="166" t="str">
        <f ca="1">IF(ISERROR($S1605),"",OFFSET('Smelter Reference List'!$C$4,$S1605-4,0)&amp;"")</f>
        <v/>
      </c>
      <c r="E1605" s="166" t="str">
        <f ca="1">IF(ISERROR($S1605),"",OFFSET('Smelter Reference List'!$D$4,$S1605-4,0)&amp;"")</f>
        <v/>
      </c>
      <c r="F1605" s="166" t="str">
        <f ca="1">IF(ISERROR($S1605),"",OFFSET('Smelter Reference List'!$E$4,$S1605-4,0))</f>
        <v/>
      </c>
      <c r="G1605" s="166" t="str">
        <f ca="1">IF(C1605=$U$4,"Enter smelter details", IF(ISERROR($S1605),"",OFFSET('Smelter Reference List'!$F$4,$S1605-4,0)))</f>
        <v/>
      </c>
      <c r="H1605" s="290" t="str">
        <f ca="1">IF(ISERROR($S1605),"",OFFSET('Smelter Reference List'!$G$4,$S1605-4,0))</f>
        <v/>
      </c>
      <c r="I1605" s="291" t="str">
        <f ca="1">IF(ISERROR($S1605),"",OFFSET('Smelter Reference List'!$H$4,$S1605-4,0))</f>
        <v/>
      </c>
      <c r="J1605" s="291" t="str">
        <f ca="1">IF(ISERROR($S1605),"",OFFSET('Smelter Reference List'!$I$4,$S1605-4,0))</f>
        <v/>
      </c>
      <c r="K1605" s="288"/>
      <c r="L1605" s="288"/>
      <c r="M1605" s="288"/>
      <c r="N1605" s="288"/>
      <c r="O1605" s="288"/>
      <c r="P1605" s="288"/>
      <c r="Q1605" s="289"/>
      <c r="R1605" s="274"/>
      <c r="S1605" s="275" t="e">
        <f>IF(OR(C1605="",C1605=T$4),NA(),MATCH($B1605&amp;$C1605,'Smelter Reference List'!$J:$J,0))</f>
        <v>#N/A</v>
      </c>
      <c r="T1605" s="276"/>
      <c r="U1605" s="276"/>
      <c r="V1605" s="276"/>
      <c r="W1605" s="276"/>
    </row>
    <row r="1606" spans="1:23" s="267" customFormat="1" ht="20.25">
      <c r="A1606" s="265"/>
      <c r="B1606" s="273"/>
      <c r="C1606" s="273"/>
      <c r="D1606" s="166" t="str">
        <f ca="1">IF(ISERROR($S1606),"",OFFSET('Smelter Reference List'!$C$4,$S1606-4,0)&amp;"")</f>
        <v/>
      </c>
      <c r="E1606" s="166" t="str">
        <f ca="1">IF(ISERROR($S1606),"",OFFSET('Smelter Reference List'!$D$4,$S1606-4,0)&amp;"")</f>
        <v/>
      </c>
      <c r="F1606" s="166" t="str">
        <f ca="1">IF(ISERROR($S1606),"",OFFSET('Smelter Reference List'!$E$4,$S1606-4,0))</f>
        <v/>
      </c>
      <c r="G1606" s="166" t="str">
        <f ca="1">IF(C1606=$U$4,"Enter smelter details", IF(ISERROR($S1606),"",OFFSET('Smelter Reference List'!$F$4,$S1606-4,0)))</f>
        <v/>
      </c>
      <c r="H1606" s="290" t="str">
        <f ca="1">IF(ISERROR($S1606),"",OFFSET('Smelter Reference List'!$G$4,$S1606-4,0))</f>
        <v/>
      </c>
      <c r="I1606" s="291" t="str">
        <f ca="1">IF(ISERROR($S1606),"",OFFSET('Smelter Reference List'!$H$4,$S1606-4,0))</f>
        <v/>
      </c>
      <c r="J1606" s="291" t="str">
        <f ca="1">IF(ISERROR($S1606),"",OFFSET('Smelter Reference List'!$I$4,$S1606-4,0))</f>
        <v/>
      </c>
      <c r="K1606" s="288"/>
      <c r="L1606" s="288"/>
      <c r="M1606" s="288"/>
      <c r="N1606" s="288"/>
      <c r="O1606" s="288"/>
      <c r="P1606" s="288"/>
      <c r="Q1606" s="289"/>
      <c r="R1606" s="274"/>
      <c r="S1606" s="275" t="e">
        <f>IF(OR(C1606="",C1606=T$4),NA(),MATCH($B1606&amp;$C1606,'Smelter Reference List'!$J:$J,0))</f>
        <v>#N/A</v>
      </c>
      <c r="T1606" s="276"/>
      <c r="U1606" s="276"/>
      <c r="V1606" s="276"/>
      <c r="W1606" s="276"/>
    </row>
    <row r="1607" spans="1:23" s="267" customFormat="1" ht="20.25">
      <c r="A1607" s="265"/>
      <c r="B1607" s="273"/>
      <c r="C1607" s="273"/>
      <c r="D1607" s="166" t="str">
        <f ca="1">IF(ISERROR($S1607),"",OFFSET('Smelter Reference List'!$C$4,$S1607-4,0)&amp;"")</f>
        <v/>
      </c>
      <c r="E1607" s="166" t="str">
        <f ca="1">IF(ISERROR($S1607),"",OFFSET('Smelter Reference List'!$D$4,$S1607-4,0)&amp;"")</f>
        <v/>
      </c>
      <c r="F1607" s="166" t="str">
        <f ca="1">IF(ISERROR($S1607),"",OFFSET('Smelter Reference List'!$E$4,$S1607-4,0))</f>
        <v/>
      </c>
      <c r="G1607" s="166" t="str">
        <f ca="1">IF(C1607=$U$4,"Enter smelter details", IF(ISERROR($S1607),"",OFFSET('Smelter Reference List'!$F$4,$S1607-4,0)))</f>
        <v/>
      </c>
      <c r="H1607" s="290" t="str">
        <f ca="1">IF(ISERROR($S1607),"",OFFSET('Smelter Reference List'!$G$4,$S1607-4,0))</f>
        <v/>
      </c>
      <c r="I1607" s="291" t="str">
        <f ca="1">IF(ISERROR($S1607),"",OFFSET('Smelter Reference List'!$H$4,$S1607-4,0))</f>
        <v/>
      </c>
      <c r="J1607" s="291" t="str">
        <f ca="1">IF(ISERROR($S1607),"",OFFSET('Smelter Reference List'!$I$4,$S1607-4,0))</f>
        <v/>
      </c>
      <c r="K1607" s="288"/>
      <c r="L1607" s="288"/>
      <c r="M1607" s="288"/>
      <c r="N1607" s="288"/>
      <c r="O1607" s="288"/>
      <c r="P1607" s="288"/>
      <c r="Q1607" s="289"/>
      <c r="R1607" s="274"/>
      <c r="S1607" s="275" t="e">
        <f>IF(OR(C1607="",C1607=T$4),NA(),MATCH($B1607&amp;$C1607,'Smelter Reference List'!$J:$J,0))</f>
        <v>#N/A</v>
      </c>
      <c r="T1607" s="276"/>
      <c r="U1607" s="276"/>
      <c r="V1607" s="276"/>
      <c r="W1607" s="276"/>
    </row>
    <row r="1608" spans="1:23" s="267" customFormat="1" ht="20.25">
      <c r="A1608" s="265"/>
      <c r="B1608" s="273"/>
      <c r="C1608" s="273"/>
      <c r="D1608" s="166" t="str">
        <f ca="1">IF(ISERROR($S1608),"",OFFSET('Smelter Reference List'!$C$4,$S1608-4,0)&amp;"")</f>
        <v/>
      </c>
      <c r="E1608" s="166" t="str">
        <f ca="1">IF(ISERROR($S1608),"",OFFSET('Smelter Reference List'!$D$4,$S1608-4,0)&amp;"")</f>
        <v/>
      </c>
      <c r="F1608" s="166" t="str">
        <f ca="1">IF(ISERROR($S1608),"",OFFSET('Smelter Reference List'!$E$4,$S1608-4,0))</f>
        <v/>
      </c>
      <c r="G1608" s="166" t="str">
        <f ca="1">IF(C1608=$U$4,"Enter smelter details", IF(ISERROR($S1608),"",OFFSET('Smelter Reference List'!$F$4,$S1608-4,0)))</f>
        <v/>
      </c>
      <c r="H1608" s="290" t="str">
        <f ca="1">IF(ISERROR($S1608),"",OFFSET('Smelter Reference List'!$G$4,$S1608-4,0))</f>
        <v/>
      </c>
      <c r="I1608" s="291" t="str">
        <f ca="1">IF(ISERROR($S1608),"",OFFSET('Smelter Reference List'!$H$4,$S1608-4,0))</f>
        <v/>
      </c>
      <c r="J1608" s="291" t="str">
        <f ca="1">IF(ISERROR($S1608),"",OFFSET('Smelter Reference List'!$I$4,$S1608-4,0))</f>
        <v/>
      </c>
      <c r="K1608" s="288"/>
      <c r="L1608" s="288"/>
      <c r="M1608" s="288"/>
      <c r="N1608" s="288"/>
      <c r="O1608" s="288"/>
      <c r="P1608" s="288"/>
      <c r="Q1608" s="289"/>
      <c r="R1608" s="274"/>
      <c r="S1608" s="275" t="e">
        <f>IF(OR(C1608="",C1608=T$4),NA(),MATCH($B1608&amp;$C1608,'Smelter Reference List'!$J:$J,0))</f>
        <v>#N/A</v>
      </c>
      <c r="T1608" s="276"/>
      <c r="U1608" s="276"/>
      <c r="V1608" s="276"/>
      <c r="W1608" s="276"/>
    </row>
    <row r="1609" spans="1:23" s="267" customFormat="1" ht="20.25">
      <c r="A1609" s="265"/>
      <c r="B1609" s="273"/>
      <c r="C1609" s="273"/>
      <c r="D1609" s="166" t="str">
        <f ca="1">IF(ISERROR($S1609),"",OFFSET('Smelter Reference List'!$C$4,$S1609-4,0)&amp;"")</f>
        <v/>
      </c>
      <c r="E1609" s="166" t="str">
        <f ca="1">IF(ISERROR($S1609),"",OFFSET('Smelter Reference List'!$D$4,$S1609-4,0)&amp;"")</f>
        <v/>
      </c>
      <c r="F1609" s="166" t="str">
        <f ca="1">IF(ISERROR($S1609),"",OFFSET('Smelter Reference List'!$E$4,$S1609-4,0))</f>
        <v/>
      </c>
      <c r="G1609" s="166" t="str">
        <f ca="1">IF(C1609=$U$4,"Enter smelter details", IF(ISERROR($S1609),"",OFFSET('Smelter Reference List'!$F$4,$S1609-4,0)))</f>
        <v/>
      </c>
      <c r="H1609" s="290" t="str">
        <f ca="1">IF(ISERROR($S1609),"",OFFSET('Smelter Reference List'!$G$4,$S1609-4,0))</f>
        <v/>
      </c>
      <c r="I1609" s="291" t="str">
        <f ca="1">IF(ISERROR($S1609),"",OFFSET('Smelter Reference List'!$H$4,$S1609-4,0))</f>
        <v/>
      </c>
      <c r="J1609" s="291" t="str">
        <f ca="1">IF(ISERROR($S1609),"",OFFSET('Smelter Reference List'!$I$4,$S1609-4,0))</f>
        <v/>
      </c>
      <c r="K1609" s="288"/>
      <c r="L1609" s="288"/>
      <c r="M1609" s="288"/>
      <c r="N1609" s="288"/>
      <c r="O1609" s="288"/>
      <c r="P1609" s="288"/>
      <c r="Q1609" s="289"/>
      <c r="R1609" s="274"/>
      <c r="S1609" s="275" t="e">
        <f>IF(OR(C1609="",C1609=T$4),NA(),MATCH($B1609&amp;$C1609,'Smelter Reference List'!$J:$J,0))</f>
        <v>#N/A</v>
      </c>
      <c r="T1609" s="276"/>
      <c r="U1609" s="276"/>
      <c r="V1609" s="276"/>
      <c r="W1609" s="276"/>
    </row>
    <row r="1610" spans="1:23" s="267" customFormat="1" ht="20.25">
      <c r="A1610" s="265"/>
      <c r="B1610" s="273"/>
      <c r="C1610" s="273"/>
      <c r="D1610" s="166" t="str">
        <f ca="1">IF(ISERROR($S1610),"",OFFSET('Smelter Reference List'!$C$4,$S1610-4,0)&amp;"")</f>
        <v/>
      </c>
      <c r="E1610" s="166" t="str">
        <f ca="1">IF(ISERROR($S1610),"",OFFSET('Smelter Reference List'!$D$4,$S1610-4,0)&amp;"")</f>
        <v/>
      </c>
      <c r="F1610" s="166" t="str">
        <f ca="1">IF(ISERROR($S1610),"",OFFSET('Smelter Reference List'!$E$4,$S1610-4,0))</f>
        <v/>
      </c>
      <c r="G1610" s="166" t="str">
        <f ca="1">IF(C1610=$U$4,"Enter smelter details", IF(ISERROR($S1610),"",OFFSET('Smelter Reference List'!$F$4,$S1610-4,0)))</f>
        <v/>
      </c>
      <c r="H1610" s="290" t="str">
        <f ca="1">IF(ISERROR($S1610),"",OFFSET('Smelter Reference List'!$G$4,$S1610-4,0))</f>
        <v/>
      </c>
      <c r="I1610" s="291" t="str">
        <f ca="1">IF(ISERROR($S1610),"",OFFSET('Smelter Reference List'!$H$4,$S1610-4,0))</f>
        <v/>
      </c>
      <c r="J1610" s="291" t="str">
        <f ca="1">IF(ISERROR($S1610),"",OFFSET('Smelter Reference List'!$I$4,$S1610-4,0))</f>
        <v/>
      </c>
      <c r="K1610" s="288"/>
      <c r="L1610" s="288"/>
      <c r="M1610" s="288"/>
      <c r="N1610" s="288"/>
      <c r="O1610" s="288"/>
      <c r="P1610" s="288"/>
      <c r="Q1610" s="289"/>
      <c r="R1610" s="274"/>
      <c r="S1610" s="275" t="e">
        <f>IF(OR(C1610="",C1610=T$4),NA(),MATCH($B1610&amp;$C1610,'Smelter Reference List'!$J:$J,0))</f>
        <v>#N/A</v>
      </c>
      <c r="T1610" s="276"/>
      <c r="U1610" s="276"/>
      <c r="V1610" s="276"/>
      <c r="W1610" s="276"/>
    </row>
    <row r="1611" spans="1:23" s="267" customFormat="1" ht="20.25">
      <c r="A1611" s="265"/>
      <c r="B1611" s="273"/>
      <c r="C1611" s="273"/>
      <c r="D1611" s="166" t="str">
        <f ca="1">IF(ISERROR($S1611),"",OFFSET('Smelter Reference List'!$C$4,$S1611-4,0)&amp;"")</f>
        <v/>
      </c>
      <c r="E1611" s="166" t="str">
        <f ca="1">IF(ISERROR($S1611),"",OFFSET('Smelter Reference List'!$D$4,$S1611-4,0)&amp;"")</f>
        <v/>
      </c>
      <c r="F1611" s="166" t="str">
        <f ca="1">IF(ISERROR($S1611),"",OFFSET('Smelter Reference List'!$E$4,$S1611-4,0))</f>
        <v/>
      </c>
      <c r="G1611" s="166" t="str">
        <f ca="1">IF(C1611=$U$4,"Enter smelter details", IF(ISERROR($S1611),"",OFFSET('Smelter Reference List'!$F$4,$S1611-4,0)))</f>
        <v/>
      </c>
      <c r="H1611" s="290" t="str">
        <f ca="1">IF(ISERROR($S1611),"",OFFSET('Smelter Reference List'!$G$4,$S1611-4,0))</f>
        <v/>
      </c>
      <c r="I1611" s="291" t="str">
        <f ca="1">IF(ISERROR($S1611),"",OFFSET('Smelter Reference List'!$H$4,$S1611-4,0))</f>
        <v/>
      </c>
      <c r="J1611" s="291" t="str">
        <f ca="1">IF(ISERROR($S1611),"",OFFSET('Smelter Reference List'!$I$4,$S1611-4,0))</f>
        <v/>
      </c>
      <c r="K1611" s="288"/>
      <c r="L1611" s="288"/>
      <c r="M1611" s="288"/>
      <c r="N1611" s="288"/>
      <c r="O1611" s="288"/>
      <c r="P1611" s="288"/>
      <c r="Q1611" s="289"/>
      <c r="R1611" s="274"/>
      <c r="S1611" s="275" t="e">
        <f>IF(OR(C1611="",C1611=T$4),NA(),MATCH($B1611&amp;$C1611,'Smelter Reference List'!$J:$J,0))</f>
        <v>#N/A</v>
      </c>
      <c r="T1611" s="276"/>
      <c r="U1611" s="276"/>
      <c r="V1611" s="276"/>
      <c r="W1611" s="276"/>
    </row>
    <row r="1612" spans="1:23" s="267" customFormat="1" ht="20.25">
      <c r="A1612" s="265"/>
      <c r="B1612" s="273"/>
      <c r="C1612" s="273"/>
      <c r="D1612" s="166" t="str">
        <f ca="1">IF(ISERROR($S1612),"",OFFSET('Smelter Reference List'!$C$4,$S1612-4,0)&amp;"")</f>
        <v/>
      </c>
      <c r="E1612" s="166" t="str">
        <f ca="1">IF(ISERROR($S1612),"",OFFSET('Smelter Reference List'!$D$4,$S1612-4,0)&amp;"")</f>
        <v/>
      </c>
      <c r="F1612" s="166" t="str">
        <f ca="1">IF(ISERROR($S1612),"",OFFSET('Smelter Reference List'!$E$4,$S1612-4,0))</f>
        <v/>
      </c>
      <c r="G1612" s="166" t="str">
        <f ca="1">IF(C1612=$U$4,"Enter smelter details", IF(ISERROR($S1612),"",OFFSET('Smelter Reference List'!$F$4,$S1612-4,0)))</f>
        <v/>
      </c>
      <c r="H1612" s="290" t="str">
        <f ca="1">IF(ISERROR($S1612),"",OFFSET('Smelter Reference List'!$G$4,$S1612-4,0))</f>
        <v/>
      </c>
      <c r="I1612" s="291" t="str">
        <f ca="1">IF(ISERROR($S1612),"",OFFSET('Smelter Reference List'!$H$4,$S1612-4,0))</f>
        <v/>
      </c>
      <c r="J1612" s="291" t="str">
        <f ca="1">IF(ISERROR($S1612),"",OFFSET('Smelter Reference List'!$I$4,$S1612-4,0))</f>
        <v/>
      </c>
      <c r="K1612" s="288"/>
      <c r="L1612" s="288"/>
      <c r="M1612" s="288"/>
      <c r="N1612" s="288"/>
      <c r="O1612" s="288"/>
      <c r="P1612" s="288"/>
      <c r="Q1612" s="289"/>
      <c r="R1612" s="274"/>
      <c r="S1612" s="275" t="e">
        <f>IF(OR(C1612="",C1612=T$4),NA(),MATCH($B1612&amp;$C1612,'Smelter Reference List'!$J:$J,0))</f>
        <v>#N/A</v>
      </c>
      <c r="T1612" s="276"/>
      <c r="U1612" s="276"/>
      <c r="V1612" s="276"/>
      <c r="W1612" s="276"/>
    </row>
    <row r="1613" spans="1:23" s="267" customFormat="1" ht="20.25">
      <c r="A1613" s="265"/>
      <c r="B1613" s="273"/>
      <c r="C1613" s="273"/>
      <c r="D1613" s="166" t="str">
        <f ca="1">IF(ISERROR($S1613),"",OFFSET('Smelter Reference List'!$C$4,$S1613-4,0)&amp;"")</f>
        <v/>
      </c>
      <c r="E1613" s="166" t="str">
        <f ca="1">IF(ISERROR($S1613),"",OFFSET('Smelter Reference List'!$D$4,$S1613-4,0)&amp;"")</f>
        <v/>
      </c>
      <c r="F1613" s="166" t="str">
        <f ca="1">IF(ISERROR($S1613),"",OFFSET('Smelter Reference List'!$E$4,$S1613-4,0))</f>
        <v/>
      </c>
      <c r="G1613" s="166" t="str">
        <f ca="1">IF(C1613=$U$4,"Enter smelter details", IF(ISERROR($S1613),"",OFFSET('Smelter Reference List'!$F$4,$S1613-4,0)))</f>
        <v/>
      </c>
      <c r="H1613" s="290" t="str">
        <f ca="1">IF(ISERROR($S1613),"",OFFSET('Smelter Reference List'!$G$4,$S1613-4,0))</f>
        <v/>
      </c>
      <c r="I1613" s="291" t="str">
        <f ca="1">IF(ISERROR($S1613),"",OFFSET('Smelter Reference List'!$H$4,$S1613-4,0))</f>
        <v/>
      </c>
      <c r="J1613" s="291" t="str">
        <f ca="1">IF(ISERROR($S1613),"",OFFSET('Smelter Reference List'!$I$4,$S1613-4,0))</f>
        <v/>
      </c>
      <c r="K1613" s="288"/>
      <c r="L1613" s="288"/>
      <c r="M1613" s="288"/>
      <c r="N1613" s="288"/>
      <c r="O1613" s="288"/>
      <c r="P1613" s="288"/>
      <c r="Q1613" s="289"/>
      <c r="R1613" s="274"/>
      <c r="S1613" s="275" t="e">
        <f>IF(OR(C1613="",C1613=T$4),NA(),MATCH($B1613&amp;$C1613,'Smelter Reference List'!$J:$J,0))</f>
        <v>#N/A</v>
      </c>
      <c r="T1613" s="276"/>
      <c r="U1613" s="276"/>
      <c r="V1613" s="276"/>
      <c r="W1613" s="276"/>
    </row>
    <row r="1614" spans="1:23" s="267" customFormat="1" ht="20.25">
      <c r="A1614" s="265"/>
      <c r="B1614" s="273"/>
      <c r="C1614" s="273"/>
      <c r="D1614" s="166" t="str">
        <f ca="1">IF(ISERROR($S1614),"",OFFSET('Smelter Reference List'!$C$4,$S1614-4,0)&amp;"")</f>
        <v/>
      </c>
      <c r="E1614" s="166" t="str">
        <f ca="1">IF(ISERROR($S1614),"",OFFSET('Smelter Reference List'!$D$4,$S1614-4,0)&amp;"")</f>
        <v/>
      </c>
      <c r="F1614" s="166" t="str">
        <f ca="1">IF(ISERROR($S1614),"",OFFSET('Smelter Reference List'!$E$4,$S1614-4,0))</f>
        <v/>
      </c>
      <c r="G1614" s="166" t="str">
        <f ca="1">IF(C1614=$U$4,"Enter smelter details", IF(ISERROR($S1614),"",OFFSET('Smelter Reference List'!$F$4,$S1614-4,0)))</f>
        <v/>
      </c>
      <c r="H1614" s="290" t="str">
        <f ca="1">IF(ISERROR($S1614),"",OFFSET('Smelter Reference List'!$G$4,$S1614-4,0))</f>
        <v/>
      </c>
      <c r="I1614" s="291" t="str">
        <f ca="1">IF(ISERROR($S1614),"",OFFSET('Smelter Reference List'!$H$4,$S1614-4,0))</f>
        <v/>
      </c>
      <c r="J1614" s="291" t="str">
        <f ca="1">IF(ISERROR($S1614),"",OFFSET('Smelter Reference List'!$I$4,$S1614-4,0))</f>
        <v/>
      </c>
      <c r="K1614" s="288"/>
      <c r="L1614" s="288"/>
      <c r="M1614" s="288"/>
      <c r="N1614" s="288"/>
      <c r="O1614" s="288"/>
      <c r="P1614" s="288"/>
      <c r="Q1614" s="289"/>
      <c r="R1614" s="274"/>
      <c r="S1614" s="275" t="e">
        <f>IF(OR(C1614="",C1614=T$4),NA(),MATCH($B1614&amp;$C1614,'Smelter Reference List'!$J:$J,0))</f>
        <v>#N/A</v>
      </c>
      <c r="T1614" s="276"/>
      <c r="U1614" s="276"/>
      <c r="V1614" s="276"/>
      <c r="W1614" s="276"/>
    </row>
    <row r="1615" spans="1:23" s="267" customFormat="1" ht="20.25">
      <c r="A1615" s="265"/>
      <c r="B1615" s="273"/>
      <c r="C1615" s="273"/>
      <c r="D1615" s="166" t="str">
        <f ca="1">IF(ISERROR($S1615),"",OFFSET('Smelter Reference List'!$C$4,$S1615-4,0)&amp;"")</f>
        <v/>
      </c>
      <c r="E1615" s="166" t="str">
        <f ca="1">IF(ISERROR($S1615),"",OFFSET('Smelter Reference List'!$D$4,$S1615-4,0)&amp;"")</f>
        <v/>
      </c>
      <c r="F1615" s="166" t="str">
        <f ca="1">IF(ISERROR($S1615),"",OFFSET('Smelter Reference List'!$E$4,$S1615-4,0))</f>
        <v/>
      </c>
      <c r="G1615" s="166" t="str">
        <f ca="1">IF(C1615=$U$4,"Enter smelter details", IF(ISERROR($S1615),"",OFFSET('Smelter Reference List'!$F$4,$S1615-4,0)))</f>
        <v/>
      </c>
      <c r="H1615" s="290" t="str">
        <f ca="1">IF(ISERROR($S1615),"",OFFSET('Smelter Reference List'!$G$4,$S1615-4,0))</f>
        <v/>
      </c>
      <c r="I1615" s="291" t="str">
        <f ca="1">IF(ISERROR($S1615),"",OFFSET('Smelter Reference List'!$H$4,$S1615-4,0))</f>
        <v/>
      </c>
      <c r="J1615" s="291" t="str">
        <f ca="1">IF(ISERROR($S1615),"",OFFSET('Smelter Reference List'!$I$4,$S1615-4,0))</f>
        <v/>
      </c>
      <c r="K1615" s="288"/>
      <c r="L1615" s="288"/>
      <c r="M1615" s="288"/>
      <c r="N1615" s="288"/>
      <c r="O1615" s="288"/>
      <c r="P1615" s="288"/>
      <c r="Q1615" s="289"/>
      <c r="R1615" s="274"/>
      <c r="S1615" s="275" t="e">
        <f>IF(OR(C1615="",C1615=T$4),NA(),MATCH($B1615&amp;$C1615,'Smelter Reference List'!$J:$J,0))</f>
        <v>#N/A</v>
      </c>
      <c r="T1615" s="276"/>
      <c r="U1615" s="276"/>
      <c r="V1615" s="276"/>
      <c r="W1615" s="276"/>
    </row>
    <row r="1616" spans="1:23" s="267" customFormat="1" ht="20.25">
      <c r="A1616" s="265"/>
      <c r="B1616" s="273"/>
      <c r="C1616" s="273"/>
      <c r="D1616" s="166" t="str">
        <f ca="1">IF(ISERROR($S1616),"",OFFSET('Smelter Reference List'!$C$4,$S1616-4,0)&amp;"")</f>
        <v/>
      </c>
      <c r="E1616" s="166" t="str">
        <f ca="1">IF(ISERROR($S1616),"",OFFSET('Smelter Reference List'!$D$4,$S1616-4,0)&amp;"")</f>
        <v/>
      </c>
      <c r="F1616" s="166" t="str">
        <f ca="1">IF(ISERROR($S1616),"",OFFSET('Smelter Reference List'!$E$4,$S1616-4,0))</f>
        <v/>
      </c>
      <c r="G1616" s="166" t="str">
        <f ca="1">IF(C1616=$U$4,"Enter smelter details", IF(ISERROR($S1616),"",OFFSET('Smelter Reference List'!$F$4,$S1616-4,0)))</f>
        <v/>
      </c>
      <c r="H1616" s="290" t="str">
        <f ca="1">IF(ISERROR($S1616),"",OFFSET('Smelter Reference List'!$G$4,$S1616-4,0))</f>
        <v/>
      </c>
      <c r="I1616" s="291" t="str">
        <f ca="1">IF(ISERROR($S1616),"",OFFSET('Smelter Reference List'!$H$4,$S1616-4,0))</f>
        <v/>
      </c>
      <c r="J1616" s="291" t="str">
        <f ca="1">IF(ISERROR($S1616),"",OFFSET('Smelter Reference List'!$I$4,$S1616-4,0))</f>
        <v/>
      </c>
      <c r="K1616" s="288"/>
      <c r="L1616" s="288"/>
      <c r="M1616" s="288"/>
      <c r="N1616" s="288"/>
      <c r="O1616" s="288"/>
      <c r="P1616" s="288"/>
      <c r="Q1616" s="289"/>
      <c r="R1616" s="274"/>
      <c r="S1616" s="275" t="e">
        <f>IF(OR(C1616="",C1616=T$4),NA(),MATCH($B1616&amp;$C1616,'Smelter Reference List'!$J:$J,0))</f>
        <v>#N/A</v>
      </c>
      <c r="T1616" s="276"/>
      <c r="U1616" s="276"/>
      <c r="V1616" s="276"/>
      <c r="W1616" s="276"/>
    </row>
    <row r="1617" spans="1:23" s="267" customFormat="1" ht="20.25">
      <c r="A1617" s="265"/>
      <c r="B1617" s="273"/>
      <c r="C1617" s="273"/>
      <c r="D1617" s="166" t="str">
        <f ca="1">IF(ISERROR($S1617),"",OFFSET('Smelter Reference List'!$C$4,$S1617-4,0)&amp;"")</f>
        <v/>
      </c>
      <c r="E1617" s="166" t="str">
        <f ca="1">IF(ISERROR($S1617),"",OFFSET('Smelter Reference List'!$D$4,$S1617-4,0)&amp;"")</f>
        <v/>
      </c>
      <c r="F1617" s="166" t="str">
        <f ca="1">IF(ISERROR($S1617),"",OFFSET('Smelter Reference List'!$E$4,$S1617-4,0))</f>
        <v/>
      </c>
      <c r="G1617" s="166" t="str">
        <f ca="1">IF(C1617=$U$4,"Enter smelter details", IF(ISERROR($S1617),"",OFFSET('Smelter Reference List'!$F$4,$S1617-4,0)))</f>
        <v/>
      </c>
      <c r="H1617" s="290" t="str">
        <f ca="1">IF(ISERROR($S1617),"",OFFSET('Smelter Reference List'!$G$4,$S1617-4,0))</f>
        <v/>
      </c>
      <c r="I1617" s="291" t="str">
        <f ca="1">IF(ISERROR($S1617),"",OFFSET('Smelter Reference List'!$H$4,$S1617-4,0))</f>
        <v/>
      </c>
      <c r="J1617" s="291" t="str">
        <f ca="1">IF(ISERROR($S1617),"",OFFSET('Smelter Reference List'!$I$4,$S1617-4,0))</f>
        <v/>
      </c>
      <c r="K1617" s="288"/>
      <c r="L1617" s="288"/>
      <c r="M1617" s="288"/>
      <c r="N1617" s="288"/>
      <c r="O1617" s="288"/>
      <c r="P1617" s="288"/>
      <c r="Q1617" s="289"/>
      <c r="R1617" s="274"/>
      <c r="S1617" s="275" t="e">
        <f>IF(OR(C1617="",C1617=T$4),NA(),MATCH($B1617&amp;$C1617,'Smelter Reference List'!$J:$J,0))</f>
        <v>#N/A</v>
      </c>
      <c r="T1617" s="276"/>
      <c r="U1617" s="276"/>
      <c r="V1617" s="276"/>
      <c r="W1617" s="276"/>
    </row>
    <row r="1618" spans="1:23" s="267" customFormat="1" ht="20.25">
      <c r="A1618" s="265"/>
      <c r="B1618" s="273"/>
      <c r="C1618" s="273"/>
      <c r="D1618" s="166" t="str">
        <f ca="1">IF(ISERROR($S1618),"",OFFSET('Smelter Reference List'!$C$4,$S1618-4,0)&amp;"")</f>
        <v/>
      </c>
      <c r="E1618" s="166" t="str">
        <f ca="1">IF(ISERROR($S1618),"",OFFSET('Smelter Reference List'!$D$4,$S1618-4,0)&amp;"")</f>
        <v/>
      </c>
      <c r="F1618" s="166" t="str">
        <f ca="1">IF(ISERROR($S1618),"",OFFSET('Smelter Reference List'!$E$4,$S1618-4,0))</f>
        <v/>
      </c>
      <c r="G1618" s="166" t="str">
        <f ca="1">IF(C1618=$U$4,"Enter smelter details", IF(ISERROR($S1618),"",OFFSET('Smelter Reference List'!$F$4,$S1618-4,0)))</f>
        <v/>
      </c>
      <c r="H1618" s="290" t="str">
        <f ca="1">IF(ISERROR($S1618),"",OFFSET('Smelter Reference List'!$G$4,$S1618-4,0))</f>
        <v/>
      </c>
      <c r="I1618" s="291" t="str">
        <f ca="1">IF(ISERROR($S1618),"",OFFSET('Smelter Reference List'!$H$4,$S1618-4,0))</f>
        <v/>
      </c>
      <c r="J1618" s="291" t="str">
        <f ca="1">IF(ISERROR($S1618),"",OFFSET('Smelter Reference List'!$I$4,$S1618-4,0))</f>
        <v/>
      </c>
      <c r="K1618" s="288"/>
      <c r="L1618" s="288"/>
      <c r="M1618" s="288"/>
      <c r="N1618" s="288"/>
      <c r="O1618" s="288"/>
      <c r="P1618" s="288"/>
      <c r="Q1618" s="289"/>
      <c r="R1618" s="274"/>
      <c r="S1618" s="275" t="e">
        <f>IF(OR(C1618="",C1618=T$4),NA(),MATCH($B1618&amp;$C1618,'Smelter Reference List'!$J:$J,0))</f>
        <v>#N/A</v>
      </c>
      <c r="T1618" s="276"/>
      <c r="U1618" s="276"/>
      <c r="V1618" s="276"/>
      <c r="W1618" s="276"/>
    </row>
    <row r="1619" spans="1:23" s="267" customFormat="1" ht="20.25">
      <c r="A1619" s="265"/>
      <c r="B1619" s="273"/>
      <c r="C1619" s="273"/>
      <c r="D1619" s="166" t="str">
        <f ca="1">IF(ISERROR($S1619),"",OFFSET('Smelter Reference List'!$C$4,$S1619-4,0)&amp;"")</f>
        <v/>
      </c>
      <c r="E1619" s="166" t="str">
        <f ca="1">IF(ISERROR($S1619),"",OFFSET('Smelter Reference List'!$D$4,$S1619-4,0)&amp;"")</f>
        <v/>
      </c>
      <c r="F1619" s="166" t="str">
        <f ca="1">IF(ISERROR($S1619),"",OFFSET('Smelter Reference List'!$E$4,$S1619-4,0))</f>
        <v/>
      </c>
      <c r="G1619" s="166" t="str">
        <f ca="1">IF(C1619=$U$4,"Enter smelter details", IF(ISERROR($S1619),"",OFFSET('Smelter Reference List'!$F$4,$S1619-4,0)))</f>
        <v/>
      </c>
      <c r="H1619" s="290" t="str">
        <f ca="1">IF(ISERROR($S1619),"",OFFSET('Smelter Reference List'!$G$4,$S1619-4,0))</f>
        <v/>
      </c>
      <c r="I1619" s="291" t="str">
        <f ca="1">IF(ISERROR($S1619),"",OFFSET('Smelter Reference List'!$H$4,$S1619-4,0))</f>
        <v/>
      </c>
      <c r="J1619" s="291" t="str">
        <f ca="1">IF(ISERROR($S1619),"",OFFSET('Smelter Reference List'!$I$4,$S1619-4,0))</f>
        <v/>
      </c>
      <c r="K1619" s="288"/>
      <c r="L1619" s="288"/>
      <c r="M1619" s="288"/>
      <c r="N1619" s="288"/>
      <c r="O1619" s="288"/>
      <c r="P1619" s="288"/>
      <c r="Q1619" s="289"/>
      <c r="R1619" s="274"/>
      <c r="S1619" s="275" t="e">
        <f>IF(OR(C1619="",C1619=T$4),NA(),MATCH($B1619&amp;$C1619,'Smelter Reference List'!$J:$J,0))</f>
        <v>#N/A</v>
      </c>
      <c r="T1619" s="276"/>
      <c r="U1619" s="276"/>
      <c r="V1619" s="276"/>
      <c r="W1619" s="276"/>
    </row>
    <row r="1620" spans="1:23" s="267" customFormat="1" ht="20.25">
      <c r="A1620" s="265"/>
      <c r="B1620" s="273"/>
      <c r="C1620" s="273"/>
      <c r="D1620" s="166" t="str">
        <f ca="1">IF(ISERROR($S1620),"",OFFSET('Smelter Reference List'!$C$4,$S1620-4,0)&amp;"")</f>
        <v/>
      </c>
      <c r="E1620" s="166" t="str">
        <f ca="1">IF(ISERROR($S1620),"",OFFSET('Smelter Reference List'!$D$4,$S1620-4,0)&amp;"")</f>
        <v/>
      </c>
      <c r="F1620" s="166" t="str">
        <f ca="1">IF(ISERROR($S1620),"",OFFSET('Smelter Reference List'!$E$4,$S1620-4,0))</f>
        <v/>
      </c>
      <c r="G1620" s="166" t="str">
        <f ca="1">IF(C1620=$U$4,"Enter smelter details", IF(ISERROR($S1620),"",OFFSET('Smelter Reference List'!$F$4,$S1620-4,0)))</f>
        <v/>
      </c>
      <c r="H1620" s="290" t="str">
        <f ca="1">IF(ISERROR($S1620),"",OFFSET('Smelter Reference List'!$G$4,$S1620-4,0))</f>
        <v/>
      </c>
      <c r="I1620" s="291" t="str">
        <f ca="1">IF(ISERROR($S1620),"",OFFSET('Smelter Reference List'!$H$4,$S1620-4,0))</f>
        <v/>
      </c>
      <c r="J1620" s="291" t="str">
        <f ca="1">IF(ISERROR($S1620),"",OFFSET('Smelter Reference List'!$I$4,$S1620-4,0))</f>
        <v/>
      </c>
      <c r="K1620" s="288"/>
      <c r="L1620" s="288"/>
      <c r="M1620" s="288"/>
      <c r="N1620" s="288"/>
      <c r="O1620" s="288"/>
      <c r="P1620" s="288"/>
      <c r="Q1620" s="289"/>
      <c r="R1620" s="274"/>
      <c r="S1620" s="275" t="e">
        <f>IF(OR(C1620="",C1620=T$4),NA(),MATCH($B1620&amp;$C1620,'Smelter Reference List'!$J:$J,0))</f>
        <v>#N/A</v>
      </c>
      <c r="T1620" s="276"/>
      <c r="U1620" s="276"/>
      <c r="V1620" s="276"/>
      <c r="W1620" s="276"/>
    </row>
    <row r="1621" spans="1:23" s="267" customFormat="1" ht="20.25">
      <c r="A1621" s="265"/>
      <c r="B1621" s="273"/>
      <c r="C1621" s="273"/>
      <c r="D1621" s="166" t="str">
        <f ca="1">IF(ISERROR($S1621),"",OFFSET('Smelter Reference List'!$C$4,$S1621-4,0)&amp;"")</f>
        <v/>
      </c>
      <c r="E1621" s="166" t="str">
        <f ca="1">IF(ISERROR($S1621),"",OFFSET('Smelter Reference List'!$D$4,$S1621-4,0)&amp;"")</f>
        <v/>
      </c>
      <c r="F1621" s="166" t="str">
        <f ca="1">IF(ISERROR($S1621),"",OFFSET('Smelter Reference List'!$E$4,$S1621-4,0))</f>
        <v/>
      </c>
      <c r="G1621" s="166" t="str">
        <f ca="1">IF(C1621=$U$4,"Enter smelter details", IF(ISERROR($S1621),"",OFFSET('Smelter Reference List'!$F$4,$S1621-4,0)))</f>
        <v/>
      </c>
      <c r="H1621" s="290" t="str">
        <f ca="1">IF(ISERROR($S1621),"",OFFSET('Smelter Reference List'!$G$4,$S1621-4,0))</f>
        <v/>
      </c>
      <c r="I1621" s="291" t="str">
        <f ca="1">IF(ISERROR($S1621),"",OFFSET('Smelter Reference List'!$H$4,$S1621-4,0))</f>
        <v/>
      </c>
      <c r="J1621" s="291" t="str">
        <f ca="1">IF(ISERROR($S1621),"",OFFSET('Smelter Reference List'!$I$4,$S1621-4,0))</f>
        <v/>
      </c>
      <c r="K1621" s="288"/>
      <c r="L1621" s="288"/>
      <c r="M1621" s="288"/>
      <c r="N1621" s="288"/>
      <c r="O1621" s="288"/>
      <c r="P1621" s="288"/>
      <c r="Q1621" s="289"/>
      <c r="R1621" s="274"/>
      <c r="S1621" s="275" t="e">
        <f>IF(OR(C1621="",C1621=T$4),NA(),MATCH($B1621&amp;$C1621,'Smelter Reference List'!$J:$J,0))</f>
        <v>#N/A</v>
      </c>
      <c r="T1621" s="276"/>
      <c r="U1621" s="276"/>
      <c r="V1621" s="276"/>
      <c r="W1621" s="276"/>
    </row>
    <row r="1622" spans="1:23" s="267" customFormat="1" ht="20.25">
      <c r="A1622" s="265"/>
      <c r="B1622" s="273"/>
      <c r="C1622" s="273"/>
      <c r="D1622" s="166" t="str">
        <f ca="1">IF(ISERROR($S1622),"",OFFSET('Smelter Reference List'!$C$4,$S1622-4,0)&amp;"")</f>
        <v/>
      </c>
      <c r="E1622" s="166" t="str">
        <f ca="1">IF(ISERROR($S1622),"",OFFSET('Smelter Reference List'!$D$4,$S1622-4,0)&amp;"")</f>
        <v/>
      </c>
      <c r="F1622" s="166" t="str">
        <f ca="1">IF(ISERROR($S1622),"",OFFSET('Smelter Reference List'!$E$4,$S1622-4,0))</f>
        <v/>
      </c>
      <c r="G1622" s="166" t="str">
        <f ca="1">IF(C1622=$U$4,"Enter smelter details", IF(ISERROR($S1622),"",OFFSET('Smelter Reference List'!$F$4,$S1622-4,0)))</f>
        <v/>
      </c>
      <c r="H1622" s="290" t="str">
        <f ca="1">IF(ISERROR($S1622),"",OFFSET('Smelter Reference List'!$G$4,$S1622-4,0))</f>
        <v/>
      </c>
      <c r="I1622" s="291" t="str">
        <f ca="1">IF(ISERROR($S1622),"",OFFSET('Smelter Reference List'!$H$4,$S1622-4,0))</f>
        <v/>
      </c>
      <c r="J1622" s="291" t="str">
        <f ca="1">IF(ISERROR($S1622),"",OFFSET('Smelter Reference List'!$I$4,$S1622-4,0))</f>
        <v/>
      </c>
      <c r="K1622" s="288"/>
      <c r="L1622" s="288"/>
      <c r="M1622" s="288"/>
      <c r="N1622" s="288"/>
      <c r="O1622" s="288"/>
      <c r="P1622" s="288"/>
      <c r="Q1622" s="289"/>
      <c r="R1622" s="274"/>
      <c r="S1622" s="275" t="e">
        <f>IF(OR(C1622="",C1622=T$4),NA(),MATCH($B1622&amp;$C1622,'Smelter Reference List'!$J:$J,0))</f>
        <v>#N/A</v>
      </c>
      <c r="T1622" s="276"/>
      <c r="U1622" s="276"/>
      <c r="V1622" s="276"/>
      <c r="W1622" s="276"/>
    </row>
    <row r="1623" spans="1:23" s="267" customFormat="1" ht="20.25">
      <c r="A1623" s="265"/>
      <c r="B1623" s="273"/>
      <c r="C1623" s="273"/>
      <c r="D1623" s="166" t="str">
        <f ca="1">IF(ISERROR($S1623),"",OFFSET('Smelter Reference List'!$C$4,$S1623-4,0)&amp;"")</f>
        <v/>
      </c>
      <c r="E1623" s="166" t="str">
        <f ca="1">IF(ISERROR($S1623),"",OFFSET('Smelter Reference List'!$D$4,$S1623-4,0)&amp;"")</f>
        <v/>
      </c>
      <c r="F1623" s="166" t="str">
        <f ca="1">IF(ISERROR($S1623),"",OFFSET('Smelter Reference List'!$E$4,$S1623-4,0))</f>
        <v/>
      </c>
      <c r="G1623" s="166" t="str">
        <f ca="1">IF(C1623=$U$4,"Enter smelter details", IF(ISERROR($S1623),"",OFFSET('Smelter Reference List'!$F$4,$S1623-4,0)))</f>
        <v/>
      </c>
      <c r="H1623" s="290" t="str">
        <f ca="1">IF(ISERROR($S1623),"",OFFSET('Smelter Reference List'!$G$4,$S1623-4,0))</f>
        <v/>
      </c>
      <c r="I1623" s="291" t="str">
        <f ca="1">IF(ISERROR($S1623),"",OFFSET('Smelter Reference List'!$H$4,$S1623-4,0))</f>
        <v/>
      </c>
      <c r="J1623" s="291" t="str">
        <f ca="1">IF(ISERROR($S1623),"",OFFSET('Smelter Reference List'!$I$4,$S1623-4,0))</f>
        <v/>
      </c>
      <c r="K1623" s="288"/>
      <c r="L1623" s="288"/>
      <c r="M1623" s="288"/>
      <c r="N1623" s="288"/>
      <c r="O1623" s="288"/>
      <c r="P1623" s="288"/>
      <c r="Q1623" s="289"/>
      <c r="R1623" s="274"/>
      <c r="S1623" s="275" t="e">
        <f>IF(OR(C1623="",C1623=T$4),NA(),MATCH($B1623&amp;$C1623,'Smelter Reference List'!$J:$J,0))</f>
        <v>#N/A</v>
      </c>
      <c r="T1623" s="276"/>
      <c r="U1623" s="276"/>
      <c r="V1623" s="276"/>
      <c r="W1623" s="276"/>
    </row>
    <row r="1624" spans="1:23" s="267" customFormat="1" ht="20.25">
      <c r="A1624" s="265"/>
      <c r="B1624" s="273"/>
      <c r="C1624" s="273"/>
      <c r="D1624" s="166" t="str">
        <f ca="1">IF(ISERROR($S1624),"",OFFSET('Smelter Reference List'!$C$4,$S1624-4,0)&amp;"")</f>
        <v/>
      </c>
      <c r="E1624" s="166" t="str">
        <f ca="1">IF(ISERROR($S1624),"",OFFSET('Smelter Reference List'!$D$4,$S1624-4,0)&amp;"")</f>
        <v/>
      </c>
      <c r="F1624" s="166" t="str">
        <f ca="1">IF(ISERROR($S1624),"",OFFSET('Smelter Reference List'!$E$4,$S1624-4,0))</f>
        <v/>
      </c>
      <c r="G1624" s="166" t="str">
        <f ca="1">IF(C1624=$U$4,"Enter smelter details", IF(ISERROR($S1624),"",OFFSET('Smelter Reference List'!$F$4,$S1624-4,0)))</f>
        <v/>
      </c>
      <c r="H1624" s="290" t="str">
        <f ca="1">IF(ISERROR($S1624),"",OFFSET('Smelter Reference List'!$G$4,$S1624-4,0))</f>
        <v/>
      </c>
      <c r="I1624" s="291" t="str">
        <f ca="1">IF(ISERROR($S1624),"",OFFSET('Smelter Reference List'!$H$4,$S1624-4,0))</f>
        <v/>
      </c>
      <c r="J1624" s="291" t="str">
        <f ca="1">IF(ISERROR($S1624),"",OFFSET('Smelter Reference List'!$I$4,$S1624-4,0))</f>
        <v/>
      </c>
      <c r="K1624" s="288"/>
      <c r="L1624" s="288"/>
      <c r="M1624" s="288"/>
      <c r="N1624" s="288"/>
      <c r="O1624" s="288"/>
      <c r="P1624" s="288"/>
      <c r="Q1624" s="289"/>
      <c r="R1624" s="274"/>
      <c r="S1624" s="275" t="e">
        <f>IF(OR(C1624="",C1624=T$4),NA(),MATCH($B1624&amp;$C1624,'Smelter Reference List'!$J:$J,0))</f>
        <v>#N/A</v>
      </c>
      <c r="T1624" s="276"/>
      <c r="U1624" s="276"/>
      <c r="V1624" s="276"/>
      <c r="W1624" s="276"/>
    </row>
    <row r="1625" spans="1:23" s="267" customFormat="1" ht="20.25">
      <c r="A1625" s="265"/>
      <c r="B1625" s="273"/>
      <c r="C1625" s="273"/>
      <c r="D1625" s="166" t="str">
        <f ca="1">IF(ISERROR($S1625),"",OFFSET('Smelter Reference List'!$C$4,$S1625-4,0)&amp;"")</f>
        <v/>
      </c>
      <c r="E1625" s="166" t="str">
        <f ca="1">IF(ISERROR($S1625),"",OFFSET('Smelter Reference List'!$D$4,$S1625-4,0)&amp;"")</f>
        <v/>
      </c>
      <c r="F1625" s="166" t="str">
        <f ca="1">IF(ISERROR($S1625),"",OFFSET('Smelter Reference List'!$E$4,$S1625-4,0))</f>
        <v/>
      </c>
      <c r="G1625" s="166" t="str">
        <f ca="1">IF(C1625=$U$4,"Enter smelter details", IF(ISERROR($S1625),"",OFFSET('Smelter Reference List'!$F$4,$S1625-4,0)))</f>
        <v/>
      </c>
      <c r="H1625" s="290" t="str">
        <f ca="1">IF(ISERROR($S1625),"",OFFSET('Smelter Reference List'!$G$4,$S1625-4,0))</f>
        <v/>
      </c>
      <c r="I1625" s="291" t="str">
        <f ca="1">IF(ISERROR($S1625),"",OFFSET('Smelter Reference List'!$H$4,$S1625-4,0))</f>
        <v/>
      </c>
      <c r="J1625" s="291" t="str">
        <f ca="1">IF(ISERROR($S1625),"",OFFSET('Smelter Reference List'!$I$4,$S1625-4,0))</f>
        <v/>
      </c>
      <c r="K1625" s="288"/>
      <c r="L1625" s="288"/>
      <c r="M1625" s="288"/>
      <c r="N1625" s="288"/>
      <c r="O1625" s="288"/>
      <c r="P1625" s="288"/>
      <c r="Q1625" s="289"/>
      <c r="R1625" s="274"/>
      <c r="S1625" s="275" t="e">
        <f>IF(OR(C1625="",C1625=T$4),NA(),MATCH($B1625&amp;$C1625,'Smelter Reference List'!$J:$J,0))</f>
        <v>#N/A</v>
      </c>
      <c r="T1625" s="276"/>
      <c r="U1625" s="276"/>
      <c r="V1625" s="276"/>
      <c r="W1625" s="276"/>
    </row>
    <row r="1626" spans="1:23" s="267" customFormat="1" ht="20.25">
      <c r="A1626" s="265"/>
      <c r="B1626" s="273"/>
      <c r="C1626" s="273"/>
      <c r="D1626" s="166" t="str">
        <f ca="1">IF(ISERROR($S1626),"",OFFSET('Smelter Reference List'!$C$4,$S1626-4,0)&amp;"")</f>
        <v/>
      </c>
      <c r="E1626" s="166" t="str">
        <f ca="1">IF(ISERROR($S1626),"",OFFSET('Smelter Reference List'!$D$4,$S1626-4,0)&amp;"")</f>
        <v/>
      </c>
      <c r="F1626" s="166" t="str">
        <f ca="1">IF(ISERROR($S1626),"",OFFSET('Smelter Reference List'!$E$4,$S1626-4,0))</f>
        <v/>
      </c>
      <c r="G1626" s="166" t="str">
        <f ca="1">IF(C1626=$U$4,"Enter smelter details", IF(ISERROR($S1626),"",OFFSET('Smelter Reference List'!$F$4,$S1626-4,0)))</f>
        <v/>
      </c>
      <c r="H1626" s="290" t="str">
        <f ca="1">IF(ISERROR($S1626),"",OFFSET('Smelter Reference List'!$G$4,$S1626-4,0))</f>
        <v/>
      </c>
      <c r="I1626" s="291" t="str">
        <f ca="1">IF(ISERROR($S1626),"",OFFSET('Smelter Reference List'!$H$4,$S1626-4,0))</f>
        <v/>
      </c>
      <c r="J1626" s="291" t="str">
        <f ca="1">IF(ISERROR($S1626),"",OFFSET('Smelter Reference List'!$I$4,$S1626-4,0))</f>
        <v/>
      </c>
      <c r="K1626" s="288"/>
      <c r="L1626" s="288"/>
      <c r="M1626" s="288"/>
      <c r="N1626" s="288"/>
      <c r="O1626" s="288"/>
      <c r="P1626" s="288"/>
      <c r="Q1626" s="289"/>
      <c r="R1626" s="274"/>
      <c r="S1626" s="275" t="e">
        <f>IF(OR(C1626="",C1626=T$4),NA(),MATCH($B1626&amp;$C1626,'Smelter Reference List'!$J:$J,0))</f>
        <v>#N/A</v>
      </c>
      <c r="T1626" s="276"/>
      <c r="U1626" s="276"/>
      <c r="V1626" s="276"/>
      <c r="W1626" s="276"/>
    </row>
    <row r="1627" spans="1:23" s="267" customFormat="1" ht="20.25">
      <c r="A1627" s="265"/>
      <c r="B1627" s="273"/>
      <c r="C1627" s="273"/>
      <c r="D1627" s="166" t="str">
        <f ca="1">IF(ISERROR($S1627),"",OFFSET('Smelter Reference List'!$C$4,$S1627-4,0)&amp;"")</f>
        <v/>
      </c>
      <c r="E1627" s="166" t="str">
        <f ca="1">IF(ISERROR($S1627),"",OFFSET('Smelter Reference List'!$D$4,$S1627-4,0)&amp;"")</f>
        <v/>
      </c>
      <c r="F1627" s="166" t="str">
        <f ca="1">IF(ISERROR($S1627),"",OFFSET('Smelter Reference List'!$E$4,$S1627-4,0))</f>
        <v/>
      </c>
      <c r="G1627" s="166" t="str">
        <f ca="1">IF(C1627=$U$4,"Enter smelter details", IF(ISERROR($S1627),"",OFFSET('Smelter Reference List'!$F$4,$S1627-4,0)))</f>
        <v/>
      </c>
      <c r="H1627" s="290" t="str">
        <f ca="1">IF(ISERROR($S1627),"",OFFSET('Smelter Reference List'!$G$4,$S1627-4,0))</f>
        <v/>
      </c>
      <c r="I1627" s="291" t="str">
        <f ca="1">IF(ISERROR($S1627),"",OFFSET('Smelter Reference List'!$H$4,$S1627-4,0))</f>
        <v/>
      </c>
      <c r="J1627" s="291" t="str">
        <f ca="1">IF(ISERROR($S1627),"",OFFSET('Smelter Reference List'!$I$4,$S1627-4,0))</f>
        <v/>
      </c>
      <c r="K1627" s="288"/>
      <c r="L1627" s="288"/>
      <c r="M1627" s="288"/>
      <c r="N1627" s="288"/>
      <c r="O1627" s="288"/>
      <c r="P1627" s="288"/>
      <c r="Q1627" s="289"/>
      <c r="R1627" s="274"/>
      <c r="S1627" s="275" t="e">
        <f>IF(OR(C1627="",C1627=T$4),NA(),MATCH($B1627&amp;$C1627,'Smelter Reference List'!$J:$J,0))</f>
        <v>#N/A</v>
      </c>
      <c r="T1627" s="276"/>
      <c r="U1627" s="276"/>
      <c r="V1627" s="276"/>
      <c r="W1627" s="276"/>
    </row>
    <row r="1628" spans="1:23" s="267" customFormat="1" ht="20.25">
      <c r="A1628" s="265"/>
      <c r="B1628" s="273"/>
      <c r="C1628" s="273"/>
      <c r="D1628" s="166" t="str">
        <f ca="1">IF(ISERROR($S1628),"",OFFSET('Smelter Reference List'!$C$4,$S1628-4,0)&amp;"")</f>
        <v/>
      </c>
      <c r="E1628" s="166" t="str">
        <f ca="1">IF(ISERROR($S1628),"",OFFSET('Smelter Reference List'!$D$4,$S1628-4,0)&amp;"")</f>
        <v/>
      </c>
      <c r="F1628" s="166" t="str">
        <f ca="1">IF(ISERROR($S1628),"",OFFSET('Smelter Reference List'!$E$4,$S1628-4,0))</f>
        <v/>
      </c>
      <c r="G1628" s="166" t="str">
        <f ca="1">IF(C1628=$U$4,"Enter smelter details", IF(ISERROR($S1628),"",OFFSET('Smelter Reference List'!$F$4,$S1628-4,0)))</f>
        <v/>
      </c>
      <c r="H1628" s="290" t="str">
        <f ca="1">IF(ISERROR($S1628),"",OFFSET('Smelter Reference List'!$G$4,$S1628-4,0))</f>
        <v/>
      </c>
      <c r="I1628" s="291" t="str">
        <f ca="1">IF(ISERROR($S1628),"",OFFSET('Smelter Reference List'!$H$4,$S1628-4,0))</f>
        <v/>
      </c>
      <c r="J1628" s="291" t="str">
        <f ca="1">IF(ISERROR($S1628),"",OFFSET('Smelter Reference List'!$I$4,$S1628-4,0))</f>
        <v/>
      </c>
      <c r="K1628" s="288"/>
      <c r="L1628" s="288"/>
      <c r="M1628" s="288"/>
      <c r="N1628" s="288"/>
      <c r="O1628" s="288"/>
      <c r="P1628" s="288"/>
      <c r="Q1628" s="289"/>
      <c r="R1628" s="274"/>
      <c r="S1628" s="275" t="e">
        <f>IF(OR(C1628="",C1628=T$4),NA(),MATCH($B1628&amp;$C1628,'Smelter Reference List'!$J:$J,0))</f>
        <v>#N/A</v>
      </c>
      <c r="T1628" s="276"/>
      <c r="U1628" s="276"/>
      <c r="V1628" s="276"/>
      <c r="W1628" s="276"/>
    </row>
    <row r="1629" spans="1:23" s="267" customFormat="1" ht="20.25">
      <c r="A1629" s="265"/>
      <c r="B1629" s="273"/>
      <c r="C1629" s="273"/>
      <c r="D1629" s="166" t="str">
        <f ca="1">IF(ISERROR($S1629),"",OFFSET('Smelter Reference List'!$C$4,$S1629-4,0)&amp;"")</f>
        <v/>
      </c>
      <c r="E1629" s="166" t="str">
        <f ca="1">IF(ISERROR($S1629),"",OFFSET('Smelter Reference List'!$D$4,$S1629-4,0)&amp;"")</f>
        <v/>
      </c>
      <c r="F1629" s="166" t="str">
        <f ca="1">IF(ISERROR($S1629),"",OFFSET('Smelter Reference List'!$E$4,$S1629-4,0))</f>
        <v/>
      </c>
      <c r="G1629" s="166" t="str">
        <f ca="1">IF(C1629=$U$4,"Enter smelter details", IF(ISERROR($S1629),"",OFFSET('Smelter Reference List'!$F$4,$S1629-4,0)))</f>
        <v/>
      </c>
      <c r="H1629" s="290" t="str">
        <f ca="1">IF(ISERROR($S1629),"",OFFSET('Smelter Reference List'!$G$4,$S1629-4,0))</f>
        <v/>
      </c>
      <c r="I1629" s="291" t="str">
        <f ca="1">IF(ISERROR($S1629),"",OFFSET('Smelter Reference List'!$H$4,$S1629-4,0))</f>
        <v/>
      </c>
      <c r="J1629" s="291" t="str">
        <f ca="1">IF(ISERROR($S1629),"",OFFSET('Smelter Reference List'!$I$4,$S1629-4,0))</f>
        <v/>
      </c>
      <c r="K1629" s="288"/>
      <c r="L1629" s="288"/>
      <c r="M1629" s="288"/>
      <c r="N1629" s="288"/>
      <c r="O1629" s="288"/>
      <c r="P1629" s="288"/>
      <c r="Q1629" s="289"/>
      <c r="R1629" s="274"/>
      <c r="S1629" s="275" t="e">
        <f>IF(OR(C1629="",C1629=T$4),NA(),MATCH($B1629&amp;$C1629,'Smelter Reference List'!$J:$J,0))</f>
        <v>#N/A</v>
      </c>
      <c r="T1629" s="276"/>
      <c r="U1629" s="276"/>
      <c r="V1629" s="276"/>
      <c r="W1629" s="276"/>
    </row>
    <row r="1630" spans="1:23" s="267" customFormat="1" ht="20.25">
      <c r="A1630" s="265"/>
      <c r="B1630" s="273"/>
      <c r="C1630" s="273"/>
      <c r="D1630" s="166" t="str">
        <f ca="1">IF(ISERROR($S1630),"",OFFSET('Smelter Reference List'!$C$4,$S1630-4,0)&amp;"")</f>
        <v/>
      </c>
      <c r="E1630" s="166" t="str">
        <f ca="1">IF(ISERROR($S1630),"",OFFSET('Smelter Reference List'!$D$4,$S1630-4,0)&amp;"")</f>
        <v/>
      </c>
      <c r="F1630" s="166" t="str">
        <f ca="1">IF(ISERROR($S1630),"",OFFSET('Smelter Reference List'!$E$4,$S1630-4,0))</f>
        <v/>
      </c>
      <c r="G1630" s="166" t="str">
        <f ca="1">IF(C1630=$U$4,"Enter smelter details", IF(ISERROR($S1630),"",OFFSET('Smelter Reference List'!$F$4,$S1630-4,0)))</f>
        <v/>
      </c>
      <c r="H1630" s="290" t="str">
        <f ca="1">IF(ISERROR($S1630),"",OFFSET('Smelter Reference List'!$G$4,$S1630-4,0))</f>
        <v/>
      </c>
      <c r="I1630" s="291" t="str">
        <f ca="1">IF(ISERROR($S1630),"",OFFSET('Smelter Reference List'!$H$4,$S1630-4,0))</f>
        <v/>
      </c>
      <c r="J1630" s="291" t="str">
        <f ca="1">IF(ISERROR($S1630),"",OFFSET('Smelter Reference List'!$I$4,$S1630-4,0))</f>
        <v/>
      </c>
      <c r="K1630" s="288"/>
      <c r="L1630" s="288"/>
      <c r="M1630" s="288"/>
      <c r="N1630" s="288"/>
      <c r="O1630" s="288"/>
      <c r="P1630" s="288"/>
      <c r="Q1630" s="289"/>
      <c r="R1630" s="274"/>
      <c r="S1630" s="275" t="e">
        <f>IF(OR(C1630="",C1630=T$4),NA(),MATCH($B1630&amp;$C1630,'Smelter Reference List'!$J:$J,0))</f>
        <v>#N/A</v>
      </c>
      <c r="T1630" s="276"/>
      <c r="U1630" s="276"/>
      <c r="V1630" s="276"/>
      <c r="W1630" s="276"/>
    </row>
    <row r="1631" spans="1:23" s="267" customFormat="1" ht="20.25">
      <c r="A1631" s="265"/>
      <c r="B1631" s="273"/>
      <c r="C1631" s="273"/>
      <c r="D1631" s="166" t="str">
        <f ca="1">IF(ISERROR($S1631),"",OFFSET('Smelter Reference List'!$C$4,$S1631-4,0)&amp;"")</f>
        <v/>
      </c>
      <c r="E1631" s="166" t="str">
        <f ca="1">IF(ISERROR($S1631),"",OFFSET('Smelter Reference List'!$D$4,$S1631-4,0)&amp;"")</f>
        <v/>
      </c>
      <c r="F1631" s="166" t="str">
        <f ca="1">IF(ISERROR($S1631),"",OFFSET('Smelter Reference List'!$E$4,$S1631-4,0))</f>
        <v/>
      </c>
      <c r="G1631" s="166" t="str">
        <f ca="1">IF(C1631=$U$4,"Enter smelter details", IF(ISERROR($S1631),"",OFFSET('Smelter Reference List'!$F$4,$S1631-4,0)))</f>
        <v/>
      </c>
      <c r="H1631" s="290" t="str">
        <f ca="1">IF(ISERROR($S1631),"",OFFSET('Smelter Reference List'!$G$4,$S1631-4,0))</f>
        <v/>
      </c>
      <c r="I1631" s="291" t="str">
        <f ca="1">IF(ISERROR($S1631),"",OFFSET('Smelter Reference List'!$H$4,$S1631-4,0))</f>
        <v/>
      </c>
      <c r="J1631" s="291" t="str">
        <f ca="1">IF(ISERROR($S1631),"",OFFSET('Smelter Reference List'!$I$4,$S1631-4,0))</f>
        <v/>
      </c>
      <c r="K1631" s="288"/>
      <c r="L1631" s="288"/>
      <c r="M1631" s="288"/>
      <c r="N1631" s="288"/>
      <c r="O1631" s="288"/>
      <c r="P1631" s="288"/>
      <c r="Q1631" s="289"/>
      <c r="R1631" s="274"/>
      <c r="S1631" s="275" t="e">
        <f>IF(OR(C1631="",C1631=T$4),NA(),MATCH($B1631&amp;$C1631,'Smelter Reference List'!$J:$J,0))</f>
        <v>#N/A</v>
      </c>
      <c r="T1631" s="276"/>
      <c r="U1631" s="276"/>
      <c r="V1631" s="276"/>
      <c r="W1631" s="276"/>
    </row>
    <row r="1632" spans="1:23" s="267" customFormat="1" ht="20.25">
      <c r="A1632" s="265"/>
      <c r="B1632" s="273"/>
      <c r="C1632" s="273"/>
      <c r="D1632" s="166" t="str">
        <f ca="1">IF(ISERROR($S1632),"",OFFSET('Smelter Reference List'!$C$4,$S1632-4,0)&amp;"")</f>
        <v/>
      </c>
      <c r="E1632" s="166" t="str">
        <f ca="1">IF(ISERROR($S1632),"",OFFSET('Smelter Reference List'!$D$4,$S1632-4,0)&amp;"")</f>
        <v/>
      </c>
      <c r="F1632" s="166" t="str">
        <f ca="1">IF(ISERROR($S1632),"",OFFSET('Smelter Reference List'!$E$4,$S1632-4,0))</f>
        <v/>
      </c>
      <c r="G1632" s="166" t="str">
        <f ca="1">IF(C1632=$U$4,"Enter smelter details", IF(ISERROR($S1632),"",OFFSET('Smelter Reference List'!$F$4,$S1632-4,0)))</f>
        <v/>
      </c>
      <c r="H1632" s="290" t="str">
        <f ca="1">IF(ISERROR($S1632),"",OFFSET('Smelter Reference List'!$G$4,$S1632-4,0))</f>
        <v/>
      </c>
      <c r="I1632" s="291" t="str">
        <f ca="1">IF(ISERROR($S1632),"",OFFSET('Smelter Reference List'!$H$4,$S1632-4,0))</f>
        <v/>
      </c>
      <c r="J1632" s="291" t="str">
        <f ca="1">IF(ISERROR($S1632),"",OFFSET('Smelter Reference List'!$I$4,$S1632-4,0))</f>
        <v/>
      </c>
      <c r="K1632" s="288"/>
      <c r="L1632" s="288"/>
      <c r="M1632" s="288"/>
      <c r="N1632" s="288"/>
      <c r="O1632" s="288"/>
      <c r="P1632" s="288"/>
      <c r="Q1632" s="289"/>
      <c r="R1632" s="274"/>
      <c r="S1632" s="275" t="e">
        <f>IF(OR(C1632="",C1632=T$4),NA(),MATCH($B1632&amp;$C1632,'Smelter Reference List'!$J:$J,0))</f>
        <v>#N/A</v>
      </c>
      <c r="T1632" s="276"/>
      <c r="U1632" s="276"/>
      <c r="V1632" s="276"/>
      <c r="W1632" s="276"/>
    </row>
    <row r="1633" spans="1:23" s="267" customFormat="1" ht="20.25">
      <c r="A1633" s="265"/>
      <c r="B1633" s="273"/>
      <c r="C1633" s="273"/>
      <c r="D1633" s="166" t="str">
        <f ca="1">IF(ISERROR($S1633),"",OFFSET('Smelter Reference List'!$C$4,$S1633-4,0)&amp;"")</f>
        <v/>
      </c>
      <c r="E1633" s="166" t="str">
        <f ca="1">IF(ISERROR($S1633),"",OFFSET('Smelter Reference List'!$D$4,$S1633-4,0)&amp;"")</f>
        <v/>
      </c>
      <c r="F1633" s="166" t="str">
        <f ca="1">IF(ISERROR($S1633),"",OFFSET('Smelter Reference List'!$E$4,$S1633-4,0))</f>
        <v/>
      </c>
      <c r="G1633" s="166" t="str">
        <f ca="1">IF(C1633=$U$4,"Enter smelter details", IF(ISERROR($S1633),"",OFFSET('Smelter Reference List'!$F$4,$S1633-4,0)))</f>
        <v/>
      </c>
      <c r="H1633" s="290" t="str">
        <f ca="1">IF(ISERROR($S1633),"",OFFSET('Smelter Reference List'!$G$4,$S1633-4,0))</f>
        <v/>
      </c>
      <c r="I1633" s="291" t="str">
        <f ca="1">IF(ISERROR($S1633),"",OFFSET('Smelter Reference List'!$H$4,$S1633-4,0))</f>
        <v/>
      </c>
      <c r="J1633" s="291" t="str">
        <f ca="1">IF(ISERROR($S1633),"",OFFSET('Smelter Reference List'!$I$4,$S1633-4,0))</f>
        <v/>
      </c>
      <c r="K1633" s="288"/>
      <c r="L1633" s="288"/>
      <c r="M1633" s="288"/>
      <c r="N1633" s="288"/>
      <c r="O1633" s="288"/>
      <c r="P1633" s="288"/>
      <c r="Q1633" s="289"/>
      <c r="R1633" s="274"/>
      <c r="S1633" s="275" t="e">
        <f>IF(OR(C1633="",C1633=T$4),NA(),MATCH($B1633&amp;$C1633,'Smelter Reference List'!$J:$J,0))</f>
        <v>#N/A</v>
      </c>
      <c r="T1633" s="276"/>
      <c r="U1633" s="276"/>
      <c r="V1633" s="276"/>
      <c r="W1633" s="276"/>
    </row>
    <row r="1634" spans="1:23" s="267" customFormat="1" ht="20.25">
      <c r="A1634" s="265"/>
      <c r="B1634" s="273"/>
      <c r="C1634" s="273"/>
      <c r="D1634" s="166" t="str">
        <f ca="1">IF(ISERROR($S1634),"",OFFSET('Smelter Reference List'!$C$4,$S1634-4,0)&amp;"")</f>
        <v/>
      </c>
      <c r="E1634" s="166" t="str">
        <f ca="1">IF(ISERROR($S1634),"",OFFSET('Smelter Reference List'!$D$4,$S1634-4,0)&amp;"")</f>
        <v/>
      </c>
      <c r="F1634" s="166" t="str">
        <f ca="1">IF(ISERROR($S1634),"",OFFSET('Smelter Reference List'!$E$4,$S1634-4,0))</f>
        <v/>
      </c>
      <c r="G1634" s="166" t="str">
        <f ca="1">IF(C1634=$U$4,"Enter smelter details", IF(ISERROR($S1634),"",OFFSET('Smelter Reference List'!$F$4,$S1634-4,0)))</f>
        <v/>
      </c>
      <c r="H1634" s="290" t="str">
        <f ca="1">IF(ISERROR($S1634),"",OFFSET('Smelter Reference List'!$G$4,$S1634-4,0))</f>
        <v/>
      </c>
      <c r="I1634" s="291" t="str">
        <f ca="1">IF(ISERROR($S1634),"",OFFSET('Smelter Reference List'!$H$4,$S1634-4,0))</f>
        <v/>
      </c>
      <c r="J1634" s="291" t="str">
        <f ca="1">IF(ISERROR($S1634),"",OFFSET('Smelter Reference List'!$I$4,$S1634-4,0))</f>
        <v/>
      </c>
      <c r="K1634" s="288"/>
      <c r="L1634" s="288"/>
      <c r="M1634" s="288"/>
      <c r="N1634" s="288"/>
      <c r="O1634" s="288"/>
      <c r="P1634" s="288"/>
      <c r="Q1634" s="289"/>
      <c r="R1634" s="274"/>
      <c r="S1634" s="275" t="e">
        <f>IF(OR(C1634="",C1634=T$4),NA(),MATCH($B1634&amp;$C1634,'Smelter Reference List'!$J:$J,0))</f>
        <v>#N/A</v>
      </c>
      <c r="T1634" s="276"/>
      <c r="U1634" s="276"/>
      <c r="V1634" s="276"/>
      <c r="W1634" s="276"/>
    </row>
    <row r="1635" spans="1:23" s="267" customFormat="1" ht="20.25">
      <c r="A1635" s="265"/>
      <c r="B1635" s="273"/>
      <c r="C1635" s="273"/>
      <c r="D1635" s="166" t="str">
        <f ca="1">IF(ISERROR($S1635),"",OFFSET('Smelter Reference List'!$C$4,$S1635-4,0)&amp;"")</f>
        <v/>
      </c>
      <c r="E1635" s="166" t="str">
        <f ca="1">IF(ISERROR($S1635),"",OFFSET('Smelter Reference List'!$D$4,$S1635-4,0)&amp;"")</f>
        <v/>
      </c>
      <c r="F1635" s="166" t="str">
        <f ca="1">IF(ISERROR($S1635),"",OFFSET('Smelter Reference List'!$E$4,$S1635-4,0))</f>
        <v/>
      </c>
      <c r="G1635" s="166" t="str">
        <f ca="1">IF(C1635=$U$4,"Enter smelter details", IF(ISERROR($S1635),"",OFFSET('Smelter Reference List'!$F$4,$S1635-4,0)))</f>
        <v/>
      </c>
      <c r="H1635" s="290" t="str">
        <f ca="1">IF(ISERROR($S1635),"",OFFSET('Smelter Reference List'!$G$4,$S1635-4,0))</f>
        <v/>
      </c>
      <c r="I1635" s="291" t="str">
        <f ca="1">IF(ISERROR($S1635),"",OFFSET('Smelter Reference List'!$H$4,$S1635-4,0))</f>
        <v/>
      </c>
      <c r="J1635" s="291" t="str">
        <f ca="1">IF(ISERROR($S1635),"",OFFSET('Smelter Reference List'!$I$4,$S1635-4,0))</f>
        <v/>
      </c>
      <c r="K1635" s="288"/>
      <c r="L1635" s="288"/>
      <c r="M1635" s="288"/>
      <c r="N1635" s="288"/>
      <c r="O1635" s="288"/>
      <c r="P1635" s="288"/>
      <c r="Q1635" s="289"/>
      <c r="R1635" s="274"/>
      <c r="S1635" s="275" t="e">
        <f>IF(OR(C1635="",C1635=T$4),NA(),MATCH($B1635&amp;$C1635,'Smelter Reference List'!$J:$J,0))</f>
        <v>#N/A</v>
      </c>
      <c r="T1635" s="276"/>
      <c r="U1635" s="276"/>
      <c r="V1635" s="276"/>
      <c r="W1635" s="276"/>
    </row>
    <row r="1636" spans="1:23" s="267" customFormat="1" ht="20.25">
      <c r="A1636" s="265"/>
      <c r="B1636" s="273"/>
      <c r="C1636" s="273"/>
      <c r="D1636" s="166" t="str">
        <f ca="1">IF(ISERROR($S1636),"",OFFSET('Smelter Reference List'!$C$4,$S1636-4,0)&amp;"")</f>
        <v/>
      </c>
      <c r="E1636" s="166" t="str">
        <f ca="1">IF(ISERROR($S1636),"",OFFSET('Smelter Reference List'!$D$4,$S1636-4,0)&amp;"")</f>
        <v/>
      </c>
      <c r="F1636" s="166" t="str">
        <f ca="1">IF(ISERROR($S1636),"",OFFSET('Smelter Reference List'!$E$4,$S1636-4,0))</f>
        <v/>
      </c>
      <c r="G1636" s="166" t="str">
        <f ca="1">IF(C1636=$U$4,"Enter smelter details", IF(ISERROR($S1636),"",OFFSET('Smelter Reference List'!$F$4,$S1636-4,0)))</f>
        <v/>
      </c>
      <c r="H1636" s="290" t="str">
        <f ca="1">IF(ISERROR($S1636),"",OFFSET('Smelter Reference List'!$G$4,$S1636-4,0))</f>
        <v/>
      </c>
      <c r="I1636" s="291" t="str">
        <f ca="1">IF(ISERROR($S1636),"",OFFSET('Smelter Reference List'!$H$4,$S1636-4,0))</f>
        <v/>
      </c>
      <c r="J1636" s="291" t="str">
        <f ca="1">IF(ISERROR($S1636),"",OFFSET('Smelter Reference List'!$I$4,$S1636-4,0))</f>
        <v/>
      </c>
      <c r="K1636" s="288"/>
      <c r="L1636" s="288"/>
      <c r="M1636" s="288"/>
      <c r="N1636" s="288"/>
      <c r="O1636" s="288"/>
      <c r="P1636" s="288"/>
      <c r="Q1636" s="289"/>
      <c r="R1636" s="274"/>
      <c r="S1636" s="275" t="e">
        <f>IF(OR(C1636="",C1636=T$4),NA(),MATCH($B1636&amp;$C1636,'Smelter Reference List'!$J:$J,0))</f>
        <v>#N/A</v>
      </c>
      <c r="T1636" s="276"/>
      <c r="U1636" s="276"/>
      <c r="V1636" s="276"/>
      <c r="W1636" s="276"/>
    </row>
    <row r="1637" spans="1:23" s="267" customFormat="1" ht="20.25">
      <c r="A1637" s="265"/>
      <c r="B1637" s="273"/>
      <c r="C1637" s="273"/>
      <c r="D1637" s="166" t="str">
        <f ca="1">IF(ISERROR($S1637),"",OFFSET('Smelter Reference List'!$C$4,$S1637-4,0)&amp;"")</f>
        <v/>
      </c>
      <c r="E1637" s="166" t="str">
        <f ca="1">IF(ISERROR($S1637),"",OFFSET('Smelter Reference List'!$D$4,$S1637-4,0)&amp;"")</f>
        <v/>
      </c>
      <c r="F1637" s="166" t="str">
        <f ca="1">IF(ISERROR($S1637),"",OFFSET('Smelter Reference List'!$E$4,$S1637-4,0))</f>
        <v/>
      </c>
      <c r="G1637" s="166" t="str">
        <f ca="1">IF(C1637=$U$4,"Enter smelter details", IF(ISERROR($S1637),"",OFFSET('Smelter Reference List'!$F$4,$S1637-4,0)))</f>
        <v/>
      </c>
      <c r="H1637" s="290" t="str">
        <f ca="1">IF(ISERROR($S1637),"",OFFSET('Smelter Reference List'!$G$4,$S1637-4,0))</f>
        <v/>
      </c>
      <c r="I1637" s="291" t="str">
        <f ca="1">IF(ISERROR($S1637),"",OFFSET('Smelter Reference List'!$H$4,$S1637-4,0))</f>
        <v/>
      </c>
      <c r="J1637" s="291" t="str">
        <f ca="1">IF(ISERROR($S1637),"",OFFSET('Smelter Reference List'!$I$4,$S1637-4,0))</f>
        <v/>
      </c>
      <c r="K1637" s="288"/>
      <c r="L1637" s="288"/>
      <c r="M1637" s="288"/>
      <c r="N1637" s="288"/>
      <c r="O1637" s="288"/>
      <c r="P1637" s="288"/>
      <c r="Q1637" s="289"/>
      <c r="R1637" s="274"/>
      <c r="S1637" s="275" t="e">
        <f>IF(OR(C1637="",C1637=T$4),NA(),MATCH($B1637&amp;$C1637,'Smelter Reference List'!$J:$J,0))</f>
        <v>#N/A</v>
      </c>
      <c r="T1637" s="276"/>
      <c r="U1637" s="276"/>
      <c r="V1637" s="276"/>
      <c r="W1637" s="276"/>
    </row>
    <row r="1638" spans="1:23" s="267" customFormat="1" ht="20.25">
      <c r="A1638" s="265"/>
      <c r="B1638" s="273"/>
      <c r="C1638" s="273"/>
      <c r="D1638" s="166" t="str">
        <f ca="1">IF(ISERROR($S1638),"",OFFSET('Smelter Reference List'!$C$4,$S1638-4,0)&amp;"")</f>
        <v/>
      </c>
      <c r="E1638" s="166" t="str">
        <f ca="1">IF(ISERROR($S1638),"",OFFSET('Smelter Reference List'!$D$4,$S1638-4,0)&amp;"")</f>
        <v/>
      </c>
      <c r="F1638" s="166" t="str">
        <f ca="1">IF(ISERROR($S1638),"",OFFSET('Smelter Reference List'!$E$4,$S1638-4,0))</f>
        <v/>
      </c>
      <c r="G1638" s="166" t="str">
        <f ca="1">IF(C1638=$U$4,"Enter smelter details", IF(ISERROR($S1638),"",OFFSET('Smelter Reference List'!$F$4,$S1638-4,0)))</f>
        <v/>
      </c>
      <c r="H1638" s="290" t="str">
        <f ca="1">IF(ISERROR($S1638),"",OFFSET('Smelter Reference List'!$G$4,$S1638-4,0))</f>
        <v/>
      </c>
      <c r="I1638" s="291" t="str">
        <f ca="1">IF(ISERROR($S1638),"",OFFSET('Smelter Reference List'!$H$4,$S1638-4,0))</f>
        <v/>
      </c>
      <c r="J1638" s="291" t="str">
        <f ca="1">IF(ISERROR($S1638),"",OFFSET('Smelter Reference List'!$I$4,$S1638-4,0))</f>
        <v/>
      </c>
      <c r="K1638" s="288"/>
      <c r="L1638" s="288"/>
      <c r="M1638" s="288"/>
      <c r="N1638" s="288"/>
      <c r="O1638" s="288"/>
      <c r="P1638" s="288"/>
      <c r="Q1638" s="289"/>
      <c r="R1638" s="274"/>
      <c r="S1638" s="275" t="e">
        <f>IF(OR(C1638="",C1638=T$4),NA(),MATCH($B1638&amp;$C1638,'Smelter Reference List'!$J:$J,0))</f>
        <v>#N/A</v>
      </c>
      <c r="T1638" s="276"/>
      <c r="U1638" s="276"/>
      <c r="V1638" s="276"/>
      <c r="W1638" s="276"/>
    </row>
    <row r="1639" spans="1:23" s="267" customFormat="1" ht="20.25">
      <c r="A1639" s="265"/>
      <c r="B1639" s="273"/>
      <c r="C1639" s="273"/>
      <c r="D1639" s="166" t="str">
        <f ca="1">IF(ISERROR($S1639),"",OFFSET('Smelter Reference List'!$C$4,$S1639-4,0)&amp;"")</f>
        <v/>
      </c>
      <c r="E1639" s="166" t="str">
        <f ca="1">IF(ISERROR($S1639),"",OFFSET('Smelter Reference List'!$D$4,$S1639-4,0)&amp;"")</f>
        <v/>
      </c>
      <c r="F1639" s="166" t="str">
        <f ca="1">IF(ISERROR($S1639),"",OFFSET('Smelter Reference List'!$E$4,$S1639-4,0))</f>
        <v/>
      </c>
      <c r="G1639" s="166" t="str">
        <f ca="1">IF(C1639=$U$4,"Enter smelter details", IF(ISERROR($S1639),"",OFFSET('Smelter Reference List'!$F$4,$S1639-4,0)))</f>
        <v/>
      </c>
      <c r="H1639" s="290" t="str">
        <f ca="1">IF(ISERROR($S1639),"",OFFSET('Smelter Reference List'!$G$4,$S1639-4,0))</f>
        <v/>
      </c>
      <c r="I1639" s="291" t="str">
        <f ca="1">IF(ISERROR($S1639),"",OFFSET('Smelter Reference List'!$H$4,$S1639-4,0))</f>
        <v/>
      </c>
      <c r="J1639" s="291" t="str">
        <f ca="1">IF(ISERROR($S1639),"",OFFSET('Smelter Reference List'!$I$4,$S1639-4,0))</f>
        <v/>
      </c>
      <c r="K1639" s="288"/>
      <c r="L1639" s="288"/>
      <c r="M1639" s="288"/>
      <c r="N1639" s="288"/>
      <c r="O1639" s="288"/>
      <c r="P1639" s="288"/>
      <c r="Q1639" s="289"/>
      <c r="R1639" s="274"/>
      <c r="S1639" s="275" t="e">
        <f>IF(OR(C1639="",C1639=T$4),NA(),MATCH($B1639&amp;$C1639,'Smelter Reference List'!$J:$J,0))</f>
        <v>#N/A</v>
      </c>
      <c r="T1639" s="276"/>
      <c r="U1639" s="276"/>
      <c r="V1639" s="276"/>
      <c r="W1639" s="276"/>
    </row>
    <row r="1640" spans="1:23" s="267" customFormat="1" ht="20.25">
      <c r="A1640" s="265"/>
      <c r="B1640" s="273"/>
      <c r="C1640" s="273"/>
      <c r="D1640" s="166" t="str">
        <f ca="1">IF(ISERROR($S1640),"",OFFSET('Smelter Reference List'!$C$4,$S1640-4,0)&amp;"")</f>
        <v/>
      </c>
      <c r="E1640" s="166" t="str">
        <f ca="1">IF(ISERROR($S1640),"",OFFSET('Smelter Reference List'!$D$4,$S1640-4,0)&amp;"")</f>
        <v/>
      </c>
      <c r="F1640" s="166" t="str">
        <f ca="1">IF(ISERROR($S1640),"",OFFSET('Smelter Reference List'!$E$4,$S1640-4,0))</f>
        <v/>
      </c>
      <c r="G1640" s="166" t="str">
        <f ca="1">IF(C1640=$U$4,"Enter smelter details", IF(ISERROR($S1640),"",OFFSET('Smelter Reference List'!$F$4,$S1640-4,0)))</f>
        <v/>
      </c>
      <c r="H1640" s="290" t="str">
        <f ca="1">IF(ISERROR($S1640),"",OFFSET('Smelter Reference List'!$G$4,$S1640-4,0))</f>
        <v/>
      </c>
      <c r="I1640" s="291" t="str">
        <f ca="1">IF(ISERROR($S1640),"",OFFSET('Smelter Reference List'!$H$4,$S1640-4,0))</f>
        <v/>
      </c>
      <c r="J1640" s="291" t="str">
        <f ca="1">IF(ISERROR($S1640),"",OFFSET('Smelter Reference List'!$I$4,$S1640-4,0))</f>
        <v/>
      </c>
      <c r="K1640" s="288"/>
      <c r="L1640" s="288"/>
      <c r="M1640" s="288"/>
      <c r="N1640" s="288"/>
      <c r="O1640" s="288"/>
      <c r="P1640" s="288"/>
      <c r="Q1640" s="289"/>
      <c r="R1640" s="274"/>
      <c r="S1640" s="275" t="e">
        <f>IF(OR(C1640="",C1640=T$4),NA(),MATCH($B1640&amp;$C1640,'Smelter Reference List'!$J:$J,0))</f>
        <v>#N/A</v>
      </c>
      <c r="T1640" s="276"/>
      <c r="U1640" s="276"/>
      <c r="V1640" s="276"/>
      <c r="W1640" s="276"/>
    </row>
    <row r="1641" spans="1:23" s="267" customFormat="1" ht="20.25">
      <c r="A1641" s="265"/>
      <c r="B1641" s="273"/>
      <c r="C1641" s="273"/>
      <c r="D1641" s="166" t="str">
        <f ca="1">IF(ISERROR($S1641),"",OFFSET('Smelter Reference List'!$C$4,$S1641-4,0)&amp;"")</f>
        <v/>
      </c>
      <c r="E1641" s="166" t="str">
        <f ca="1">IF(ISERROR($S1641),"",OFFSET('Smelter Reference List'!$D$4,$S1641-4,0)&amp;"")</f>
        <v/>
      </c>
      <c r="F1641" s="166" t="str">
        <f ca="1">IF(ISERROR($S1641),"",OFFSET('Smelter Reference List'!$E$4,$S1641-4,0))</f>
        <v/>
      </c>
      <c r="G1641" s="166" t="str">
        <f ca="1">IF(C1641=$U$4,"Enter smelter details", IF(ISERROR($S1641),"",OFFSET('Smelter Reference List'!$F$4,$S1641-4,0)))</f>
        <v/>
      </c>
      <c r="H1641" s="290" t="str">
        <f ca="1">IF(ISERROR($S1641),"",OFFSET('Smelter Reference List'!$G$4,$S1641-4,0))</f>
        <v/>
      </c>
      <c r="I1641" s="291" t="str">
        <f ca="1">IF(ISERROR($S1641),"",OFFSET('Smelter Reference List'!$H$4,$S1641-4,0))</f>
        <v/>
      </c>
      <c r="J1641" s="291" t="str">
        <f ca="1">IF(ISERROR($S1641),"",OFFSET('Smelter Reference List'!$I$4,$S1641-4,0))</f>
        <v/>
      </c>
      <c r="K1641" s="288"/>
      <c r="L1641" s="288"/>
      <c r="M1641" s="288"/>
      <c r="N1641" s="288"/>
      <c r="O1641" s="288"/>
      <c r="P1641" s="288"/>
      <c r="Q1641" s="289"/>
      <c r="R1641" s="274"/>
      <c r="S1641" s="275" t="e">
        <f>IF(OR(C1641="",C1641=T$4),NA(),MATCH($B1641&amp;$C1641,'Smelter Reference List'!$J:$J,0))</f>
        <v>#N/A</v>
      </c>
      <c r="T1641" s="276"/>
      <c r="U1641" s="276"/>
      <c r="V1641" s="276"/>
      <c r="W1641" s="276"/>
    </row>
    <row r="1642" spans="1:23" s="267" customFormat="1" ht="20.25">
      <c r="A1642" s="265"/>
      <c r="B1642" s="273"/>
      <c r="C1642" s="273"/>
      <c r="D1642" s="166" t="str">
        <f ca="1">IF(ISERROR($S1642),"",OFFSET('Smelter Reference List'!$C$4,$S1642-4,0)&amp;"")</f>
        <v/>
      </c>
      <c r="E1642" s="166" t="str">
        <f ca="1">IF(ISERROR($S1642),"",OFFSET('Smelter Reference List'!$D$4,$S1642-4,0)&amp;"")</f>
        <v/>
      </c>
      <c r="F1642" s="166" t="str">
        <f ca="1">IF(ISERROR($S1642),"",OFFSET('Smelter Reference List'!$E$4,$S1642-4,0))</f>
        <v/>
      </c>
      <c r="G1642" s="166" t="str">
        <f ca="1">IF(C1642=$U$4,"Enter smelter details", IF(ISERROR($S1642),"",OFFSET('Smelter Reference List'!$F$4,$S1642-4,0)))</f>
        <v/>
      </c>
      <c r="H1642" s="290" t="str">
        <f ca="1">IF(ISERROR($S1642),"",OFFSET('Smelter Reference List'!$G$4,$S1642-4,0))</f>
        <v/>
      </c>
      <c r="I1642" s="291" t="str">
        <f ca="1">IF(ISERROR($S1642),"",OFFSET('Smelter Reference List'!$H$4,$S1642-4,0))</f>
        <v/>
      </c>
      <c r="J1642" s="291" t="str">
        <f ca="1">IF(ISERROR($S1642),"",OFFSET('Smelter Reference List'!$I$4,$S1642-4,0))</f>
        <v/>
      </c>
      <c r="K1642" s="288"/>
      <c r="L1642" s="288"/>
      <c r="M1642" s="288"/>
      <c r="N1642" s="288"/>
      <c r="O1642" s="288"/>
      <c r="P1642" s="288"/>
      <c r="Q1642" s="289"/>
      <c r="R1642" s="274"/>
      <c r="S1642" s="275" t="e">
        <f>IF(OR(C1642="",C1642=T$4),NA(),MATCH($B1642&amp;$C1642,'Smelter Reference List'!$J:$J,0))</f>
        <v>#N/A</v>
      </c>
      <c r="T1642" s="276"/>
      <c r="U1642" s="276"/>
      <c r="V1642" s="276"/>
      <c r="W1642" s="276"/>
    </row>
    <row r="1643" spans="1:23" s="267" customFormat="1" ht="20.25">
      <c r="A1643" s="265"/>
      <c r="B1643" s="273"/>
      <c r="C1643" s="273"/>
      <c r="D1643" s="166" t="str">
        <f ca="1">IF(ISERROR($S1643),"",OFFSET('Smelter Reference List'!$C$4,$S1643-4,0)&amp;"")</f>
        <v/>
      </c>
      <c r="E1643" s="166" t="str">
        <f ca="1">IF(ISERROR($S1643),"",OFFSET('Smelter Reference List'!$D$4,$S1643-4,0)&amp;"")</f>
        <v/>
      </c>
      <c r="F1643" s="166" t="str">
        <f ca="1">IF(ISERROR($S1643),"",OFFSET('Smelter Reference List'!$E$4,$S1643-4,0))</f>
        <v/>
      </c>
      <c r="G1643" s="166" t="str">
        <f ca="1">IF(C1643=$U$4,"Enter smelter details", IF(ISERROR($S1643),"",OFFSET('Smelter Reference List'!$F$4,$S1643-4,0)))</f>
        <v/>
      </c>
      <c r="H1643" s="290" t="str">
        <f ca="1">IF(ISERROR($S1643),"",OFFSET('Smelter Reference List'!$G$4,$S1643-4,0))</f>
        <v/>
      </c>
      <c r="I1643" s="291" t="str">
        <f ca="1">IF(ISERROR($S1643),"",OFFSET('Smelter Reference List'!$H$4,$S1643-4,0))</f>
        <v/>
      </c>
      <c r="J1643" s="291" t="str">
        <f ca="1">IF(ISERROR($S1643),"",OFFSET('Smelter Reference List'!$I$4,$S1643-4,0))</f>
        <v/>
      </c>
      <c r="K1643" s="288"/>
      <c r="L1643" s="288"/>
      <c r="M1643" s="288"/>
      <c r="N1643" s="288"/>
      <c r="O1643" s="288"/>
      <c r="P1643" s="288"/>
      <c r="Q1643" s="289"/>
      <c r="R1643" s="274"/>
      <c r="S1643" s="275" t="e">
        <f>IF(OR(C1643="",C1643=T$4),NA(),MATCH($B1643&amp;$C1643,'Smelter Reference List'!$J:$J,0))</f>
        <v>#N/A</v>
      </c>
      <c r="T1643" s="276"/>
      <c r="U1643" s="276"/>
      <c r="V1643" s="276"/>
      <c r="W1643" s="276"/>
    </row>
    <row r="1644" spans="1:23" s="267" customFormat="1" ht="20.25">
      <c r="A1644" s="265"/>
      <c r="B1644" s="273"/>
      <c r="C1644" s="273"/>
      <c r="D1644" s="166" t="str">
        <f ca="1">IF(ISERROR($S1644),"",OFFSET('Smelter Reference List'!$C$4,$S1644-4,0)&amp;"")</f>
        <v/>
      </c>
      <c r="E1644" s="166" t="str">
        <f ca="1">IF(ISERROR($S1644),"",OFFSET('Smelter Reference List'!$D$4,$S1644-4,0)&amp;"")</f>
        <v/>
      </c>
      <c r="F1644" s="166" t="str">
        <f ca="1">IF(ISERROR($S1644),"",OFFSET('Smelter Reference List'!$E$4,$S1644-4,0))</f>
        <v/>
      </c>
      <c r="G1644" s="166" t="str">
        <f ca="1">IF(C1644=$U$4,"Enter smelter details", IF(ISERROR($S1644),"",OFFSET('Smelter Reference List'!$F$4,$S1644-4,0)))</f>
        <v/>
      </c>
      <c r="H1644" s="290" t="str">
        <f ca="1">IF(ISERROR($S1644),"",OFFSET('Smelter Reference List'!$G$4,$S1644-4,0))</f>
        <v/>
      </c>
      <c r="I1644" s="291" t="str">
        <f ca="1">IF(ISERROR($S1644),"",OFFSET('Smelter Reference List'!$H$4,$S1644-4,0))</f>
        <v/>
      </c>
      <c r="J1644" s="291" t="str">
        <f ca="1">IF(ISERROR($S1644),"",OFFSET('Smelter Reference List'!$I$4,$S1644-4,0))</f>
        <v/>
      </c>
      <c r="K1644" s="288"/>
      <c r="L1644" s="288"/>
      <c r="M1644" s="288"/>
      <c r="N1644" s="288"/>
      <c r="O1644" s="288"/>
      <c r="P1644" s="288"/>
      <c r="Q1644" s="289"/>
      <c r="R1644" s="274"/>
      <c r="S1644" s="275" t="e">
        <f>IF(OR(C1644="",C1644=T$4),NA(),MATCH($B1644&amp;$C1644,'Smelter Reference List'!$J:$J,0))</f>
        <v>#N/A</v>
      </c>
      <c r="T1644" s="276"/>
      <c r="U1644" s="276"/>
      <c r="V1644" s="276"/>
      <c r="W1644" s="276"/>
    </row>
    <row r="1645" spans="1:23" s="267" customFormat="1" ht="20.25">
      <c r="A1645" s="265"/>
      <c r="B1645" s="273"/>
      <c r="C1645" s="273"/>
      <c r="D1645" s="166" t="str">
        <f ca="1">IF(ISERROR($S1645),"",OFFSET('Smelter Reference List'!$C$4,$S1645-4,0)&amp;"")</f>
        <v/>
      </c>
      <c r="E1645" s="166" t="str">
        <f ca="1">IF(ISERROR($S1645),"",OFFSET('Smelter Reference List'!$D$4,$S1645-4,0)&amp;"")</f>
        <v/>
      </c>
      <c r="F1645" s="166" t="str">
        <f ca="1">IF(ISERROR($S1645),"",OFFSET('Smelter Reference List'!$E$4,$S1645-4,0))</f>
        <v/>
      </c>
      <c r="G1645" s="166" t="str">
        <f ca="1">IF(C1645=$U$4,"Enter smelter details", IF(ISERROR($S1645),"",OFFSET('Smelter Reference List'!$F$4,$S1645-4,0)))</f>
        <v/>
      </c>
      <c r="H1645" s="290" t="str">
        <f ca="1">IF(ISERROR($S1645),"",OFFSET('Smelter Reference List'!$G$4,$S1645-4,0))</f>
        <v/>
      </c>
      <c r="I1645" s="291" t="str">
        <f ca="1">IF(ISERROR($S1645),"",OFFSET('Smelter Reference List'!$H$4,$S1645-4,0))</f>
        <v/>
      </c>
      <c r="J1645" s="291" t="str">
        <f ca="1">IF(ISERROR($S1645),"",OFFSET('Smelter Reference List'!$I$4,$S1645-4,0))</f>
        <v/>
      </c>
      <c r="K1645" s="288"/>
      <c r="L1645" s="288"/>
      <c r="M1645" s="288"/>
      <c r="N1645" s="288"/>
      <c r="O1645" s="288"/>
      <c r="P1645" s="288"/>
      <c r="Q1645" s="289"/>
      <c r="R1645" s="274"/>
      <c r="S1645" s="275" t="e">
        <f>IF(OR(C1645="",C1645=T$4),NA(),MATCH($B1645&amp;$C1645,'Smelter Reference List'!$J:$J,0))</f>
        <v>#N/A</v>
      </c>
      <c r="T1645" s="276"/>
      <c r="U1645" s="276"/>
      <c r="V1645" s="276"/>
      <c r="W1645" s="276"/>
    </row>
    <row r="1646" spans="1:23" s="267" customFormat="1" ht="20.25">
      <c r="A1646" s="265"/>
      <c r="B1646" s="273"/>
      <c r="C1646" s="273"/>
      <c r="D1646" s="166" t="str">
        <f ca="1">IF(ISERROR($S1646),"",OFFSET('Smelter Reference List'!$C$4,$S1646-4,0)&amp;"")</f>
        <v/>
      </c>
      <c r="E1646" s="166" t="str">
        <f ca="1">IF(ISERROR($S1646),"",OFFSET('Smelter Reference List'!$D$4,$S1646-4,0)&amp;"")</f>
        <v/>
      </c>
      <c r="F1646" s="166" t="str">
        <f ca="1">IF(ISERROR($S1646),"",OFFSET('Smelter Reference List'!$E$4,$S1646-4,0))</f>
        <v/>
      </c>
      <c r="G1646" s="166" t="str">
        <f ca="1">IF(C1646=$U$4,"Enter smelter details", IF(ISERROR($S1646),"",OFFSET('Smelter Reference List'!$F$4,$S1646-4,0)))</f>
        <v/>
      </c>
      <c r="H1646" s="290" t="str">
        <f ca="1">IF(ISERROR($S1646),"",OFFSET('Smelter Reference List'!$G$4,$S1646-4,0))</f>
        <v/>
      </c>
      <c r="I1646" s="291" t="str">
        <f ca="1">IF(ISERROR($S1646),"",OFFSET('Smelter Reference List'!$H$4,$S1646-4,0))</f>
        <v/>
      </c>
      <c r="J1646" s="291" t="str">
        <f ca="1">IF(ISERROR($S1646),"",OFFSET('Smelter Reference List'!$I$4,$S1646-4,0))</f>
        <v/>
      </c>
      <c r="K1646" s="288"/>
      <c r="L1646" s="288"/>
      <c r="M1646" s="288"/>
      <c r="N1646" s="288"/>
      <c r="O1646" s="288"/>
      <c r="P1646" s="288"/>
      <c r="Q1646" s="289"/>
      <c r="R1646" s="274"/>
      <c r="S1646" s="275" t="e">
        <f>IF(OR(C1646="",C1646=T$4),NA(),MATCH($B1646&amp;$C1646,'Smelter Reference List'!$J:$J,0))</f>
        <v>#N/A</v>
      </c>
      <c r="T1646" s="276"/>
      <c r="U1646" s="276"/>
      <c r="V1646" s="276"/>
      <c r="W1646" s="276"/>
    </row>
    <row r="1647" spans="1:23" s="267" customFormat="1" ht="20.25">
      <c r="A1647" s="265"/>
      <c r="B1647" s="273"/>
      <c r="C1647" s="273"/>
      <c r="D1647" s="166" t="str">
        <f ca="1">IF(ISERROR($S1647),"",OFFSET('Smelter Reference List'!$C$4,$S1647-4,0)&amp;"")</f>
        <v/>
      </c>
      <c r="E1647" s="166" t="str">
        <f ca="1">IF(ISERROR($S1647),"",OFFSET('Smelter Reference List'!$D$4,$S1647-4,0)&amp;"")</f>
        <v/>
      </c>
      <c r="F1647" s="166" t="str">
        <f ca="1">IF(ISERROR($S1647),"",OFFSET('Smelter Reference List'!$E$4,$S1647-4,0))</f>
        <v/>
      </c>
      <c r="G1647" s="166" t="str">
        <f ca="1">IF(C1647=$U$4,"Enter smelter details", IF(ISERROR($S1647),"",OFFSET('Smelter Reference List'!$F$4,$S1647-4,0)))</f>
        <v/>
      </c>
      <c r="H1647" s="290" t="str">
        <f ca="1">IF(ISERROR($S1647),"",OFFSET('Smelter Reference List'!$G$4,$S1647-4,0))</f>
        <v/>
      </c>
      <c r="I1647" s="291" t="str">
        <f ca="1">IF(ISERROR($S1647),"",OFFSET('Smelter Reference List'!$H$4,$S1647-4,0))</f>
        <v/>
      </c>
      <c r="J1647" s="291" t="str">
        <f ca="1">IF(ISERROR($S1647),"",OFFSET('Smelter Reference List'!$I$4,$S1647-4,0))</f>
        <v/>
      </c>
      <c r="K1647" s="288"/>
      <c r="L1647" s="288"/>
      <c r="M1647" s="288"/>
      <c r="N1647" s="288"/>
      <c r="O1647" s="288"/>
      <c r="P1647" s="288"/>
      <c r="Q1647" s="289"/>
      <c r="R1647" s="274"/>
      <c r="S1647" s="275" t="e">
        <f>IF(OR(C1647="",C1647=T$4),NA(),MATCH($B1647&amp;$C1647,'Smelter Reference List'!$J:$J,0))</f>
        <v>#N/A</v>
      </c>
      <c r="T1647" s="276"/>
      <c r="U1647" s="276"/>
      <c r="V1647" s="276"/>
      <c r="W1647" s="276"/>
    </row>
    <row r="1648" spans="1:23" s="267" customFormat="1" ht="20.25">
      <c r="A1648" s="265"/>
      <c r="B1648" s="273"/>
      <c r="C1648" s="273"/>
      <c r="D1648" s="166" t="str">
        <f ca="1">IF(ISERROR($S1648),"",OFFSET('Smelter Reference List'!$C$4,$S1648-4,0)&amp;"")</f>
        <v/>
      </c>
      <c r="E1648" s="166" t="str">
        <f ca="1">IF(ISERROR($S1648),"",OFFSET('Smelter Reference List'!$D$4,$S1648-4,0)&amp;"")</f>
        <v/>
      </c>
      <c r="F1648" s="166" t="str">
        <f ca="1">IF(ISERROR($S1648),"",OFFSET('Smelter Reference List'!$E$4,$S1648-4,0))</f>
        <v/>
      </c>
      <c r="G1648" s="166" t="str">
        <f ca="1">IF(C1648=$U$4,"Enter smelter details", IF(ISERROR($S1648),"",OFFSET('Smelter Reference List'!$F$4,$S1648-4,0)))</f>
        <v/>
      </c>
      <c r="H1648" s="290" t="str">
        <f ca="1">IF(ISERROR($S1648),"",OFFSET('Smelter Reference List'!$G$4,$S1648-4,0))</f>
        <v/>
      </c>
      <c r="I1648" s="291" t="str">
        <f ca="1">IF(ISERROR($S1648),"",OFFSET('Smelter Reference List'!$H$4,$S1648-4,0))</f>
        <v/>
      </c>
      <c r="J1648" s="291" t="str">
        <f ca="1">IF(ISERROR($S1648),"",OFFSET('Smelter Reference List'!$I$4,$S1648-4,0))</f>
        <v/>
      </c>
      <c r="K1648" s="288"/>
      <c r="L1648" s="288"/>
      <c r="M1648" s="288"/>
      <c r="N1648" s="288"/>
      <c r="O1648" s="288"/>
      <c r="P1648" s="288"/>
      <c r="Q1648" s="289"/>
      <c r="R1648" s="274"/>
      <c r="S1648" s="275" t="e">
        <f>IF(OR(C1648="",C1648=T$4),NA(),MATCH($B1648&amp;$C1648,'Smelter Reference List'!$J:$J,0))</f>
        <v>#N/A</v>
      </c>
      <c r="T1648" s="276"/>
      <c r="U1648" s="276"/>
      <c r="V1648" s="276"/>
      <c r="W1648" s="276"/>
    </row>
    <row r="1649" spans="1:23" s="267" customFormat="1" ht="20.25">
      <c r="A1649" s="265"/>
      <c r="B1649" s="273"/>
      <c r="C1649" s="273"/>
      <c r="D1649" s="166" t="str">
        <f ca="1">IF(ISERROR($S1649),"",OFFSET('Smelter Reference List'!$C$4,$S1649-4,0)&amp;"")</f>
        <v/>
      </c>
      <c r="E1649" s="166" t="str">
        <f ca="1">IF(ISERROR($S1649),"",OFFSET('Smelter Reference List'!$D$4,$S1649-4,0)&amp;"")</f>
        <v/>
      </c>
      <c r="F1649" s="166" t="str">
        <f ca="1">IF(ISERROR($S1649),"",OFFSET('Smelter Reference List'!$E$4,$S1649-4,0))</f>
        <v/>
      </c>
      <c r="G1649" s="166" t="str">
        <f ca="1">IF(C1649=$U$4,"Enter smelter details", IF(ISERROR($S1649),"",OFFSET('Smelter Reference List'!$F$4,$S1649-4,0)))</f>
        <v/>
      </c>
      <c r="H1649" s="290" t="str">
        <f ca="1">IF(ISERROR($S1649),"",OFFSET('Smelter Reference List'!$G$4,$S1649-4,0))</f>
        <v/>
      </c>
      <c r="I1649" s="291" t="str">
        <f ca="1">IF(ISERROR($S1649),"",OFFSET('Smelter Reference List'!$H$4,$S1649-4,0))</f>
        <v/>
      </c>
      <c r="J1649" s="291" t="str">
        <f ca="1">IF(ISERROR($S1649),"",OFFSET('Smelter Reference List'!$I$4,$S1649-4,0))</f>
        <v/>
      </c>
      <c r="K1649" s="288"/>
      <c r="L1649" s="288"/>
      <c r="M1649" s="288"/>
      <c r="N1649" s="288"/>
      <c r="O1649" s="288"/>
      <c r="P1649" s="288"/>
      <c r="Q1649" s="289"/>
      <c r="R1649" s="274"/>
      <c r="S1649" s="275" t="e">
        <f>IF(OR(C1649="",C1649=T$4),NA(),MATCH($B1649&amp;$C1649,'Smelter Reference List'!$J:$J,0))</f>
        <v>#N/A</v>
      </c>
      <c r="T1649" s="276"/>
      <c r="U1649" s="276"/>
      <c r="V1649" s="276"/>
      <c r="W1649" s="276"/>
    </row>
    <row r="1650" spans="1:23" s="267" customFormat="1" ht="20.25">
      <c r="A1650" s="265"/>
      <c r="B1650" s="273"/>
      <c r="C1650" s="273"/>
      <c r="D1650" s="166" t="str">
        <f ca="1">IF(ISERROR($S1650),"",OFFSET('Smelter Reference List'!$C$4,$S1650-4,0)&amp;"")</f>
        <v/>
      </c>
      <c r="E1650" s="166" t="str">
        <f ca="1">IF(ISERROR($S1650),"",OFFSET('Smelter Reference List'!$D$4,$S1650-4,0)&amp;"")</f>
        <v/>
      </c>
      <c r="F1650" s="166" t="str">
        <f ca="1">IF(ISERROR($S1650),"",OFFSET('Smelter Reference List'!$E$4,$S1650-4,0))</f>
        <v/>
      </c>
      <c r="G1650" s="166" t="str">
        <f ca="1">IF(C1650=$U$4,"Enter smelter details", IF(ISERROR($S1650),"",OFFSET('Smelter Reference List'!$F$4,$S1650-4,0)))</f>
        <v/>
      </c>
      <c r="H1650" s="290" t="str">
        <f ca="1">IF(ISERROR($S1650),"",OFFSET('Smelter Reference List'!$G$4,$S1650-4,0))</f>
        <v/>
      </c>
      <c r="I1650" s="291" t="str">
        <f ca="1">IF(ISERROR($S1650),"",OFFSET('Smelter Reference List'!$H$4,$S1650-4,0))</f>
        <v/>
      </c>
      <c r="J1650" s="291" t="str">
        <f ca="1">IF(ISERROR($S1650),"",OFFSET('Smelter Reference List'!$I$4,$S1650-4,0))</f>
        <v/>
      </c>
      <c r="K1650" s="288"/>
      <c r="L1650" s="288"/>
      <c r="M1650" s="288"/>
      <c r="N1650" s="288"/>
      <c r="O1650" s="288"/>
      <c r="P1650" s="288"/>
      <c r="Q1650" s="289"/>
      <c r="R1650" s="274"/>
      <c r="S1650" s="275" t="e">
        <f>IF(OR(C1650="",C1650=T$4),NA(),MATCH($B1650&amp;$C1650,'Smelter Reference List'!$J:$J,0))</f>
        <v>#N/A</v>
      </c>
      <c r="T1650" s="276"/>
      <c r="U1650" s="276"/>
      <c r="V1650" s="276"/>
      <c r="W1650" s="276"/>
    </row>
    <row r="1651" spans="1:23" s="267" customFormat="1" ht="20.25">
      <c r="A1651" s="265"/>
      <c r="B1651" s="273"/>
      <c r="C1651" s="273"/>
      <c r="D1651" s="166" t="str">
        <f ca="1">IF(ISERROR($S1651),"",OFFSET('Smelter Reference List'!$C$4,$S1651-4,0)&amp;"")</f>
        <v/>
      </c>
      <c r="E1651" s="166" t="str">
        <f ca="1">IF(ISERROR($S1651),"",OFFSET('Smelter Reference List'!$D$4,$S1651-4,0)&amp;"")</f>
        <v/>
      </c>
      <c r="F1651" s="166" t="str">
        <f ca="1">IF(ISERROR($S1651),"",OFFSET('Smelter Reference List'!$E$4,$S1651-4,0))</f>
        <v/>
      </c>
      <c r="G1651" s="166" t="str">
        <f ca="1">IF(C1651=$U$4,"Enter smelter details", IF(ISERROR($S1651),"",OFFSET('Smelter Reference List'!$F$4,$S1651-4,0)))</f>
        <v/>
      </c>
      <c r="H1651" s="290" t="str">
        <f ca="1">IF(ISERROR($S1651),"",OFFSET('Smelter Reference List'!$G$4,$S1651-4,0))</f>
        <v/>
      </c>
      <c r="I1651" s="291" t="str">
        <f ca="1">IF(ISERROR($S1651),"",OFFSET('Smelter Reference List'!$H$4,$S1651-4,0))</f>
        <v/>
      </c>
      <c r="J1651" s="291" t="str">
        <f ca="1">IF(ISERROR($S1651),"",OFFSET('Smelter Reference List'!$I$4,$S1651-4,0))</f>
        <v/>
      </c>
      <c r="K1651" s="288"/>
      <c r="L1651" s="288"/>
      <c r="M1651" s="288"/>
      <c r="N1651" s="288"/>
      <c r="O1651" s="288"/>
      <c r="P1651" s="288"/>
      <c r="Q1651" s="289"/>
      <c r="R1651" s="274"/>
      <c r="S1651" s="275" t="e">
        <f>IF(OR(C1651="",C1651=T$4),NA(),MATCH($B1651&amp;$C1651,'Smelter Reference List'!$J:$J,0))</f>
        <v>#N/A</v>
      </c>
      <c r="T1651" s="276"/>
      <c r="U1651" s="276"/>
      <c r="V1651" s="276"/>
      <c r="W1651" s="276"/>
    </row>
    <row r="1652" spans="1:23" s="267" customFormat="1" ht="20.25">
      <c r="A1652" s="265"/>
      <c r="B1652" s="273"/>
      <c r="C1652" s="273"/>
      <c r="D1652" s="166" t="str">
        <f ca="1">IF(ISERROR($S1652),"",OFFSET('Smelter Reference List'!$C$4,$S1652-4,0)&amp;"")</f>
        <v/>
      </c>
      <c r="E1652" s="166" t="str">
        <f ca="1">IF(ISERROR($S1652),"",OFFSET('Smelter Reference List'!$D$4,$S1652-4,0)&amp;"")</f>
        <v/>
      </c>
      <c r="F1652" s="166" t="str">
        <f ca="1">IF(ISERROR($S1652),"",OFFSET('Smelter Reference List'!$E$4,$S1652-4,0))</f>
        <v/>
      </c>
      <c r="G1652" s="166" t="str">
        <f ca="1">IF(C1652=$U$4,"Enter smelter details", IF(ISERROR($S1652),"",OFFSET('Smelter Reference List'!$F$4,$S1652-4,0)))</f>
        <v/>
      </c>
      <c r="H1652" s="290" t="str">
        <f ca="1">IF(ISERROR($S1652),"",OFFSET('Smelter Reference List'!$G$4,$S1652-4,0))</f>
        <v/>
      </c>
      <c r="I1652" s="291" t="str">
        <f ca="1">IF(ISERROR($S1652),"",OFFSET('Smelter Reference List'!$H$4,$S1652-4,0))</f>
        <v/>
      </c>
      <c r="J1652" s="291" t="str">
        <f ca="1">IF(ISERROR($S1652),"",OFFSET('Smelter Reference List'!$I$4,$S1652-4,0))</f>
        <v/>
      </c>
      <c r="K1652" s="288"/>
      <c r="L1652" s="288"/>
      <c r="M1652" s="288"/>
      <c r="N1652" s="288"/>
      <c r="O1652" s="288"/>
      <c r="P1652" s="288"/>
      <c r="Q1652" s="289"/>
      <c r="R1652" s="274"/>
      <c r="S1652" s="275" t="e">
        <f>IF(OR(C1652="",C1652=T$4),NA(),MATCH($B1652&amp;$C1652,'Smelter Reference List'!$J:$J,0))</f>
        <v>#N/A</v>
      </c>
      <c r="T1652" s="276"/>
      <c r="U1652" s="276"/>
      <c r="V1652" s="276"/>
      <c r="W1652" s="276"/>
    </row>
    <row r="1653" spans="1:23" s="267" customFormat="1" ht="20.25">
      <c r="A1653" s="265"/>
      <c r="B1653" s="273"/>
      <c r="C1653" s="273"/>
      <c r="D1653" s="166" t="str">
        <f ca="1">IF(ISERROR($S1653),"",OFFSET('Smelter Reference List'!$C$4,$S1653-4,0)&amp;"")</f>
        <v/>
      </c>
      <c r="E1653" s="166" t="str">
        <f ca="1">IF(ISERROR($S1653),"",OFFSET('Smelter Reference List'!$D$4,$S1653-4,0)&amp;"")</f>
        <v/>
      </c>
      <c r="F1653" s="166" t="str">
        <f ca="1">IF(ISERROR($S1653),"",OFFSET('Smelter Reference List'!$E$4,$S1653-4,0))</f>
        <v/>
      </c>
      <c r="G1653" s="166" t="str">
        <f ca="1">IF(C1653=$U$4,"Enter smelter details", IF(ISERROR($S1653),"",OFFSET('Smelter Reference List'!$F$4,$S1653-4,0)))</f>
        <v/>
      </c>
      <c r="H1653" s="290" t="str">
        <f ca="1">IF(ISERROR($S1653),"",OFFSET('Smelter Reference List'!$G$4,$S1653-4,0))</f>
        <v/>
      </c>
      <c r="I1653" s="291" t="str">
        <f ca="1">IF(ISERROR($S1653),"",OFFSET('Smelter Reference List'!$H$4,$S1653-4,0))</f>
        <v/>
      </c>
      <c r="J1653" s="291" t="str">
        <f ca="1">IF(ISERROR($S1653),"",OFFSET('Smelter Reference List'!$I$4,$S1653-4,0))</f>
        <v/>
      </c>
      <c r="K1653" s="288"/>
      <c r="L1653" s="288"/>
      <c r="M1653" s="288"/>
      <c r="N1653" s="288"/>
      <c r="O1653" s="288"/>
      <c r="P1653" s="288"/>
      <c r="Q1653" s="289"/>
      <c r="R1653" s="274"/>
      <c r="S1653" s="275" t="e">
        <f>IF(OR(C1653="",C1653=T$4),NA(),MATCH($B1653&amp;$C1653,'Smelter Reference List'!$J:$J,0))</f>
        <v>#N/A</v>
      </c>
      <c r="T1653" s="276"/>
      <c r="U1653" s="276"/>
      <c r="V1653" s="276"/>
      <c r="W1653" s="276"/>
    </row>
    <row r="1654" spans="1:23" s="267" customFormat="1" ht="20.25">
      <c r="A1654" s="265"/>
      <c r="B1654" s="273"/>
      <c r="C1654" s="273"/>
      <c r="D1654" s="166" t="str">
        <f ca="1">IF(ISERROR($S1654),"",OFFSET('Smelter Reference List'!$C$4,$S1654-4,0)&amp;"")</f>
        <v/>
      </c>
      <c r="E1654" s="166" t="str">
        <f ca="1">IF(ISERROR($S1654),"",OFFSET('Smelter Reference List'!$D$4,$S1654-4,0)&amp;"")</f>
        <v/>
      </c>
      <c r="F1654" s="166" t="str">
        <f ca="1">IF(ISERROR($S1654),"",OFFSET('Smelter Reference List'!$E$4,$S1654-4,0))</f>
        <v/>
      </c>
      <c r="G1654" s="166" t="str">
        <f ca="1">IF(C1654=$U$4,"Enter smelter details", IF(ISERROR($S1654),"",OFFSET('Smelter Reference List'!$F$4,$S1654-4,0)))</f>
        <v/>
      </c>
      <c r="H1654" s="290" t="str">
        <f ca="1">IF(ISERROR($S1654),"",OFFSET('Smelter Reference List'!$G$4,$S1654-4,0))</f>
        <v/>
      </c>
      <c r="I1654" s="291" t="str">
        <f ca="1">IF(ISERROR($S1654),"",OFFSET('Smelter Reference List'!$H$4,$S1654-4,0))</f>
        <v/>
      </c>
      <c r="J1654" s="291" t="str">
        <f ca="1">IF(ISERROR($S1654),"",OFFSET('Smelter Reference List'!$I$4,$S1654-4,0))</f>
        <v/>
      </c>
      <c r="K1654" s="288"/>
      <c r="L1654" s="288"/>
      <c r="M1654" s="288"/>
      <c r="N1654" s="288"/>
      <c r="O1654" s="288"/>
      <c r="P1654" s="288"/>
      <c r="Q1654" s="289"/>
      <c r="R1654" s="274"/>
      <c r="S1654" s="275" t="e">
        <f>IF(OR(C1654="",C1654=T$4),NA(),MATCH($B1654&amp;$C1654,'Smelter Reference List'!$J:$J,0))</f>
        <v>#N/A</v>
      </c>
      <c r="T1654" s="276"/>
      <c r="U1654" s="276"/>
      <c r="V1654" s="276"/>
      <c r="W1654" s="276"/>
    </row>
    <row r="1655" spans="1:23" s="267" customFormat="1" ht="20.25">
      <c r="A1655" s="265"/>
      <c r="B1655" s="273"/>
      <c r="C1655" s="273"/>
      <c r="D1655" s="166" t="str">
        <f ca="1">IF(ISERROR($S1655),"",OFFSET('Smelter Reference List'!$C$4,$S1655-4,0)&amp;"")</f>
        <v/>
      </c>
      <c r="E1655" s="166" t="str">
        <f ca="1">IF(ISERROR($S1655),"",OFFSET('Smelter Reference List'!$D$4,$S1655-4,0)&amp;"")</f>
        <v/>
      </c>
      <c r="F1655" s="166" t="str">
        <f ca="1">IF(ISERROR($S1655),"",OFFSET('Smelter Reference List'!$E$4,$S1655-4,0))</f>
        <v/>
      </c>
      <c r="G1655" s="166" t="str">
        <f ca="1">IF(C1655=$U$4,"Enter smelter details", IF(ISERROR($S1655),"",OFFSET('Smelter Reference List'!$F$4,$S1655-4,0)))</f>
        <v/>
      </c>
      <c r="H1655" s="290" t="str">
        <f ca="1">IF(ISERROR($S1655),"",OFFSET('Smelter Reference List'!$G$4,$S1655-4,0))</f>
        <v/>
      </c>
      <c r="I1655" s="291" t="str">
        <f ca="1">IF(ISERROR($S1655),"",OFFSET('Smelter Reference List'!$H$4,$S1655-4,0))</f>
        <v/>
      </c>
      <c r="J1655" s="291" t="str">
        <f ca="1">IF(ISERROR($S1655),"",OFFSET('Smelter Reference List'!$I$4,$S1655-4,0))</f>
        <v/>
      </c>
      <c r="K1655" s="288"/>
      <c r="L1655" s="288"/>
      <c r="M1655" s="288"/>
      <c r="N1655" s="288"/>
      <c r="O1655" s="288"/>
      <c r="P1655" s="288"/>
      <c r="Q1655" s="289"/>
      <c r="R1655" s="274"/>
      <c r="S1655" s="275" t="e">
        <f>IF(OR(C1655="",C1655=T$4),NA(),MATCH($B1655&amp;$C1655,'Smelter Reference List'!$J:$J,0))</f>
        <v>#N/A</v>
      </c>
      <c r="T1655" s="276"/>
      <c r="U1655" s="276"/>
      <c r="V1655" s="276"/>
      <c r="W1655" s="276"/>
    </row>
    <row r="1656" spans="1:23" s="267" customFormat="1" ht="20.25">
      <c r="A1656" s="265"/>
      <c r="B1656" s="273"/>
      <c r="C1656" s="273"/>
      <c r="D1656" s="166" t="str">
        <f ca="1">IF(ISERROR($S1656),"",OFFSET('Smelter Reference List'!$C$4,$S1656-4,0)&amp;"")</f>
        <v/>
      </c>
      <c r="E1656" s="166" t="str">
        <f ca="1">IF(ISERROR($S1656),"",OFFSET('Smelter Reference List'!$D$4,$S1656-4,0)&amp;"")</f>
        <v/>
      </c>
      <c r="F1656" s="166" t="str">
        <f ca="1">IF(ISERROR($S1656),"",OFFSET('Smelter Reference List'!$E$4,$S1656-4,0))</f>
        <v/>
      </c>
      <c r="G1656" s="166" t="str">
        <f ca="1">IF(C1656=$U$4,"Enter smelter details", IF(ISERROR($S1656),"",OFFSET('Smelter Reference List'!$F$4,$S1656-4,0)))</f>
        <v/>
      </c>
      <c r="H1656" s="290" t="str">
        <f ca="1">IF(ISERROR($S1656),"",OFFSET('Smelter Reference List'!$G$4,$S1656-4,0))</f>
        <v/>
      </c>
      <c r="I1656" s="291" t="str">
        <f ca="1">IF(ISERROR($S1656),"",OFFSET('Smelter Reference List'!$H$4,$S1656-4,0))</f>
        <v/>
      </c>
      <c r="J1656" s="291" t="str">
        <f ca="1">IF(ISERROR($S1656),"",OFFSET('Smelter Reference List'!$I$4,$S1656-4,0))</f>
        <v/>
      </c>
      <c r="K1656" s="288"/>
      <c r="L1656" s="288"/>
      <c r="M1656" s="288"/>
      <c r="N1656" s="288"/>
      <c r="O1656" s="288"/>
      <c r="P1656" s="288"/>
      <c r="Q1656" s="289"/>
      <c r="R1656" s="274"/>
      <c r="S1656" s="275" t="e">
        <f>IF(OR(C1656="",C1656=T$4),NA(),MATCH($B1656&amp;$C1656,'Smelter Reference List'!$J:$J,0))</f>
        <v>#N/A</v>
      </c>
      <c r="T1656" s="276"/>
      <c r="U1656" s="276"/>
      <c r="V1656" s="276"/>
      <c r="W1656" s="276"/>
    </row>
    <row r="1657" spans="1:23" s="267" customFormat="1" ht="20.25">
      <c r="A1657" s="265"/>
      <c r="B1657" s="273"/>
      <c r="C1657" s="273"/>
      <c r="D1657" s="166" t="str">
        <f ca="1">IF(ISERROR($S1657),"",OFFSET('Smelter Reference List'!$C$4,$S1657-4,0)&amp;"")</f>
        <v/>
      </c>
      <c r="E1657" s="166" t="str">
        <f ca="1">IF(ISERROR($S1657),"",OFFSET('Smelter Reference List'!$D$4,$S1657-4,0)&amp;"")</f>
        <v/>
      </c>
      <c r="F1657" s="166" t="str">
        <f ca="1">IF(ISERROR($S1657),"",OFFSET('Smelter Reference List'!$E$4,$S1657-4,0))</f>
        <v/>
      </c>
      <c r="G1657" s="166" t="str">
        <f ca="1">IF(C1657=$U$4,"Enter smelter details", IF(ISERROR($S1657),"",OFFSET('Smelter Reference List'!$F$4,$S1657-4,0)))</f>
        <v/>
      </c>
      <c r="H1657" s="290" t="str">
        <f ca="1">IF(ISERROR($S1657),"",OFFSET('Smelter Reference List'!$G$4,$S1657-4,0))</f>
        <v/>
      </c>
      <c r="I1657" s="291" t="str">
        <f ca="1">IF(ISERROR($S1657),"",OFFSET('Smelter Reference List'!$H$4,$S1657-4,0))</f>
        <v/>
      </c>
      <c r="J1657" s="291" t="str">
        <f ca="1">IF(ISERROR($S1657),"",OFFSET('Smelter Reference List'!$I$4,$S1657-4,0))</f>
        <v/>
      </c>
      <c r="K1657" s="288"/>
      <c r="L1657" s="288"/>
      <c r="M1657" s="288"/>
      <c r="N1657" s="288"/>
      <c r="O1657" s="288"/>
      <c r="P1657" s="288"/>
      <c r="Q1657" s="289"/>
      <c r="R1657" s="274"/>
      <c r="S1657" s="275" t="e">
        <f>IF(OR(C1657="",C1657=T$4),NA(),MATCH($B1657&amp;$C1657,'Smelter Reference List'!$J:$J,0))</f>
        <v>#N/A</v>
      </c>
      <c r="T1657" s="276"/>
      <c r="U1657" s="276"/>
      <c r="V1657" s="276"/>
      <c r="W1657" s="276"/>
    </row>
    <row r="1658" spans="1:23" s="267" customFormat="1" ht="20.25">
      <c r="A1658" s="265"/>
      <c r="B1658" s="273"/>
      <c r="C1658" s="273"/>
      <c r="D1658" s="166" t="str">
        <f ca="1">IF(ISERROR($S1658),"",OFFSET('Smelter Reference List'!$C$4,$S1658-4,0)&amp;"")</f>
        <v/>
      </c>
      <c r="E1658" s="166" t="str">
        <f ca="1">IF(ISERROR($S1658),"",OFFSET('Smelter Reference List'!$D$4,$S1658-4,0)&amp;"")</f>
        <v/>
      </c>
      <c r="F1658" s="166" t="str">
        <f ca="1">IF(ISERROR($S1658),"",OFFSET('Smelter Reference List'!$E$4,$S1658-4,0))</f>
        <v/>
      </c>
      <c r="G1658" s="166" t="str">
        <f ca="1">IF(C1658=$U$4,"Enter smelter details", IF(ISERROR($S1658),"",OFFSET('Smelter Reference List'!$F$4,$S1658-4,0)))</f>
        <v/>
      </c>
      <c r="H1658" s="290" t="str">
        <f ca="1">IF(ISERROR($S1658),"",OFFSET('Smelter Reference List'!$G$4,$S1658-4,0))</f>
        <v/>
      </c>
      <c r="I1658" s="291" t="str">
        <f ca="1">IF(ISERROR($S1658),"",OFFSET('Smelter Reference List'!$H$4,$S1658-4,0))</f>
        <v/>
      </c>
      <c r="J1658" s="291" t="str">
        <f ca="1">IF(ISERROR($S1658),"",OFFSET('Smelter Reference List'!$I$4,$S1658-4,0))</f>
        <v/>
      </c>
      <c r="K1658" s="288"/>
      <c r="L1658" s="288"/>
      <c r="M1658" s="288"/>
      <c r="N1658" s="288"/>
      <c r="O1658" s="288"/>
      <c r="P1658" s="288"/>
      <c r="Q1658" s="289"/>
      <c r="R1658" s="274"/>
      <c r="S1658" s="275" t="e">
        <f>IF(OR(C1658="",C1658=T$4),NA(),MATCH($B1658&amp;$C1658,'Smelter Reference List'!$J:$J,0))</f>
        <v>#N/A</v>
      </c>
      <c r="T1658" s="276"/>
      <c r="U1658" s="276"/>
      <c r="V1658" s="276"/>
      <c r="W1658" s="276"/>
    </row>
    <row r="1659" spans="1:23" s="267" customFormat="1" ht="20.25">
      <c r="A1659" s="265"/>
      <c r="B1659" s="273"/>
      <c r="C1659" s="273"/>
      <c r="D1659" s="166" t="str">
        <f ca="1">IF(ISERROR($S1659),"",OFFSET('Smelter Reference List'!$C$4,$S1659-4,0)&amp;"")</f>
        <v/>
      </c>
      <c r="E1659" s="166" t="str">
        <f ca="1">IF(ISERROR($S1659),"",OFFSET('Smelter Reference List'!$D$4,$S1659-4,0)&amp;"")</f>
        <v/>
      </c>
      <c r="F1659" s="166" t="str">
        <f ca="1">IF(ISERROR($S1659),"",OFFSET('Smelter Reference List'!$E$4,$S1659-4,0))</f>
        <v/>
      </c>
      <c r="G1659" s="166" t="str">
        <f ca="1">IF(C1659=$U$4,"Enter smelter details", IF(ISERROR($S1659),"",OFFSET('Smelter Reference List'!$F$4,$S1659-4,0)))</f>
        <v/>
      </c>
      <c r="H1659" s="290" t="str">
        <f ca="1">IF(ISERROR($S1659),"",OFFSET('Smelter Reference List'!$G$4,$S1659-4,0))</f>
        <v/>
      </c>
      <c r="I1659" s="291" t="str">
        <f ca="1">IF(ISERROR($S1659),"",OFFSET('Smelter Reference List'!$H$4,$S1659-4,0))</f>
        <v/>
      </c>
      <c r="J1659" s="291" t="str">
        <f ca="1">IF(ISERROR($S1659),"",OFFSET('Smelter Reference List'!$I$4,$S1659-4,0))</f>
        <v/>
      </c>
      <c r="K1659" s="288"/>
      <c r="L1659" s="288"/>
      <c r="M1659" s="288"/>
      <c r="N1659" s="288"/>
      <c r="O1659" s="288"/>
      <c r="P1659" s="288"/>
      <c r="Q1659" s="289"/>
      <c r="R1659" s="274"/>
      <c r="S1659" s="275" t="e">
        <f>IF(OR(C1659="",C1659=T$4),NA(),MATCH($B1659&amp;$C1659,'Smelter Reference List'!$J:$J,0))</f>
        <v>#N/A</v>
      </c>
      <c r="T1659" s="276"/>
      <c r="U1659" s="276"/>
      <c r="V1659" s="276"/>
      <c r="W1659" s="276"/>
    </row>
    <row r="1660" spans="1:23" s="267" customFormat="1" ht="20.25">
      <c r="A1660" s="265"/>
      <c r="B1660" s="273"/>
      <c r="C1660" s="273"/>
      <c r="D1660" s="166" t="str">
        <f ca="1">IF(ISERROR($S1660),"",OFFSET('Smelter Reference List'!$C$4,$S1660-4,0)&amp;"")</f>
        <v/>
      </c>
      <c r="E1660" s="166" t="str">
        <f ca="1">IF(ISERROR($S1660),"",OFFSET('Smelter Reference List'!$D$4,$S1660-4,0)&amp;"")</f>
        <v/>
      </c>
      <c r="F1660" s="166" t="str">
        <f ca="1">IF(ISERROR($S1660),"",OFFSET('Smelter Reference List'!$E$4,$S1660-4,0))</f>
        <v/>
      </c>
      <c r="G1660" s="166" t="str">
        <f ca="1">IF(C1660=$U$4,"Enter smelter details", IF(ISERROR($S1660),"",OFFSET('Smelter Reference List'!$F$4,$S1660-4,0)))</f>
        <v/>
      </c>
      <c r="H1660" s="290" t="str">
        <f ca="1">IF(ISERROR($S1660),"",OFFSET('Smelter Reference List'!$G$4,$S1660-4,0))</f>
        <v/>
      </c>
      <c r="I1660" s="291" t="str">
        <f ca="1">IF(ISERROR($S1660),"",OFFSET('Smelter Reference List'!$H$4,$S1660-4,0))</f>
        <v/>
      </c>
      <c r="J1660" s="291" t="str">
        <f ca="1">IF(ISERROR($S1660),"",OFFSET('Smelter Reference List'!$I$4,$S1660-4,0))</f>
        <v/>
      </c>
      <c r="K1660" s="288"/>
      <c r="L1660" s="288"/>
      <c r="M1660" s="288"/>
      <c r="N1660" s="288"/>
      <c r="O1660" s="288"/>
      <c r="P1660" s="288"/>
      <c r="Q1660" s="289"/>
      <c r="R1660" s="274"/>
      <c r="S1660" s="275" t="e">
        <f>IF(OR(C1660="",C1660=T$4),NA(),MATCH($B1660&amp;$C1660,'Smelter Reference List'!$J:$J,0))</f>
        <v>#N/A</v>
      </c>
      <c r="T1660" s="276"/>
      <c r="U1660" s="276"/>
      <c r="V1660" s="276"/>
      <c r="W1660" s="276"/>
    </row>
    <row r="1661" spans="1:23" s="267" customFormat="1" ht="20.25">
      <c r="A1661" s="265"/>
      <c r="B1661" s="273"/>
      <c r="C1661" s="273"/>
      <c r="D1661" s="166" t="str">
        <f ca="1">IF(ISERROR($S1661),"",OFFSET('Smelter Reference List'!$C$4,$S1661-4,0)&amp;"")</f>
        <v/>
      </c>
      <c r="E1661" s="166" t="str">
        <f ca="1">IF(ISERROR($S1661),"",OFFSET('Smelter Reference List'!$D$4,$S1661-4,0)&amp;"")</f>
        <v/>
      </c>
      <c r="F1661" s="166" t="str">
        <f ca="1">IF(ISERROR($S1661),"",OFFSET('Smelter Reference List'!$E$4,$S1661-4,0))</f>
        <v/>
      </c>
      <c r="G1661" s="166" t="str">
        <f ca="1">IF(C1661=$U$4,"Enter smelter details", IF(ISERROR($S1661),"",OFFSET('Smelter Reference List'!$F$4,$S1661-4,0)))</f>
        <v/>
      </c>
      <c r="H1661" s="290" t="str">
        <f ca="1">IF(ISERROR($S1661),"",OFFSET('Smelter Reference List'!$G$4,$S1661-4,0))</f>
        <v/>
      </c>
      <c r="I1661" s="291" t="str">
        <f ca="1">IF(ISERROR($S1661),"",OFFSET('Smelter Reference List'!$H$4,$S1661-4,0))</f>
        <v/>
      </c>
      <c r="J1661" s="291" t="str">
        <f ca="1">IF(ISERROR($S1661),"",OFFSET('Smelter Reference List'!$I$4,$S1661-4,0))</f>
        <v/>
      </c>
      <c r="K1661" s="288"/>
      <c r="L1661" s="288"/>
      <c r="M1661" s="288"/>
      <c r="N1661" s="288"/>
      <c r="O1661" s="288"/>
      <c r="P1661" s="288"/>
      <c r="Q1661" s="289"/>
      <c r="R1661" s="274"/>
      <c r="S1661" s="275" t="e">
        <f>IF(OR(C1661="",C1661=T$4),NA(),MATCH($B1661&amp;$C1661,'Smelter Reference List'!$J:$J,0))</f>
        <v>#N/A</v>
      </c>
      <c r="T1661" s="276"/>
      <c r="U1661" s="276"/>
      <c r="V1661" s="276"/>
      <c r="W1661" s="276"/>
    </row>
    <row r="1662" spans="1:23" s="267" customFormat="1" ht="20.25">
      <c r="A1662" s="265"/>
      <c r="B1662" s="273"/>
      <c r="C1662" s="273"/>
      <c r="D1662" s="166" t="str">
        <f ca="1">IF(ISERROR($S1662),"",OFFSET('Smelter Reference List'!$C$4,$S1662-4,0)&amp;"")</f>
        <v/>
      </c>
      <c r="E1662" s="166" t="str">
        <f ca="1">IF(ISERROR($S1662),"",OFFSET('Smelter Reference List'!$D$4,$S1662-4,0)&amp;"")</f>
        <v/>
      </c>
      <c r="F1662" s="166" t="str">
        <f ca="1">IF(ISERROR($S1662),"",OFFSET('Smelter Reference List'!$E$4,$S1662-4,0))</f>
        <v/>
      </c>
      <c r="G1662" s="166" t="str">
        <f ca="1">IF(C1662=$U$4,"Enter smelter details", IF(ISERROR($S1662),"",OFFSET('Smelter Reference List'!$F$4,$S1662-4,0)))</f>
        <v/>
      </c>
      <c r="H1662" s="290" t="str">
        <f ca="1">IF(ISERROR($S1662),"",OFFSET('Smelter Reference List'!$G$4,$S1662-4,0))</f>
        <v/>
      </c>
      <c r="I1662" s="291" t="str">
        <f ca="1">IF(ISERROR($S1662),"",OFFSET('Smelter Reference List'!$H$4,$S1662-4,0))</f>
        <v/>
      </c>
      <c r="J1662" s="291" t="str">
        <f ca="1">IF(ISERROR($S1662),"",OFFSET('Smelter Reference List'!$I$4,$S1662-4,0))</f>
        <v/>
      </c>
      <c r="K1662" s="288"/>
      <c r="L1662" s="288"/>
      <c r="M1662" s="288"/>
      <c r="N1662" s="288"/>
      <c r="O1662" s="288"/>
      <c r="P1662" s="288"/>
      <c r="Q1662" s="289"/>
      <c r="R1662" s="274"/>
      <c r="S1662" s="275" t="e">
        <f>IF(OR(C1662="",C1662=T$4),NA(),MATCH($B1662&amp;$C1662,'Smelter Reference List'!$J:$J,0))</f>
        <v>#N/A</v>
      </c>
      <c r="T1662" s="276"/>
      <c r="U1662" s="276"/>
      <c r="V1662" s="276"/>
      <c r="W1662" s="276"/>
    </row>
    <row r="1663" spans="1:23" s="267" customFormat="1" ht="20.25">
      <c r="A1663" s="265"/>
      <c r="B1663" s="273"/>
      <c r="C1663" s="273"/>
      <c r="D1663" s="166" t="str">
        <f ca="1">IF(ISERROR($S1663),"",OFFSET('Smelter Reference List'!$C$4,$S1663-4,0)&amp;"")</f>
        <v/>
      </c>
      <c r="E1663" s="166" t="str">
        <f ca="1">IF(ISERROR($S1663),"",OFFSET('Smelter Reference List'!$D$4,$S1663-4,0)&amp;"")</f>
        <v/>
      </c>
      <c r="F1663" s="166" t="str">
        <f ca="1">IF(ISERROR($S1663),"",OFFSET('Smelter Reference List'!$E$4,$S1663-4,0))</f>
        <v/>
      </c>
      <c r="G1663" s="166" t="str">
        <f ca="1">IF(C1663=$U$4,"Enter smelter details", IF(ISERROR($S1663),"",OFFSET('Smelter Reference List'!$F$4,$S1663-4,0)))</f>
        <v/>
      </c>
      <c r="H1663" s="290" t="str">
        <f ca="1">IF(ISERROR($S1663),"",OFFSET('Smelter Reference List'!$G$4,$S1663-4,0))</f>
        <v/>
      </c>
      <c r="I1663" s="291" t="str">
        <f ca="1">IF(ISERROR($S1663),"",OFFSET('Smelter Reference List'!$H$4,$S1663-4,0))</f>
        <v/>
      </c>
      <c r="J1663" s="291" t="str">
        <f ca="1">IF(ISERROR($S1663),"",OFFSET('Smelter Reference List'!$I$4,$S1663-4,0))</f>
        <v/>
      </c>
      <c r="K1663" s="288"/>
      <c r="L1663" s="288"/>
      <c r="M1663" s="288"/>
      <c r="N1663" s="288"/>
      <c r="O1663" s="288"/>
      <c r="P1663" s="288"/>
      <c r="Q1663" s="289"/>
      <c r="R1663" s="274"/>
      <c r="S1663" s="275" t="e">
        <f>IF(OR(C1663="",C1663=T$4),NA(),MATCH($B1663&amp;$C1663,'Smelter Reference List'!$J:$J,0))</f>
        <v>#N/A</v>
      </c>
      <c r="T1663" s="276"/>
      <c r="U1663" s="276"/>
      <c r="V1663" s="276"/>
      <c r="W1663" s="276"/>
    </row>
    <row r="1664" spans="1:23" s="267" customFormat="1" ht="20.25">
      <c r="A1664" s="265"/>
      <c r="B1664" s="273"/>
      <c r="C1664" s="273"/>
      <c r="D1664" s="166" t="str">
        <f ca="1">IF(ISERROR($S1664),"",OFFSET('Smelter Reference List'!$C$4,$S1664-4,0)&amp;"")</f>
        <v/>
      </c>
      <c r="E1664" s="166" t="str">
        <f ca="1">IF(ISERROR($S1664),"",OFFSET('Smelter Reference List'!$D$4,$S1664-4,0)&amp;"")</f>
        <v/>
      </c>
      <c r="F1664" s="166" t="str">
        <f ca="1">IF(ISERROR($S1664),"",OFFSET('Smelter Reference List'!$E$4,$S1664-4,0))</f>
        <v/>
      </c>
      <c r="G1664" s="166" t="str">
        <f ca="1">IF(C1664=$U$4,"Enter smelter details", IF(ISERROR($S1664),"",OFFSET('Smelter Reference List'!$F$4,$S1664-4,0)))</f>
        <v/>
      </c>
      <c r="H1664" s="290" t="str">
        <f ca="1">IF(ISERROR($S1664),"",OFFSET('Smelter Reference List'!$G$4,$S1664-4,0))</f>
        <v/>
      </c>
      <c r="I1664" s="291" t="str">
        <f ca="1">IF(ISERROR($S1664),"",OFFSET('Smelter Reference List'!$H$4,$S1664-4,0))</f>
        <v/>
      </c>
      <c r="J1664" s="291" t="str">
        <f ca="1">IF(ISERROR($S1664),"",OFFSET('Smelter Reference List'!$I$4,$S1664-4,0))</f>
        <v/>
      </c>
      <c r="K1664" s="288"/>
      <c r="L1664" s="288"/>
      <c r="M1664" s="288"/>
      <c r="N1664" s="288"/>
      <c r="O1664" s="288"/>
      <c r="P1664" s="288"/>
      <c r="Q1664" s="289"/>
      <c r="R1664" s="274"/>
      <c r="S1664" s="275" t="e">
        <f>IF(OR(C1664="",C1664=T$4),NA(),MATCH($B1664&amp;$C1664,'Smelter Reference List'!$J:$J,0))</f>
        <v>#N/A</v>
      </c>
      <c r="T1664" s="276"/>
      <c r="U1664" s="276"/>
      <c r="V1664" s="276"/>
      <c r="W1664" s="276"/>
    </row>
    <row r="1665" spans="1:23" s="267" customFormat="1" ht="20.25">
      <c r="A1665" s="265"/>
      <c r="B1665" s="273"/>
      <c r="C1665" s="273"/>
      <c r="D1665" s="166" t="str">
        <f ca="1">IF(ISERROR($S1665),"",OFFSET('Smelter Reference List'!$C$4,$S1665-4,0)&amp;"")</f>
        <v/>
      </c>
      <c r="E1665" s="166" t="str">
        <f ca="1">IF(ISERROR($S1665),"",OFFSET('Smelter Reference List'!$D$4,$S1665-4,0)&amp;"")</f>
        <v/>
      </c>
      <c r="F1665" s="166" t="str">
        <f ca="1">IF(ISERROR($S1665),"",OFFSET('Smelter Reference List'!$E$4,$S1665-4,0))</f>
        <v/>
      </c>
      <c r="G1665" s="166" t="str">
        <f ca="1">IF(C1665=$U$4,"Enter smelter details", IF(ISERROR($S1665),"",OFFSET('Smelter Reference List'!$F$4,$S1665-4,0)))</f>
        <v/>
      </c>
      <c r="H1665" s="290" t="str">
        <f ca="1">IF(ISERROR($S1665),"",OFFSET('Smelter Reference List'!$G$4,$S1665-4,0))</f>
        <v/>
      </c>
      <c r="I1665" s="291" t="str">
        <f ca="1">IF(ISERROR($S1665),"",OFFSET('Smelter Reference List'!$H$4,$S1665-4,0))</f>
        <v/>
      </c>
      <c r="J1665" s="291" t="str">
        <f ca="1">IF(ISERROR($S1665),"",OFFSET('Smelter Reference List'!$I$4,$S1665-4,0))</f>
        <v/>
      </c>
      <c r="K1665" s="288"/>
      <c r="L1665" s="288"/>
      <c r="M1665" s="288"/>
      <c r="N1665" s="288"/>
      <c r="O1665" s="288"/>
      <c r="P1665" s="288"/>
      <c r="Q1665" s="289"/>
      <c r="R1665" s="274"/>
      <c r="S1665" s="275" t="e">
        <f>IF(OR(C1665="",C1665=T$4),NA(),MATCH($B1665&amp;$C1665,'Smelter Reference List'!$J:$J,0))</f>
        <v>#N/A</v>
      </c>
      <c r="T1665" s="276"/>
      <c r="U1665" s="276"/>
      <c r="V1665" s="276"/>
      <c r="W1665" s="276"/>
    </row>
    <row r="1666" spans="1:23" s="267" customFormat="1" ht="20.25">
      <c r="A1666" s="265"/>
      <c r="B1666" s="273"/>
      <c r="C1666" s="273"/>
      <c r="D1666" s="166" t="str">
        <f ca="1">IF(ISERROR($S1666),"",OFFSET('Smelter Reference List'!$C$4,$S1666-4,0)&amp;"")</f>
        <v/>
      </c>
      <c r="E1666" s="166" t="str">
        <f ca="1">IF(ISERROR($S1666),"",OFFSET('Smelter Reference List'!$D$4,$S1666-4,0)&amp;"")</f>
        <v/>
      </c>
      <c r="F1666" s="166" t="str">
        <f ca="1">IF(ISERROR($S1666),"",OFFSET('Smelter Reference List'!$E$4,$S1666-4,0))</f>
        <v/>
      </c>
      <c r="G1666" s="166" t="str">
        <f ca="1">IF(C1666=$U$4,"Enter smelter details", IF(ISERROR($S1666),"",OFFSET('Smelter Reference List'!$F$4,$S1666-4,0)))</f>
        <v/>
      </c>
      <c r="H1666" s="290" t="str">
        <f ca="1">IF(ISERROR($S1666),"",OFFSET('Smelter Reference List'!$G$4,$S1666-4,0))</f>
        <v/>
      </c>
      <c r="I1666" s="291" t="str">
        <f ca="1">IF(ISERROR($S1666),"",OFFSET('Smelter Reference List'!$H$4,$S1666-4,0))</f>
        <v/>
      </c>
      <c r="J1666" s="291" t="str">
        <f ca="1">IF(ISERROR($S1666),"",OFFSET('Smelter Reference List'!$I$4,$S1666-4,0))</f>
        <v/>
      </c>
      <c r="K1666" s="288"/>
      <c r="L1666" s="288"/>
      <c r="M1666" s="288"/>
      <c r="N1666" s="288"/>
      <c r="O1666" s="288"/>
      <c r="P1666" s="288"/>
      <c r="Q1666" s="289"/>
      <c r="R1666" s="274"/>
      <c r="S1666" s="275" t="e">
        <f>IF(OR(C1666="",C1666=T$4),NA(),MATCH($B1666&amp;$C1666,'Smelter Reference List'!$J:$J,0))</f>
        <v>#N/A</v>
      </c>
      <c r="T1666" s="276"/>
      <c r="U1666" s="276"/>
      <c r="V1666" s="276"/>
      <c r="W1666" s="276"/>
    </row>
    <row r="1667" spans="1:23" s="267" customFormat="1" ht="20.25">
      <c r="A1667" s="265"/>
      <c r="B1667" s="273"/>
      <c r="C1667" s="273"/>
      <c r="D1667" s="166" t="str">
        <f ca="1">IF(ISERROR($S1667),"",OFFSET('Smelter Reference List'!$C$4,$S1667-4,0)&amp;"")</f>
        <v/>
      </c>
      <c r="E1667" s="166" t="str">
        <f ca="1">IF(ISERROR($S1667),"",OFFSET('Smelter Reference List'!$D$4,$S1667-4,0)&amp;"")</f>
        <v/>
      </c>
      <c r="F1667" s="166" t="str">
        <f ca="1">IF(ISERROR($S1667),"",OFFSET('Smelter Reference List'!$E$4,$S1667-4,0))</f>
        <v/>
      </c>
      <c r="G1667" s="166" t="str">
        <f ca="1">IF(C1667=$U$4,"Enter smelter details", IF(ISERROR($S1667),"",OFFSET('Smelter Reference List'!$F$4,$S1667-4,0)))</f>
        <v/>
      </c>
      <c r="H1667" s="290" t="str">
        <f ca="1">IF(ISERROR($S1667),"",OFFSET('Smelter Reference List'!$G$4,$S1667-4,0))</f>
        <v/>
      </c>
      <c r="I1667" s="291" t="str">
        <f ca="1">IF(ISERROR($S1667),"",OFFSET('Smelter Reference List'!$H$4,$S1667-4,0))</f>
        <v/>
      </c>
      <c r="J1667" s="291" t="str">
        <f ca="1">IF(ISERROR($S1667),"",OFFSET('Smelter Reference List'!$I$4,$S1667-4,0))</f>
        <v/>
      </c>
      <c r="K1667" s="288"/>
      <c r="L1667" s="288"/>
      <c r="M1667" s="288"/>
      <c r="N1667" s="288"/>
      <c r="O1667" s="288"/>
      <c r="P1667" s="288"/>
      <c r="Q1667" s="289"/>
      <c r="R1667" s="274"/>
      <c r="S1667" s="275" t="e">
        <f>IF(OR(C1667="",C1667=T$4),NA(),MATCH($B1667&amp;$C1667,'Smelter Reference List'!$J:$J,0))</f>
        <v>#N/A</v>
      </c>
      <c r="T1667" s="276"/>
      <c r="U1667" s="276"/>
      <c r="V1667" s="276"/>
      <c r="W1667" s="276"/>
    </row>
    <row r="1668" spans="1:23" s="267" customFormat="1" ht="20.25">
      <c r="A1668" s="265"/>
      <c r="B1668" s="273"/>
      <c r="C1668" s="273"/>
      <c r="D1668" s="166" t="str">
        <f ca="1">IF(ISERROR($S1668),"",OFFSET('Smelter Reference List'!$C$4,$S1668-4,0)&amp;"")</f>
        <v/>
      </c>
      <c r="E1668" s="166" t="str">
        <f ca="1">IF(ISERROR($S1668),"",OFFSET('Smelter Reference List'!$D$4,$S1668-4,0)&amp;"")</f>
        <v/>
      </c>
      <c r="F1668" s="166" t="str">
        <f ca="1">IF(ISERROR($S1668),"",OFFSET('Smelter Reference List'!$E$4,$S1668-4,0))</f>
        <v/>
      </c>
      <c r="G1668" s="166" t="str">
        <f ca="1">IF(C1668=$U$4,"Enter smelter details", IF(ISERROR($S1668),"",OFFSET('Smelter Reference List'!$F$4,$S1668-4,0)))</f>
        <v/>
      </c>
      <c r="H1668" s="290" t="str">
        <f ca="1">IF(ISERROR($S1668),"",OFFSET('Smelter Reference List'!$G$4,$S1668-4,0))</f>
        <v/>
      </c>
      <c r="I1668" s="291" t="str">
        <f ca="1">IF(ISERROR($S1668),"",OFFSET('Smelter Reference List'!$H$4,$S1668-4,0))</f>
        <v/>
      </c>
      <c r="J1668" s="291" t="str">
        <f ca="1">IF(ISERROR($S1668),"",OFFSET('Smelter Reference List'!$I$4,$S1668-4,0))</f>
        <v/>
      </c>
      <c r="K1668" s="288"/>
      <c r="L1668" s="288"/>
      <c r="M1668" s="288"/>
      <c r="N1668" s="288"/>
      <c r="O1668" s="288"/>
      <c r="P1668" s="288"/>
      <c r="Q1668" s="289"/>
      <c r="R1668" s="274"/>
      <c r="S1668" s="275" t="e">
        <f>IF(OR(C1668="",C1668=T$4),NA(),MATCH($B1668&amp;$C1668,'Smelter Reference List'!$J:$J,0))</f>
        <v>#N/A</v>
      </c>
      <c r="T1668" s="276"/>
      <c r="U1668" s="276"/>
      <c r="V1668" s="276"/>
      <c r="W1668" s="276"/>
    </row>
    <row r="1669" spans="1:23" s="267" customFormat="1" ht="20.25">
      <c r="A1669" s="265"/>
      <c r="B1669" s="273"/>
      <c r="C1669" s="273"/>
      <c r="D1669" s="166" t="str">
        <f ca="1">IF(ISERROR($S1669),"",OFFSET('Smelter Reference List'!$C$4,$S1669-4,0)&amp;"")</f>
        <v/>
      </c>
      <c r="E1669" s="166" t="str">
        <f ca="1">IF(ISERROR($S1669),"",OFFSET('Smelter Reference List'!$D$4,$S1669-4,0)&amp;"")</f>
        <v/>
      </c>
      <c r="F1669" s="166" t="str">
        <f ca="1">IF(ISERROR($S1669),"",OFFSET('Smelter Reference List'!$E$4,$S1669-4,0))</f>
        <v/>
      </c>
      <c r="G1669" s="166" t="str">
        <f ca="1">IF(C1669=$U$4,"Enter smelter details", IF(ISERROR($S1669),"",OFFSET('Smelter Reference List'!$F$4,$S1669-4,0)))</f>
        <v/>
      </c>
      <c r="H1669" s="290" t="str">
        <f ca="1">IF(ISERROR($S1669),"",OFFSET('Smelter Reference List'!$G$4,$S1669-4,0))</f>
        <v/>
      </c>
      <c r="I1669" s="291" t="str">
        <f ca="1">IF(ISERROR($S1669),"",OFFSET('Smelter Reference List'!$H$4,$S1669-4,0))</f>
        <v/>
      </c>
      <c r="J1669" s="291" t="str">
        <f ca="1">IF(ISERROR($S1669),"",OFFSET('Smelter Reference List'!$I$4,$S1669-4,0))</f>
        <v/>
      </c>
      <c r="K1669" s="288"/>
      <c r="L1669" s="288"/>
      <c r="M1669" s="288"/>
      <c r="N1669" s="288"/>
      <c r="O1669" s="288"/>
      <c r="P1669" s="288"/>
      <c r="Q1669" s="289"/>
      <c r="R1669" s="274"/>
      <c r="S1669" s="275" t="e">
        <f>IF(OR(C1669="",C1669=T$4),NA(),MATCH($B1669&amp;$C1669,'Smelter Reference List'!$J:$J,0))</f>
        <v>#N/A</v>
      </c>
      <c r="T1669" s="276"/>
      <c r="U1669" s="276"/>
      <c r="V1669" s="276"/>
      <c r="W1669" s="276"/>
    </row>
    <row r="1670" spans="1:23" s="267" customFormat="1" ht="20.25">
      <c r="A1670" s="265"/>
      <c r="B1670" s="273"/>
      <c r="C1670" s="273"/>
      <c r="D1670" s="166" t="str">
        <f ca="1">IF(ISERROR($S1670),"",OFFSET('Smelter Reference List'!$C$4,$S1670-4,0)&amp;"")</f>
        <v/>
      </c>
      <c r="E1670" s="166" t="str">
        <f ca="1">IF(ISERROR($S1670),"",OFFSET('Smelter Reference List'!$D$4,$S1670-4,0)&amp;"")</f>
        <v/>
      </c>
      <c r="F1670" s="166" t="str">
        <f ca="1">IF(ISERROR($S1670),"",OFFSET('Smelter Reference List'!$E$4,$S1670-4,0))</f>
        <v/>
      </c>
      <c r="G1670" s="166" t="str">
        <f ca="1">IF(C1670=$U$4,"Enter smelter details", IF(ISERROR($S1670),"",OFFSET('Smelter Reference List'!$F$4,$S1670-4,0)))</f>
        <v/>
      </c>
      <c r="H1670" s="290" t="str">
        <f ca="1">IF(ISERROR($S1670),"",OFFSET('Smelter Reference List'!$G$4,$S1670-4,0))</f>
        <v/>
      </c>
      <c r="I1670" s="291" t="str">
        <f ca="1">IF(ISERROR($S1670),"",OFFSET('Smelter Reference List'!$H$4,$S1670-4,0))</f>
        <v/>
      </c>
      <c r="J1670" s="291" t="str">
        <f ca="1">IF(ISERROR($S1670),"",OFFSET('Smelter Reference List'!$I$4,$S1670-4,0))</f>
        <v/>
      </c>
      <c r="K1670" s="288"/>
      <c r="L1670" s="288"/>
      <c r="M1670" s="288"/>
      <c r="N1670" s="288"/>
      <c r="O1670" s="288"/>
      <c r="P1670" s="288"/>
      <c r="Q1670" s="289"/>
      <c r="R1670" s="274"/>
      <c r="S1670" s="275" t="e">
        <f>IF(OR(C1670="",C1670=T$4),NA(),MATCH($B1670&amp;$C1670,'Smelter Reference List'!$J:$J,0))</f>
        <v>#N/A</v>
      </c>
      <c r="T1670" s="276"/>
      <c r="U1670" s="276"/>
      <c r="V1670" s="276"/>
      <c r="W1670" s="276"/>
    </row>
    <row r="1671" spans="1:23" s="267" customFormat="1" ht="20.25">
      <c r="A1671" s="265"/>
      <c r="B1671" s="273"/>
      <c r="C1671" s="273"/>
      <c r="D1671" s="166" t="str">
        <f ca="1">IF(ISERROR($S1671),"",OFFSET('Smelter Reference List'!$C$4,$S1671-4,0)&amp;"")</f>
        <v/>
      </c>
      <c r="E1671" s="166" t="str">
        <f ca="1">IF(ISERROR($S1671),"",OFFSET('Smelter Reference List'!$D$4,$S1671-4,0)&amp;"")</f>
        <v/>
      </c>
      <c r="F1671" s="166" t="str">
        <f ca="1">IF(ISERROR($S1671),"",OFFSET('Smelter Reference List'!$E$4,$S1671-4,0))</f>
        <v/>
      </c>
      <c r="G1671" s="166" t="str">
        <f ca="1">IF(C1671=$U$4,"Enter smelter details", IF(ISERROR($S1671),"",OFFSET('Smelter Reference List'!$F$4,$S1671-4,0)))</f>
        <v/>
      </c>
      <c r="H1671" s="290" t="str">
        <f ca="1">IF(ISERROR($S1671),"",OFFSET('Smelter Reference List'!$G$4,$S1671-4,0))</f>
        <v/>
      </c>
      <c r="I1671" s="291" t="str">
        <f ca="1">IF(ISERROR($S1671),"",OFFSET('Smelter Reference List'!$H$4,$S1671-4,0))</f>
        <v/>
      </c>
      <c r="J1671" s="291" t="str">
        <f ca="1">IF(ISERROR($S1671),"",OFFSET('Smelter Reference List'!$I$4,$S1671-4,0))</f>
        <v/>
      </c>
      <c r="K1671" s="288"/>
      <c r="L1671" s="288"/>
      <c r="M1671" s="288"/>
      <c r="N1671" s="288"/>
      <c r="O1671" s="288"/>
      <c r="P1671" s="288"/>
      <c r="Q1671" s="289"/>
      <c r="R1671" s="274"/>
      <c r="S1671" s="275" t="e">
        <f>IF(OR(C1671="",C1671=T$4),NA(),MATCH($B1671&amp;$C1671,'Smelter Reference List'!$J:$J,0))</f>
        <v>#N/A</v>
      </c>
      <c r="T1671" s="276"/>
      <c r="U1671" s="276"/>
      <c r="V1671" s="276"/>
      <c r="W1671" s="276"/>
    </row>
    <row r="1672" spans="1:23" s="267" customFormat="1" ht="20.25">
      <c r="A1672" s="265"/>
      <c r="B1672" s="273"/>
      <c r="C1672" s="273"/>
      <c r="D1672" s="166" t="str">
        <f ca="1">IF(ISERROR($S1672),"",OFFSET('Smelter Reference List'!$C$4,$S1672-4,0)&amp;"")</f>
        <v/>
      </c>
      <c r="E1672" s="166" t="str">
        <f ca="1">IF(ISERROR($S1672),"",OFFSET('Smelter Reference List'!$D$4,$S1672-4,0)&amp;"")</f>
        <v/>
      </c>
      <c r="F1672" s="166" t="str">
        <f ca="1">IF(ISERROR($S1672),"",OFFSET('Smelter Reference List'!$E$4,$S1672-4,0))</f>
        <v/>
      </c>
      <c r="G1672" s="166" t="str">
        <f ca="1">IF(C1672=$U$4,"Enter smelter details", IF(ISERROR($S1672),"",OFFSET('Smelter Reference List'!$F$4,$S1672-4,0)))</f>
        <v/>
      </c>
      <c r="H1672" s="290" t="str">
        <f ca="1">IF(ISERROR($S1672),"",OFFSET('Smelter Reference List'!$G$4,$S1672-4,0))</f>
        <v/>
      </c>
      <c r="I1672" s="291" t="str">
        <f ca="1">IF(ISERROR($S1672),"",OFFSET('Smelter Reference List'!$H$4,$S1672-4,0))</f>
        <v/>
      </c>
      <c r="J1672" s="291" t="str">
        <f ca="1">IF(ISERROR($S1672),"",OFFSET('Smelter Reference List'!$I$4,$S1672-4,0))</f>
        <v/>
      </c>
      <c r="K1672" s="288"/>
      <c r="L1672" s="288"/>
      <c r="M1672" s="288"/>
      <c r="N1672" s="288"/>
      <c r="O1672" s="288"/>
      <c r="P1672" s="288"/>
      <c r="Q1672" s="289"/>
      <c r="R1672" s="274"/>
      <c r="S1672" s="275" t="e">
        <f>IF(OR(C1672="",C1672=T$4),NA(),MATCH($B1672&amp;$C1672,'Smelter Reference List'!$J:$J,0))</f>
        <v>#N/A</v>
      </c>
      <c r="T1672" s="276"/>
      <c r="U1672" s="276"/>
      <c r="V1672" s="276"/>
      <c r="W1672" s="276"/>
    </row>
    <row r="1673" spans="1:23" s="267" customFormat="1" ht="20.25">
      <c r="A1673" s="265"/>
      <c r="B1673" s="273"/>
      <c r="C1673" s="273"/>
      <c r="D1673" s="166" t="str">
        <f ca="1">IF(ISERROR($S1673),"",OFFSET('Smelter Reference List'!$C$4,$S1673-4,0)&amp;"")</f>
        <v/>
      </c>
      <c r="E1673" s="166" t="str">
        <f ca="1">IF(ISERROR($S1673),"",OFFSET('Smelter Reference List'!$D$4,$S1673-4,0)&amp;"")</f>
        <v/>
      </c>
      <c r="F1673" s="166" t="str">
        <f ca="1">IF(ISERROR($S1673),"",OFFSET('Smelter Reference List'!$E$4,$S1673-4,0))</f>
        <v/>
      </c>
      <c r="G1673" s="166" t="str">
        <f ca="1">IF(C1673=$U$4,"Enter smelter details", IF(ISERROR($S1673),"",OFFSET('Smelter Reference List'!$F$4,$S1673-4,0)))</f>
        <v/>
      </c>
      <c r="H1673" s="290" t="str">
        <f ca="1">IF(ISERROR($S1673),"",OFFSET('Smelter Reference List'!$G$4,$S1673-4,0))</f>
        <v/>
      </c>
      <c r="I1673" s="291" t="str">
        <f ca="1">IF(ISERROR($S1673),"",OFFSET('Smelter Reference List'!$H$4,$S1673-4,0))</f>
        <v/>
      </c>
      <c r="J1673" s="291" t="str">
        <f ca="1">IF(ISERROR($S1673),"",OFFSET('Smelter Reference List'!$I$4,$S1673-4,0))</f>
        <v/>
      </c>
      <c r="K1673" s="288"/>
      <c r="L1673" s="288"/>
      <c r="M1673" s="288"/>
      <c r="N1673" s="288"/>
      <c r="O1673" s="288"/>
      <c r="P1673" s="288"/>
      <c r="Q1673" s="289"/>
      <c r="R1673" s="274"/>
      <c r="S1673" s="275" t="e">
        <f>IF(OR(C1673="",C1673=T$4),NA(),MATCH($B1673&amp;$C1673,'Smelter Reference List'!$J:$J,0))</f>
        <v>#N/A</v>
      </c>
      <c r="T1673" s="276"/>
      <c r="U1673" s="276"/>
      <c r="V1673" s="276"/>
      <c r="W1673" s="276"/>
    </row>
    <row r="1674" spans="1:23" s="267" customFormat="1" ht="20.25">
      <c r="A1674" s="265"/>
      <c r="B1674" s="273"/>
      <c r="C1674" s="273"/>
      <c r="D1674" s="166" t="str">
        <f ca="1">IF(ISERROR($S1674),"",OFFSET('Smelter Reference List'!$C$4,$S1674-4,0)&amp;"")</f>
        <v/>
      </c>
      <c r="E1674" s="166" t="str">
        <f ca="1">IF(ISERROR($S1674),"",OFFSET('Smelter Reference List'!$D$4,$S1674-4,0)&amp;"")</f>
        <v/>
      </c>
      <c r="F1674" s="166" t="str">
        <f ca="1">IF(ISERROR($S1674),"",OFFSET('Smelter Reference List'!$E$4,$S1674-4,0))</f>
        <v/>
      </c>
      <c r="G1674" s="166" t="str">
        <f ca="1">IF(C1674=$U$4,"Enter smelter details", IF(ISERROR($S1674),"",OFFSET('Smelter Reference List'!$F$4,$S1674-4,0)))</f>
        <v/>
      </c>
      <c r="H1674" s="290" t="str">
        <f ca="1">IF(ISERROR($S1674),"",OFFSET('Smelter Reference List'!$G$4,$S1674-4,0))</f>
        <v/>
      </c>
      <c r="I1674" s="291" t="str">
        <f ca="1">IF(ISERROR($S1674),"",OFFSET('Smelter Reference List'!$H$4,$S1674-4,0))</f>
        <v/>
      </c>
      <c r="J1674" s="291" t="str">
        <f ca="1">IF(ISERROR($S1674),"",OFFSET('Smelter Reference List'!$I$4,$S1674-4,0))</f>
        <v/>
      </c>
      <c r="K1674" s="288"/>
      <c r="L1674" s="288"/>
      <c r="M1674" s="288"/>
      <c r="N1674" s="288"/>
      <c r="O1674" s="288"/>
      <c r="P1674" s="288"/>
      <c r="Q1674" s="289"/>
      <c r="R1674" s="274"/>
      <c r="S1674" s="275" t="e">
        <f>IF(OR(C1674="",C1674=T$4),NA(),MATCH($B1674&amp;$C1674,'Smelter Reference List'!$J:$J,0))</f>
        <v>#N/A</v>
      </c>
      <c r="T1674" s="276"/>
      <c r="U1674" s="276"/>
      <c r="V1674" s="276"/>
      <c r="W1674" s="276"/>
    </row>
    <row r="1675" spans="1:23" s="267" customFormat="1" ht="20.25">
      <c r="A1675" s="265"/>
      <c r="B1675" s="273"/>
      <c r="C1675" s="273"/>
      <c r="D1675" s="166" t="str">
        <f ca="1">IF(ISERROR($S1675),"",OFFSET('Smelter Reference List'!$C$4,$S1675-4,0)&amp;"")</f>
        <v/>
      </c>
      <c r="E1675" s="166" t="str">
        <f ca="1">IF(ISERROR($S1675),"",OFFSET('Smelter Reference List'!$D$4,$S1675-4,0)&amp;"")</f>
        <v/>
      </c>
      <c r="F1675" s="166" t="str">
        <f ca="1">IF(ISERROR($S1675),"",OFFSET('Smelter Reference List'!$E$4,$S1675-4,0))</f>
        <v/>
      </c>
      <c r="G1675" s="166" t="str">
        <f ca="1">IF(C1675=$U$4,"Enter smelter details", IF(ISERROR($S1675),"",OFFSET('Smelter Reference List'!$F$4,$S1675-4,0)))</f>
        <v/>
      </c>
      <c r="H1675" s="290" t="str">
        <f ca="1">IF(ISERROR($S1675),"",OFFSET('Smelter Reference List'!$G$4,$S1675-4,0))</f>
        <v/>
      </c>
      <c r="I1675" s="291" t="str">
        <f ca="1">IF(ISERROR($S1675),"",OFFSET('Smelter Reference List'!$H$4,$S1675-4,0))</f>
        <v/>
      </c>
      <c r="J1675" s="291" t="str">
        <f ca="1">IF(ISERROR($S1675),"",OFFSET('Smelter Reference List'!$I$4,$S1675-4,0))</f>
        <v/>
      </c>
      <c r="K1675" s="288"/>
      <c r="L1675" s="288"/>
      <c r="M1675" s="288"/>
      <c r="N1675" s="288"/>
      <c r="O1675" s="288"/>
      <c r="P1675" s="288"/>
      <c r="Q1675" s="289"/>
      <c r="R1675" s="274"/>
      <c r="S1675" s="275" t="e">
        <f>IF(OR(C1675="",C1675=T$4),NA(),MATCH($B1675&amp;$C1675,'Smelter Reference List'!$J:$J,0))</f>
        <v>#N/A</v>
      </c>
      <c r="T1675" s="276"/>
      <c r="U1675" s="276"/>
      <c r="V1675" s="276"/>
      <c r="W1675" s="276"/>
    </row>
    <row r="1676" spans="1:23" s="267" customFormat="1" ht="20.25">
      <c r="A1676" s="265"/>
      <c r="B1676" s="273"/>
      <c r="C1676" s="273"/>
      <c r="D1676" s="166" t="str">
        <f ca="1">IF(ISERROR($S1676),"",OFFSET('Smelter Reference List'!$C$4,$S1676-4,0)&amp;"")</f>
        <v/>
      </c>
      <c r="E1676" s="166" t="str">
        <f ca="1">IF(ISERROR($S1676),"",OFFSET('Smelter Reference List'!$D$4,$S1676-4,0)&amp;"")</f>
        <v/>
      </c>
      <c r="F1676" s="166" t="str">
        <f ca="1">IF(ISERROR($S1676),"",OFFSET('Smelter Reference List'!$E$4,$S1676-4,0))</f>
        <v/>
      </c>
      <c r="G1676" s="166" t="str">
        <f ca="1">IF(C1676=$U$4,"Enter smelter details", IF(ISERROR($S1676),"",OFFSET('Smelter Reference List'!$F$4,$S1676-4,0)))</f>
        <v/>
      </c>
      <c r="H1676" s="290" t="str">
        <f ca="1">IF(ISERROR($S1676),"",OFFSET('Smelter Reference List'!$G$4,$S1676-4,0))</f>
        <v/>
      </c>
      <c r="I1676" s="291" t="str">
        <f ca="1">IF(ISERROR($S1676),"",OFFSET('Smelter Reference List'!$H$4,$S1676-4,0))</f>
        <v/>
      </c>
      <c r="J1676" s="291" t="str">
        <f ca="1">IF(ISERROR($S1676),"",OFFSET('Smelter Reference List'!$I$4,$S1676-4,0))</f>
        <v/>
      </c>
      <c r="K1676" s="288"/>
      <c r="L1676" s="288"/>
      <c r="M1676" s="288"/>
      <c r="N1676" s="288"/>
      <c r="O1676" s="288"/>
      <c r="P1676" s="288"/>
      <c r="Q1676" s="289"/>
      <c r="R1676" s="274"/>
      <c r="S1676" s="275" t="e">
        <f>IF(OR(C1676="",C1676=T$4),NA(),MATCH($B1676&amp;$C1676,'Smelter Reference List'!$J:$J,0))</f>
        <v>#N/A</v>
      </c>
      <c r="T1676" s="276"/>
      <c r="U1676" s="276"/>
      <c r="V1676" s="276"/>
      <c r="W1676" s="276"/>
    </row>
    <row r="1677" spans="1:23" s="267" customFormat="1" ht="20.25">
      <c r="A1677" s="265"/>
      <c r="B1677" s="273"/>
      <c r="C1677" s="273"/>
      <c r="D1677" s="166" t="str">
        <f ca="1">IF(ISERROR($S1677),"",OFFSET('Smelter Reference List'!$C$4,$S1677-4,0)&amp;"")</f>
        <v/>
      </c>
      <c r="E1677" s="166" t="str">
        <f ca="1">IF(ISERROR($S1677),"",OFFSET('Smelter Reference List'!$D$4,$S1677-4,0)&amp;"")</f>
        <v/>
      </c>
      <c r="F1677" s="166" t="str">
        <f ca="1">IF(ISERROR($S1677),"",OFFSET('Smelter Reference List'!$E$4,$S1677-4,0))</f>
        <v/>
      </c>
      <c r="G1677" s="166" t="str">
        <f ca="1">IF(C1677=$U$4,"Enter smelter details", IF(ISERROR($S1677),"",OFFSET('Smelter Reference List'!$F$4,$S1677-4,0)))</f>
        <v/>
      </c>
      <c r="H1677" s="290" t="str">
        <f ca="1">IF(ISERROR($S1677),"",OFFSET('Smelter Reference List'!$G$4,$S1677-4,0))</f>
        <v/>
      </c>
      <c r="I1677" s="291" t="str">
        <f ca="1">IF(ISERROR($S1677),"",OFFSET('Smelter Reference List'!$H$4,$S1677-4,0))</f>
        <v/>
      </c>
      <c r="J1677" s="291" t="str">
        <f ca="1">IF(ISERROR($S1677),"",OFFSET('Smelter Reference List'!$I$4,$S1677-4,0))</f>
        <v/>
      </c>
      <c r="K1677" s="288"/>
      <c r="L1677" s="288"/>
      <c r="M1677" s="288"/>
      <c r="N1677" s="288"/>
      <c r="O1677" s="288"/>
      <c r="P1677" s="288"/>
      <c r="Q1677" s="289"/>
      <c r="R1677" s="274"/>
      <c r="S1677" s="275" t="e">
        <f>IF(OR(C1677="",C1677=T$4),NA(),MATCH($B1677&amp;$C1677,'Smelter Reference List'!$J:$J,0))</f>
        <v>#N/A</v>
      </c>
      <c r="T1677" s="276"/>
      <c r="U1677" s="276"/>
      <c r="V1677" s="276"/>
      <c r="W1677" s="276"/>
    </row>
    <row r="1678" spans="1:23" s="267" customFormat="1" ht="20.25">
      <c r="A1678" s="265"/>
      <c r="B1678" s="273"/>
      <c r="C1678" s="273"/>
      <c r="D1678" s="166" t="str">
        <f ca="1">IF(ISERROR($S1678),"",OFFSET('Smelter Reference List'!$C$4,$S1678-4,0)&amp;"")</f>
        <v/>
      </c>
      <c r="E1678" s="166" t="str">
        <f ca="1">IF(ISERROR($S1678),"",OFFSET('Smelter Reference List'!$D$4,$S1678-4,0)&amp;"")</f>
        <v/>
      </c>
      <c r="F1678" s="166" t="str">
        <f ca="1">IF(ISERROR($S1678),"",OFFSET('Smelter Reference List'!$E$4,$S1678-4,0))</f>
        <v/>
      </c>
      <c r="G1678" s="166" t="str">
        <f ca="1">IF(C1678=$U$4,"Enter smelter details", IF(ISERROR($S1678),"",OFFSET('Smelter Reference List'!$F$4,$S1678-4,0)))</f>
        <v/>
      </c>
      <c r="H1678" s="290" t="str">
        <f ca="1">IF(ISERROR($S1678),"",OFFSET('Smelter Reference List'!$G$4,$S1678-4,0))</f>
        <v/>
      </c>
      <c r="I1678" s="291" t="str">
        <f ca="1">IF(ISERROR($S1678),"",OFFSET('Smelter Reference List'!$H$4,$S1678-4,0))</f>
        <v/>
      </c>
      <c r="J1678" s="291" t="str">
        <f ca="1">IF(ISERROR($S1678),"",OFFSET('Smelter Reference List'!$I$4,$S1678-4,0))</f>
        <v/>
      </c>
      <c r="K1678" s="288"/>
      <c r="L1678" s="288"/>
      <c r="M1678" s="288"/>
      <c r="N1678" s="288"/>
      <c r="O1678" s="288"/>
      <c r="P1678" s="288"/>
      <c r="Q1678" s="289"/>
      <c r="R1678" s="274"/>
      <c r="S1678" s="275" t="e">
        <f>IF(OR(C1678="",C1678=T$4),NA(),MATCH($B1678&amp;$C1678,'Smelter Reference List'!$J:$J,0))</f>
        <v>#N/A</v>
      </c>
      <c r="T1678" s="276"/>
      <c r="U1678" s="276"/>
      <c r="V1678" s="276"/>
      <c r="W1678" s="276"/>
    </row>
    <row r="1679" spans="1:23" s="267" customFormat="1" ht="20.25">
      <c r="A1679" s="265"/>
      <c r="B1679" s="273"/>
      <c r="C1679" s="273"/>
      <c r="D1679" s="166" t="str">
        <f ca="1">IF(ISERROR($S1679),"",OFFSET('Smelter Reference List'!$C$4,$S1679-4,0)&amp;"")</f>
        <v/>
      </c>
      <c r="E1679" s="166" t="str">
        <f ca="1">IF(ISERROR($S1679),"",OFFSET('Smelter Reference List'!$D$4,$S1679-4,0)&amp;"")</f>
        <v/>
      </c>
      <c r="F1679" s="166" t="str">
        <f ca="1">IF(ISERROR($S1679),"",OFFSET('Smelter Reference List'!$E$4,$S1679-4,0))</f>
        <v/>
      </c>
      <c r="G1679" s="166" t="str">
        <f ca="1">IF(C1679=$U$4,"Enter smelter details", IF(ISERROR($S1679),"",OFFSET('Smelter Reference List'!$F$4,$S1679-4,0)))</f>
        <v/>
      </c>
      <c r="H1679" s="290" t="str">
        <f ca="1">IF(ISERROR($S1679),"",OFFSET('Smelter Reference List'!$G$4,$S1679-4,0))</f>
        <v/>
      </c>
      <c r="I1679" s="291" t="str">
        <f ca="1">IF(ISERROR($S1679),"",OFFSET('Smelter Reference List'!$H$4,$S1679-4,0))</f>
        <v/>
      </c>
      <c r="J1679" s="291" t="str">
        <f ca="1">IF(ISERROR($S1679),"",OFFSET('Smelter Reference List'!$I$4,$S1679-4,0))</f>
        <v/>
      </c>
      <c r="K1679" s="288"/>
      <c r="L1679" s="288"/>
      <c r="M1679" s="288"/>
      <c r="N1679" s="288"/>
      <c r="O1679" s="288"/>
      <c r="P1679" s="288"/>
      <c r="Q1679" s="289"/>
      <c r="R1679" s="274"/>
      <c r="S1679" s="275" t="e">
        <f>IF(OR(C1679="",C1679=T$4),NA(),MATCH($B1679&amp;$C1679,'Smelter Reference List'!$J:$J,0))</f>
        <v>#N/A</v>
      </c>
      <c r="T1679" s="276"/>
      <c r="U1679" s="276"/>
      <c r="V1679" s="276"/>
      <c r="W1679" s="276"/>
    </row>
    <row r="1680" spans="1:23" s="267" customFormat="1" ht="20.25">
      <c r="A1680" s="265"/>
      <c r="B1680" s="273"/>
      <c r="C1680" s="273"/>
      <c r="D1680" s="166" t="str">
        <f ca="1">IF(ISERROR($S1680),"",OFFSET('Smelter Reference List'!$C$4,$S1680-4,0)&amp;"")</f>
        <v/>
      </c>
      <c r="E1680" s="166" t="str">
        <f ca="1">IF(ISERROR($S1680),"",OFFSET('Smelter Reference List'!$D$4,$S1680-4,0)&amp;"")</f>
        <v/>
      </c>
      <c r="F1680" s="166" t="str">
        <f ca="1">IF(ISERROR($S1680),"",OFFSET('Smelter Reference List'!$E$4,$S1680-4,0))</f>
        <v/>
      </c>
      <c r="G1680" s="166" t="str">
        <f ca="1">IF(C1680=$U$4,"Enter smelter details", IF(ISERROR($S1680),"",OFFSET('Smelter Reference List'!$F$4,$S1680-4,0)))</f>
        <v/>
      </c>
      <c r="H1680" s="290" t="str">
        <f ca="1">IF(ISERROR($S1680),"",OFFSET('Smelter Reference List'!$G$4,$S1680-4,0))</f>
        <v/>
      </c>
      <c r="I1680" s="291" t="str">
        <f ca="1">IF(ISERROR($S1680),"",OFFSET('Smelter Reference List'!$H$4,$S1680-4,0))</f>
        <v/>
      </c>
      <c r="J1680" s="291" t="str">
        <f ca="1">IF(ISERROR($S1680),"",OFFSET('Smelter Reference List'!$I$4,$S1680-4,0))</f>
        <v/>
      </c>
      <c r="K1680" s="288"/>
      <c r="L1680" s="288"/>
      <c r="M1680" s="288"/>
      <c r="N1680" s="288"/>
      <c r="O1680" s="288"/>
      <c r="P1680" s="288"/>
      <c r="Q1680" s="289"/>
      <c r="R1680" s="274"/>
      <c r="S1680" s="275" t="e">
        <f>IF(OR(C1680="",C1680=T$4),NA(),MATCH($B1680&amp;$C1680,'Smelter Reference List'!$J:$J,0))</f>
        <v>#N/A</v>
      </c>
      <c r="T1680" s="276"/>
      <c r="U1680" s="276"/>
      <c r="V1680" s="276"/>
      <c r="W1680" s="276"/>
    </row>
    <row r="1681" spans="1:23" s="267" customFormat="1" ht="20.25">
      <c r="A1681" s="265"/>
      <c r="B1681" s="273"/>
      <c r="C1681" s="273"/>
      <c r="D1681" s="166" t="str">
        <f ca="1">IF(ISERROR($S1681),"",OFFSET('Smelter Reference List'!$C$4,$S1681-4,0)&amp;"")</f>
        <v/>
      </c>
      <c r="E1681" s="166" t="str">
        <f ca="1">IF(ISERROR($S1681),"",OFFSET('Smelter Reference List'!$D$4,$S1681-4,0)&amp;"")</f>
        <v/>
      </c>
      <c r="F1681" s="166" t="str">
        <f ca="1">IF(ISERROR($S1681),"",OFFSET('Smelter Reference List'!$E$4,$S1681-4,0))</f>
        <v/>
      </c>
      <c r="G1681" s="166" t="str">
        <f ca="1">IF(C1681=$U$4,"Enter smelter details", IF(ISERROR($S1681),"",OFFSET('Smelter Reference List'!$F$4,$S1681-4,0)))</f>
        <v/>
      </c>
      <c r="H1681" s="290" t="str">
        <f ca="1">IF(ISERROR($S1681),"",OFFSET('Smelter Reference List'!$G$4,$S1681-4,0))</f>
        <v/>
      </c>
      <c r="I1681" s="291" t="str">
        <f ca="1">IF(ISERROR($S1681),"",OFFSET('Smelter Reference List'!$H$4,$S1681-4,0))</f>
        <v/>
      </c>
      <c r="J1681" s="291" t="str">
        <f ca="1">IF(ISERROR($S1681),"",OFFSET('Smelter Reference List'!$I$4,$S1681-4,0))</f>
        <v/>
      </c>
      <c r="K1681" s="288"/>
      <c r="L1681" s="288"/>
      <c r="M1681" s="288"/>
      <c r="N1681" s="288"/>
      <c r="O1681" s="288"/>
      <c r="P1681" s="288"/>
      <c r="Q1681" s="289"/>
      <c r="R1681" s="274"/>
      <c r="S1681" s="275" t="e">
        <f>IF(OR(C1681="",C1681=T$4),NA(),MATCH($B1681&amp;$C1681,'Smelter Reference List'!$J:$J,0))</f>
        <v>#N/A</v>
      </c>
      <c r="T1681" s="276"/>
      <c r="U1681" s="276"/>
      <c r="V1681" s="276"/>
      <c r="W1681" s="276"/>
    </row>
    <row r="1682" spans="1:23" s="267" customFormat="1" ht="20.25">
      <c r="A1682" s="265"/>
      <c r="B1682" s="273"/>
      <c r="C1682" s="273"/>
      <c r="D1682" s="166" t="str">
        <f ca="1">IF(ISERROR($S1682),"",OFFSET('Smelter Reference List'!$C$4,$S1682-4,0)&amp;"")</f>
        <v/>
      </c>
      <c r="E1682" s="166" t="str">
        <f ca="1">IF(ISERROR($S1682),"",OFFSET('Smelter Reference List'!$D$4,$S1682-4,0)&amp;"")</f>
        <v/>
      </c>
      <c r="F1682" s="166" t="str">
        <f ca="1">IF(ISERROR($S1682),"",OFFSET('Smelter Reference List'!$E$4,$S1682-4,0))</f>
        <v/>
      </c>
      <c r="G1682" s="166" t="str">
        <f ca="1">IF(C1682=$U$4,"Enter smelter details", IF(ISERROR($S1682),"",OFFSET('Smelter Reference List'!$F$4,$S1682-4,0)))</f>
        <v/>
      </c>
      <c r="H1682" s="290" t="str">
        <f ca="1">IF(ISERROR($S1682),"",OFFSET('Smelter Reference List'!$G$4,$S1682-4,0))</f>
        <v/>
      </c>
      <c r="I1682" s="291" t="str">
        <f ca="1">IF(ISERROR($S1682),"",OFFSET('Smelter Reference List'!$H$4,$S1682-4,0))</f>
        <v/>
      </c>
      <c r="J1682" s="291" t="str">
        <f ca="1">IF(ISERROR($S1682),"",OFFSET('Smelter Reference List'!$I$4,$S1682-4,0))</f>
        <v/>
      </c>
      <c r="K1682" s="288"/>
      <c r="L1682" s="288"/>
      <c r="M1682" s="288"/>
      <c r="N1682" s="288"/>
      <c r="O1682" s="288"/>
      <c r="P1682" s="288"/>
      <c r="Q1682" s="289"/>
      <c r="R1682" s="274"/>
      <c r="S1682" s="275" t="e">
        <f>IF(OR(C1682="",C1682=T$4),NA(),MATCH($B1682&amp;$C1682,'Smelter Reference List'!$J:$J,0))</f>
        <v>#N/A</v>
      </c>
      <c r="T1682" s="276"/>
      <c r="U1682" s="276"/>
      <c r="V1682" s="276"/>
      <c r="W1682" s="276"/>
    </row>
    <row r="1683" spans="1:23" s="267" customFormat="1" ht="20.25">
      <c r="A1683" s="265"/>
      <c r="B1683" s="273"/>
      <c r="C1683" s="273"/>
      <c r="D1683" s="166" t="str">
        <f ca="1">IF(ISERROR($S1683),"",OFFSET('Smelter Reference List'!$C$4,$S1683-4,0)&amp;"")</f>
        <v/>
      </c>
      <c r="E1683" s="166" t="str">
        <f ca="1">IF(ISERROR($S1683),"",OFFSET('Smelter Reference List'!$D$4,$S1683-4,0)&amp;"")</f>
        <v/>
      </c>
      <c r="F1683" s="166" t="str">
        <f ca="1">IF(ISERROR($S1683),"",OFFSET('Smelter Reference List'!$E$4,$S1683-4,0))</f>
        <v/>
      </c>
      <c r="G1683" s="166" t="str">
        <f ca="1">IF(C1683=$U$4,"Enter smelter details", IF(ISERROR($S1683),"",OFFSET('Smelter Reference List'!$F$4,$S1683-4,0)))</f>
        <v/>
      </c>
      <c r="H1683" s="290" t="str">
        <f ca="1">IF(ISERROR($S1683),"",OFFSET('Smelter Reference List'!$G$4,$S1683-4,0))</f>
        <v/>
      </c>
      <c r="I1683" s="291" t="str">
        <f ca="1">IF(ISERROR($S1683),"",OFFSET('Smelter Reference List'!$H$4,$S1683-4,0))</f>
        <v/>
      </c>
      <c r="J1683" s="291" t="str">
        <f ca="1">IF(ISERROR($S1683),"",OFFSET('Smelter Reference List'!$I$4,$S1683-4,0))</f>
        <v/>
      </c>
      <c r="K1683" s="288"/>
      <c r="L1683" s="288"/>
      <c r="M1683" s="288"/>
      <c r="N1683" s="288"/>
      <c r="O1683" s="288"/>
      <c r="P1683" s="288"/>
      <c r="Q1683" s="289"/>
      <c r="R1683" s="274"/>
      <c r="S1683" s="275" t="e">
        <f>IF(OR(C1683="",C1683=T$4),NA(),MATCH($B1683&amp;$C1683,'Smelter Reference List'!$J:$J,0))</f>
        <v>#N/A</v>
      </c>
      <c r="T1683" s="276"/>
      <c r="U1683" s="276"/>
      <c r="V1683" s="276"/>
      <c r="W1683" s="276"/>
    </row>
    <row r="1684" spans="1:23" s="267" customFormat="1" ht="20.25">
      <c r="A1684" s="265"/>
      <c r="B1684" s="273"/>
      <c r="C1684" s="273"/>
      <c r="D1684" s="166" t="str">
        <f ca="1">IF(ISERROR($S1684),"",OFFSET('Smelter Reference List'!$C$4,$S1684-4,0)&amp;"")</f>
        <v/>
      </c>
      <c r="E1684" s="166" t="str">
        <f ca="1">IF(ISERROR($S1684),"",OFFSET('Smelter Reference List'!$D$4,$S1684-4,0)&amp;"")</f>
        <v/>
      </c>
      <c r="F1684" s="166" t="str">
        <f ca="1">IF(ISERROR($S1684),"",OFFSET('Smelter Reference List'!$E$4,$S1684-4,0))</f>
        <v/>
      </c>
      <c r="G1684" s="166" t="str">
        <f ca="1">IF(C1684=$U$4,"Enter smelter details", IF(ISERROR($S1684),"",OFFSET('Smelter Reference List'!$F$4,$S1684-4,0)))</f>
        <v/>
      </c>
      <c r="H1684" s="290" t="str">
        <f ca="1">IF(ISERROR($S1684),"",OFFSET('Smelter Reference List'!$G$4,$S1684-4,0))</f>
        <v/>
      </c>
      <c r="I1684" s="291" t="str">
        <f ca="1">IF(ISERROR($S1684),"",OFFSET('Smelter Reference List'!$H$4,$S1684-4,0))</f>
        <v/>
      </c>
      <c r="J1684" s="291" t="str">
        <f ca="1">IF(ISERROR($S1684),"",OFFSET('Smelter Reference List'!$I$4,$S1684-4,0))</f>
        <v/>
      </c>
      <c r="K1684" s="288"/>
      <c r="L1684" s="288"/>
      <c r="M1684" s="288"/>
      <c r="N1684" s="288"/>
      <c r="O1684" s="288"/>
      <c r="P1684" s="288"/>
      <c r="Q1684" s="289"/>
      <c r="R1684" s="274"/>
      <c r="S1684" s="275" t="e">
        <f>IF(OR(C1684="",C1684=T$4),NA(),MATCH($B1684&amp;$C1684,'Smelter Reference List'!$J:$J,0))</f>
        <v>#N/A</v>
      </c>
      <c r="T1684" s="276"/>
      <c r="U1684" s="276"/>
      <c r="V1684" s="276"/>
      <c r="W1684" s="276"/>
    </row>
    <row r="1685" spans="1:23" s="267" customFormat="1" ht="20.25">
      <c r="A1685" s="265"/>
      <c r="B1685" s="273"/>
      <c r="C1685" s="273"/>
      <c r="D1685" s="166" t="str">
        <f ca="1">IF(ISERROR($S1685),"",OFFSET('Smelter Reference List'!$C$4,$S1685-4,0)&amp;"")</f>
        <v/>
      </c>
      <c r="E1685" s="166" t="str">
        <f ca="1">IF(ISERROR($S1685),"",OFFSET('Smelter Reference List'!$D$4,$S1685-4,0)&amp;"")</f>
        <v/>
      </c>
      <c r="F1685" s="166" t="str">
        <f ca="1">IF(ISERROR($S1685),"",OFFSET('Smelter Reference List'!$E$4,$S1685-4,0))</f>
        <v/>
      </c>
      <c r="G1685" s="166" t="str">
        <f ca="1">IF(C1685=$U$4,"Enter smelter details", IF(ISERROR($S1685),"",OFFSET('Smelter Reference List'!$F$4,$S1685-4,0)))</f>
        <v/>
      </c>
      <c r="H1685" s="290" t="str">
        <f ca="1">IF(ISERROR($S1685),"",OFFSET('Smelter Reference List'!$G$4,$S1685-4,0))</f>
        <v/>
      </c>
      <c r="I1685" s="291" t="str">
        <f ca="1">IF(ISERROR($S1685),"",OFFSET('Smelter Reference List'!$H$4,$S1685-4,0))</f>
        <v/>
      </c>
      <c r="J1685" s="291" t="str">
        <f ca="1">IF(ISERROR($S1685),"",OFFSET('Smelter Reference List'!$I$4,$S1685-4,0))</f>
        <v/>
      </c>
      <c r="K1685" s="288"/>
      <c r="L1685" s="288"/>
      <c r="M1685" s="288"/>
      <c r="N1685" s="288"/>
      <c r="O1685" s="288"/>
      <c r="P1685" s="288"/>
      <c r="Q1685" s="289"/>
      <c r="R1685" s="274"/>
      <c r="S1685" s="275" t="e">
        <f>IF(OR(C1685="",C1685=T$4),NA(),MATCH($B1685&amp;$C1685,'Smelter Reference List'!$J:$J,0))</f>
        <v>#N/A</v>
      </c>
      <c r="T1685" s="276"/>
      <c r="U1685" s="276"/>
      <c r="V1685" s="276"/>
      <c r="W1685" s="276"/>
    </row>
    <row r="1686" spans="1:23" s="267" customFormat="1" ht="20.25">
      <c r="A1686" s="265"/>
      <c r="B1686" s="273"/>
      <c r="C1686" s="273"/>
      <c r="D1686" s="166" t="str">
        <f ca="1">IF(ISERROR($S1686),"",OFFSET('Smelter Reference List'!$C$4,$S1686-4,0)&amp;"")</f>
        <v/>
      </c>
      <c r="E1686" s="166" t="str">
        <f ca="1">IF(ISERROR($S1686),"",OFFSET('Smelter Reference List'!$D$4,$S1686-4,0)&amp;"")</f>
        <v/>
      </c>
      <c r="F1686" s="166" t="str">
        <f ca="1">IF(ISERROR($S1686),"",OFFSET('Smelter Reference List'!$E$4,$S1686-4,0))</f>
        <v/>
      </c>
      <c r="G1686" s="166" t="str">
        <f ca="1">IF(C1686=$U$4,"Enter smelter details", IF(ISERROR($S1686),"",OFFSET('Smelter Reference List'!$F$4,$S1686-4,0)))</f>
        <v/>
      </c>
      <c r="H1686" s="290" t="str">
        <f ca="1">IF(ISERROR($S1686),"",OFFSET('Smelter Reference List'!$G$4,$S1686-4,0))</f>
        <v/>
      </c>
      <c r="I1686" s="291" t="str">
        <f ca="1">IF(ISERROR($S1686),"",OFFSET('Smelter Reference List'!$H$4,$S1686-4,0))</f>
        <v/>
      </c>
      <c r="J1686" s="291" t="str">
        <f ca="1">IF(ISERROR($S1686),"",OFFSET('Smelter Reference List'!$I$4,$S1686-4,0))</f>
        <v/>
      </c>
      <c r="K1686" s="288"/>
      <c r="L1686" s="288"/>
      <c r="M1686" s="288"/>
      <c r="N1686" s="288"/>
      <c r="O1686" s="288"/>
      <c r="P1686" s="288"/>
      <c r="Q1686" s="289"/>
      <c r="R1686" s="274"/>
      <c r="S1686" s="275" t="e">
        <f>IF(OR(C1686="",C1686=T$4),NA(),MATCH($B1686&amp;$C1686,'Smelter Reference List'!$J:$J,0))</f>
        <v>#N/A</v>
      </c>
      <c r="T1686" s="276"/>
      <c r="U1686" s="276"/>
      <c r="V1686" s="276"/>
      <c r="W1686" s="276"/>
    </row>
    <row r="1687" spans="1:23" s="267" customFormat="1" ht="20.25">
      <c r="A1687" s="265"/>
      <c r="B1687" s="273"/>
      <c r="C1687" s="273"/>
      <c r="D1687" s="166" t="str">
        <f ca="1">IF(ISERROR($S1687),"",OFFSET('Smelter Reference List'!$C$4,$S1687-4,0)&amp;"")</f>
        <v/>
      </c>
      <c r="E1687" s="166" t="str">
        <f ca="1">IF(ISERROR($S1687),"",OFFSET('Smelter Reference List'!$D$4,$S1687-4,0)&amp;"")</f>
        <v/>
      </c>
      <c r="F1687" s="166" t="str">
        <f ca="1">IF(ISERROR($S1687),"",OFFSET('Smelter Reference List'!$E$4,$S1687-4,0))</f>
        <v/>
      </c>
      <c r="G1687" s="166" t="str">
        <f ca="1">IF(C1687=$U$4,"Enter smelter details", IF(ISERROR($S1687),"",OFFSET('Smelter Reference List'!$F$4,$S1687-4,0)))</f>
        <v/>
      </c>
      <c r="H1687" s="290" t="str">
        <f ca="1">IF(ISERROR($S1687),"",OFFSET('Smelter Reference List'!$G$4,$S1687-4,0))</f>
        <v/>
      </c>
      <c r="I1687" s="291" t="str">
        <f ca="1">IF(ISERROR($S1687),"",OFFSET('Smelter Reference List'!$H$4,$S1687-4,0))</f>
        <v/>
      </c>
      <c r="J1687" s="291" t="str">
        <f ca="1">IF(ISERROR($S1687),"",OFFSET('Smelter Reference List'!$I$4,$S1687-4,0))</f>
        <v/>
      </c>
      <c r="K1687" s="288"/>
      <c r="L1687" s="288"/>
      <c r="M1687" s="288"/>
      <c r="N1687" s="288"/>
      <c r="O1687" s="288"/>
      <c r="P1687" s="288"/>
      <c r="Q1687" s="289"/>
      <c r="R1687" s="274"/>
      <c r="S1687" s="275" t="e">
        <f>IF(OR(C1687="",C1687=T$4),NA(),MATCH($B1687&amp;$C1687,'Smelter Reference List'!$J:$J,0))</f>
        <v>#N/A</v>
      </c>
      <c r="T1687" s="276"/>
      <c r="U1687" s="276"/>
      <c r="V1687" s="276"/>
      <c r="W1687" s="276"/>
    </row>
    <row r="1688" spans="1:23" s="267" customFormat="1" ht="20.25">
      <c r="A1688" s="265"/>
      <c r="B1688" s="273"/>
      <c r="C1688" s="273"/>
      <c r="D1688" s="166" t="str">
        <f ca="1">IF(ISERROR($S1688),"",OFFSET('Smelter Reference List'!$C$4,$S1688-4,0)&amp;"")</f>
        <v/>
      </c>
      <c r="E1688" s="166" t="str">
        <f ca="1">IF(ISERROR($S1688),"",OFFSET('Smelter Reference List'!$D$4,$S1688-4,0)&amp;"")</f>
        <v/>
      </c>
      <c r="F1688" s="166" t="str">
        <f ca="1">IF(ISERROR($S1688),"",OFFSET('Smelter Reference List'!$E$4,$S1688-4,0))</f>
        <v/>
      </c>
      <c r="G1688" s="166" t="str">
        <f ca="1">IF(C1688=$U$4,"Enter smelter details", IF(ISERROR($S1688),"",OFFSET('Smelter Reference List'!$F$4,$S1688-4,0)))</f>
        <v/>
      </c>
      <c r="H1688" s="290" t="str">
        <f ca="1">IF(ISERROR($S1688),"",OFFSET('Smelter Reference List'!$G$4,$S1688-4,0))</f>
        <v/>
      </c>
      <c r="I1688" s="291" t="str">
        <f ca="1">IF(ISERROR($S1688),"",OFFSET('Smelter Reference List'!$H$4,$S1688-4,0))</f>
        <v/>
      </c>
      <c r="J1688" s="291" t="str">
        <f ca="1">IF(ISERROR($S1688),"",OFFSET('Smelter Reference List'!$I$4,$S1688-4,0))</f>
        <v/>
      </c>
      <c r="K1688" s="288"/>
      <c r="L1688" s="288"/>
      <c r="M1688" s="288"/>
      <c r="N1688" s="288"/>
      <c r="O1688" s="288"/>
      <c r="P1688" s="288"/>
      <c r="Q1688" s="289"/>
      <c r="R1688" s="274"/>
      <c r="S1688" s="275" t="e">
        <f>IF(OR(C1688="",C1688=T$4),NA(),MATCH($B1688&amp;$C1688,'Smelter Reference List'!$J:$J,0))</f>
        <v>#N/A</v>
      </c>
      <c r="T1688" s="276"/>
      <c r="U1688" s="276"/>
      <c r="V1688" s="276"/>
      <c r="W1688" s="276"/>
    </row>
    <row r="1689" spans="1:23" s="267" customFormat="1" ht="20.25">
      <c r="A1689" s="265"/>
      <c r="B1689" s="273"/>
      <c r="C1689" s="273"/>
      <c r="D1689" s="166" t="str">
        <f ca="1">IF(ISERROR($S1689),"",OFFSET('Smelter Reference List'!$C$4,$S1689-4,0)&amp;"")</f>
        <v/>
      </c>
      <c r="E1689" s="166" t="str">
        <f ca="1">IF(ISERROR($S1689),"",OFFSET('Smelter Reference List'!$D$4,$S1689-4,0)&amp;"")</f>
        <v/>
      </c>
      <c r="F1689" s="166" t="str">
        <f ca="1">IF(ISERROR($S1689),"",OFFSET('Smelter Reference List'!$E$4,$S1689-4,0))</f>
        <v/>
      </c>
      <c r="G1689" s="166" t="str">
        <f ca="1">IF(C1689=$U$4,"Enter smelter details", IF(ISERROR($S1689),"",OFFSET('Smelter Reference List'!$F$4,$S1689-4,0)))</f>
        <v/>
      </c>
      <c r="H1689" s="290" t="str">
        <f ca="1">IF(ISERROR($S1689),"",OFFSET('Smelter Reference List'!$G$4,$S1689-4,0))</f>
        <v/>
      </c>
      <c r="I1689" s="291" t="str">
        <f ca="1">IF(ISERROR($S1689),"",OFFSET('Smelter Reference List'!$H$4,$S1689-4,0))</f>
        <v/>
      </c>
      <c r="J1689" s="291" t="str">
        <f ca="1">IF(ISERROR($S1689),"",OFFSET('Smelter Reference List'!$I$4,$S1689-4,0))</f>
        <v/>
      </c>
      <c r="K1689" s="288"/>
      <c r="L1689" s="288"/>
      <c r="M1689" s="288"/>
      <c r="N1689" s="288"/>
      <c r="O1689" s="288"/>
      <c r="P1689" s="288"/>
      <c r="Q1689" s="289"/>
      <c r="R1689" s="274"/>
      <c r="S1689" s="275" t="e">
        <f>IF(OR(C1689="",C1689=T$4),NA(),MATCH($B1689&amp;$C1689,'Smelter Reference List'!$J:$J,0))</f>
        <v>#N/A</v>
      </c>
      <c r="T1689" s="276"/>
      <c r="U1689" s="276"/>
      <c r="V1689" s="276"/>
      <c r="W1689" s="276"/>
    </row>
    <row r="1690" spans="1:23" s="267" customFormat="1" ht="20.25">
      <c r="A1690" s="265"/>
      <c r="B1690" s="273"/>
      <c r="C1690" s="273"/>
      <c r="D1690" s="166" t="str">
        <f ca="1">IF(ISERROR($S1690),"",OFFSET('Smelter Reference List'!$C$4,$S1690-4,0)&amp;"")</f>
        <v/>
      </c>
      <c r="E1690" s="166" t="str">
        <f ca="1">IF(ISERROR($S1690),"",OFFSET('Smelter Reference List'!$D$4,$S1690-4,0)&amp;"")</f>
        <v/>
      </c>
      <c r="F1690" s="166" t="str">
        <f ca="1">IF(ISERROR($S1690),"",OFFSET('Smelter Reference List'!$E$4,$S1690-4,0))</f>
        <v/>
      </c>
      <c r="G1690" s="166" t="str">
        <f ca="1">IF(C1690=$U$4,"Enter smelter details", IF(ISERROR($S1690),"",OFFSET('Smelter Reference List'!$F$4,$S1690-4,0)))</f>
        <v/>
      </c>
      <c r="H1690" s="290" t="str">
        <f ca="1">IF(ISERROR($S1690),"",OFFSET('Smelter Reference List'!$G$4,$S1690-4,0))</f>
        <v/>
      </c>
      <c r="I1690" s="291" t="str">
        <f ca="1">IF(ISERROR($S1690),"",OFFSET('Smelter Reference List'!$H$4,$S1690-4,0))</f>
        <v/>
      </c>
      <c r="J1690" s="291" t="str">
        <f ca="1">IF(ISERROR($S1690),"",OFFSET('Smelter Reference List'!$I$4,$S1690-4,0))</f>
        <v/>
      </c>
      <c r="K1690" s="288"/>
      <c r="L1690" s="288"/>
      <c r="M1690" s="288"/>
      <c r="N1690" s="288"/>
      <c r="O1690" s="288"/>
      <c r="P1690" s="288"/>
      <c r="Q1690" s="289"/>
      <c r="R1690" s="274"/>
      <c r="S1690" s="275" t="e">
        <f>IF(OR(C1690="",C1690=T$4),NA(),MATCH($B1690&amp;$C1690,'Smelter Reference List'!$J:$J,0))</f>
        <v>#N/A</v>
      </c>
      <c r="T1690" s="276"/>
      <c r="U1690" s="276"/>
      <c r="V1690" s="276"/>
      <c r="W1690" s="276"/>
    </row>
    <row r="1691" spans="1:23" s="267" customFormat="1" ht="20.25">
      <c r="A1691" s="265"/>
      <c r="B1691" s="273"/>
      <c r="C1691" s="273"/>
      <c r="D1691" s="166" t="str">
        <f ca="1">IF(ISERROR($S1691),"",OFFSET('Smelter Reference List'!$C$4,$S1691-4,0)&amp;"")</f>
        <v/>
      </c>
      <c r="E1691" s="166" t="str">
        <f ca="1">IF(ISERROR($S1691),"",OFFSET('Smelter Reference List'!$D$4,$S1691-4,0)&amp;"")</f>
        <v/>
      </c>
      <c r="F1691" s="166" t="str">
        <f ca="1">IF(ISERROR($S1691),"",OFFSET('Smelter Reference List'!$E$4,$S1691-4,0))</f>
        <v/>
      </c>
      <c r="G1691" s="166" t="str">
        <f ca="1">IF(C1691=$U$4,"Enter smelter details", IF(ISERROR($S1691),"",OFFSET('Smelter Reference List'!$F$4,$S1691-4,0)))</f>
        <v/>
      </c>
      <c r="H1691" s="290" t="str">
        <f ca="1">IF(ISERROR($S1691),"",OFFSET('Smelter Reference List'!$G$4,$S1691-4,0))</f>
        <v/>
      </c>
      <c r="I1691" s="291" t="str">
        <f ca="1">IF(ISERROR($S1691),"",OFFSET('Smelter Reference List'!$H$4,$S1691-4,0))</f>
        <v/>
      </c>
      <c r="J1691" s="291" t="str">
        <f ca="1">IF(ISERROR($S1691),"",OFFSET('Smelter Reference List'!$I$4,$S1691-4,0))</f>
        <v/>
      </c>
      <c r="K1691" s="288"/>
      <c r="L1691" s="288"/>
      <c r="M1691" s="288"/>
      <c r="N1691" s="288"/>
      <c r="O1691" s="288"/>
      <c r="P1691" s="288"/>
      <c r="Q1691" s="289"/>
      <c r="R1691" s="274"/>
      <c r="S1691" s="275" t="e">
        <f>IF(OR(C1691="",C1691=T$4),NA(),MATCH($B1691&amp;$C1691,'Smelter Reference List'!$J:$J,0))</f>
        <v>#N/A</v>
      </c>
      <c r="T1691" s="276"/>
      <c r="U1691" s="276"/>
      <c r="V1691" s="276"/>
      <c r="W1691" s="276"/>
    </row>
    <row r="1692" spans="1:23" s="267" customFormat="1" ht="20.25">
      <c r="A1692" s="265"/>
      <c r="B1692" s="273"/>
      <c r="C1692" s="273"/>
      <c r="D1692" s="166" t="str">
        <f ca="1">IF(ISERROR($S1692),"",OFFSET('Smelter Reference List'!$C$4,$S1692-4,0)&amp;"")</f>
        <v/>
      </c>
      <c r="E1692" s="166" t="str">
        <f ca="1">IF(ISERROR($S1692),"",OFFSET('Smelter Reference List'!$D$4,$S1692-4,0)&amp;"")</f>
        <v/>
      </c>
      <c r="F1692" s="166" t="str">
        <f ca="1">IF(ISERROR($S1692),"",OFFSET('Smelter Reference List'!$E$4,$S1692-4,0))</f>
        <v/>
      </c>
      <c r="G1692" s="166" t="str">
        <f ca="1">IF(C1692=$U$4,"Enter smelter details", IF(ISERROR($S1692),"",OFFSET('Smelter Reference List'!$F$4,$S1692-4,0)))</f>
        <v/>
      </c>
      <c r="H1692" s="290" t="str">
        <f ca="1">IF(ISERROR($S1692),"",OFFSET('Smelter Reference List'!$G$4,$S1692-4,0))</f>
        <v/>
      </c>
      <c r="I1692" s="291" t="str">
        <f ca="1">IF(ISERROR($S1692),"",OFFSET('Smelter Reference List'!$H$4,$S1692-4,0))</f>
        <v/>
      </c>
      <c r="J1692" s="291" t="str">
        <f ca="1">IF(ISERROR($S1692),"",OFFSET('Smelter Reference List'!$I$4,$S1692-4,0))</f>
        <v/>
      </c>
      <c r="K1692" s="288"/>
      <c r="L1692" s="288"/>
      <c r="M1692" s="288"/>
      <c r="N1692" s="288"/>
      <c r="O1692" s="288"/>
      <c r="P1692" s="288"/>
      <c r="Q1692" s="289"/>
      <c r="R1692" s="274"/>
      <c r="S1692" s="275" t="e">
        <f>IF(OR(C1692="",C1692=T$4),NA(),MATCH($B1692&amp;$C1692,'Smelter Reference List'!$J:$J,0))</f>
        <v>#N/A</v>
      </c>
      <c r="T1692" s="276"/>
      <c r="U1692" s="276"/>
      <c r="V1692" s="276"/>
      <c r="W1692" s="276"/>
    </row>
    <row r="1693" spans="1:23" s="267" customFormat="1" ht="20.25">
      <c r="A1693" s="265"/>
      <c r="B1693" s="273"/>
      <c r="C1693" s="273"/>
      <c r="D1693" s="166" t="str">
        <f ca="1">IF(ISERROR($S1693),"",OFFSET('Smelter Reference List'!$C$4,$S1693-4,0)&amp;"")</f>
        <v/>
      </c>
      <c r="E1693" s="166" t="str">
        <f ca="1">IF(ISERROR($S1693),"",OFFSET('Smelter Reference List'!$D$4,$S1693-4,0)&amp;"")</f>
        <v/>
      </c>
      <c r="F1693" s="166" t="str">
        <f ca="1">IF(ISERROR($S1693),"",OFFSET('Smelter Reference List'!$E$4,$S1693-4,0))</f>
        <v/>
      </c>
      <c r="G1693" s="166" t="str">
        <f ca="1">IF(C1693=$U$4,"Enter smelter details", IF(ISERROR($S1693),"",OFFSET('Smelter Reference List'!$F$4,$S1693-4,0)))</f>
        <v/>
      </c>
      <c r="H1693" s="290" t="str">
        <f ca="1">IF(ISERROR($S1693),"",OFFSET('Smelter Reference List'!$G$4,$S1693-4,0))</f>
        <v/>
      </c>
      <c r="I1693" s="291" t="str">
        <f ca="1">IF(ISERROR($S1693),"",OFFSET('Smelter Reference List'!$H$4,$S1693-4,0))</f>
        <v/>
      </c>
      <c r="J1693" s="291" t="str">
        <f ca="1">IF(ISERROR($S1693),"",OFFSET('Smelter Reference List'!$I$4,$S1693-4,0))</f>
        <v/>
      </c>
      <c r="K1693" s="288"/>
      <c r="L1693" s="288"/>
      <c r="M1693" s="288"/>
      <c r="N1693" s="288"/>
      <c r="O1693" s="288"/>
      <c r="P1693" s="288"/>
      <c r="Q1693" s="289"/>
      <c r="R1693" s="274"/>
      <c r="S1693" s="275" t="e">
        <f>IF(OR(C1693="",C1693=T$4),NA(),MATCH($B1693&amp;$C1693,'Smelter Reference List'!$J:$J,0))</f>
        <v>#N/A</v>
      </c>
      <c r="T1693" s="276"/>
      <c r="U1693" s="276"/>
      <c r="V1693" s="276"/>
      <c r="W1693" s="276"/>
    </row>
    <row r="1694" spans="1:23" s="267" customFormat="1" ht="20.25">
      <c r="A1694" s="265"/>
      <c r="B1694" s="273"/>
      <c r="C1694" s="273"/>
      <c r="D1694" s="166" t="str">
        <f ca="1">IF(ISERROR($S1694),"",OFFSET('Smelter Reference List'!$C$4,$S1694-4,0)&amp;"")</f>
        <v/>
      </c>
      <c r="E1694" s="166" t="str">
        <f ca="1">IF(ISERROR($S1694),"",OFFSET('Smelter Reference List'!$D$4,$S1694-4,0)&amp;"")</f>
        <v/>
      </c>
      <c r="F1694" s="166" t="str">
        <f ca="1">IF(ISERROR($S1694),"",OFFSET('Smelter Reference List'!$E$4,$S1694-4,0))</f>
        <v/>
      </c>
      <c r="G1694" s="166" t="str">
        <f ca="1">IF(C1694=$U$4,"Enter smelter details", IF(ISERROR($S1694),"",OFFSET('Smelter Reference List'!$F$4,$S1694-4,0)))</f>
        <v/>
      </c>
      <c r="H1694" s="290" t="str">
        <f ca="1">IF(ISERROR($S1694),"",OFFSET('Smelter Reference List'!$G$4,$S1694-4,0))</f>
        <v/>
      </c>
      <c r="I1694" s="291" t="str">
        <f ca="1">IF(ISERROR($S1694),"",OFFSET('Smelter Reference List'!$H$4,$S1694-4,0))</f>
        <v/>
      </c>
      <c r="J1694" s="291" t="str">
        <f ca="1">IF(ISERROR($S1694),"",OFFSET('Smelter Reference List'!$I$4,$S1694-4,0))</f>
        <v/>
      </c>
      <c r="K1694" s="288"/>
      <c r="L1694" s="288"/>
      <c r="M1694" s="288"/>
      <c r="N1694" s="288"/>
      <c r="O1694" s="288"/>
      <c r="P1694" s="288"/>
      <c r="Q1694" s="289"/>
      <c r="R1694" s="274"/>
      <c r="S1694" s="275" t="e">
        <f>IF(OR(C1694="",C1694=T$4),NA(),MATCH($B1694&amp;$C1694,'Smelter Reference List'!$J:$J,0))</f>
        <v>#N/A</v>
      </c>
      <c r="T1694" s="276"/>
      <c r="U1694" s="276"/>
      <c r="V1694" s="276"/>
      <c r="W1694" s="276"/>
    </row>
    <row r="1695" spans="1:23" s="267" customFormat="1" ht="20.25">
      <c r="A1695" s="265"/>
      <c r="B1695" s="273"/>
      <c r="C1695" s="273"/>
      <c r="D1695" s="166" t="str">
        <f ca="1">IF(ISERROR($S1695),"",OFFSET('Smelter Reference List'!$C$4,$S1695-4,0)&amp;"")</f>
        <v/>
      </c>
      <c r="E1695" s="166" t="str">
        <f ca="1">IF(ISERROR($S1695),"",OFFSET('Smelter Reference List'!$D$4,$S1695-4,0)&amp;"")</f>
        <v/>
      </c>
      <c r="F1695" s="166" t="str">
        <f ca="1">IF(ISERROR($S1695),"",OFFSET('Smelter Reference List'!$E$4,$S1695-4,0))</f>
        <v/>
      </c>
      <c r="G1695" s="166" t="str">
        <f ca="1">IF(C1695=$U$4,"Enter smelter details", IF(ISERROR($S1695),"",OFFSET('Smelter Reference List'!$F$4,$S1695-4,0)))</f>
        <v/>
      </c>
      <c r="H1695" s="290" t="str">
        <f ca="1">IF(ISERROR($S1695),"",OFFSET('Smelter Reference List'!$G$4,$S1695-4,0))</f>
        <v/>
      </c>
      <c r="I1695" s="291" t="str">
        <f ca="1">IF(ISERROR($S1695),"",OFFSET('Smelter Reference List'!$H$4,$S1695-4,0))</f>
        <v/>
      </c>
      <c r="J1695" s="291" t="str">
        <f ca="1">IF(ISERROR($S1695),"",OFFSET('Smelter Reference List'!$I$4,$S1695-4,0))</f>
        <v/>
      </c>
      <c r="K1695" s="288"/>
      <c r="L1695" s="288"/>
      <c r="M1695" s="288"/>
      <c r="N1695" s="288"/>
      <c r="O1695" s="288"/>
      <c r="P1695" s="288"/>
      <c r="Q1695" s="289"/>
      <c r="R1695" s="274"/>
      <c r="S1695" s="275" t="e">
        <f>IF(OR(C1695="",C1695=T$4),NA(),MATCH($B1695&amp;$C1695,'Smelter Reference List'!$J:$J,0))</f>
        <v>#N/A</v>
      </c>
      <c r="T1695" s="276"/>
      <c r="U1695" s="276"/>
      <c r="V1695" s="276"/>
      <c r="W1695" s="276"/>
    </row>
    <row r="1696" spans="1:23" s="267" customFormat="1" ht="20.25">
      <c r="A1696" s="265"/>
      <c r="B1696" s="273"/>
      <c r="C1696" s="273"/>
      <c r="D1696" s="166" t="str">
        <f ca="1">IF(ISERROR($S1696),"",OFFSET('Smelter Reference List'!$C$4,$S1696-4,0)&amp;"")</f>
        <v/>
      </c>
      <c r="E1696" s="166" t="str">
        <f ca="1">IF(ISERROR($S1696),"",OFFSET('Smelter Reference List'!$D$4,$S1696-4,0)&amp;"")</f>
        <v/>
      </c>
      <c r="F1696" s="166" t="str">
        <f ca="1">IF(ISERROR($S1696),"",OFFSET('Smelter Reference List'!$E$4,$S1696-4,0))</f>
        <v/>
      </c>
      <c r="G1696" s="166" t="str">
        <f ca="1">IF(C1696=$U$4,"Enter smelter details", IF(ISERROR($S1696),"",OFFSET('Smelter Reference List'!$F$4,$S1696-4,0)))</f>
        <v/>
      </c>
      <c r="H1696" s="290" t="str">
        <f ca="1">IF(ISERROR($S1696),"",OFFSET('Smelter Reference List'!$G$4,$S1696-4,0))</f>
        <v/>
      </c>
      <c r="I1696" s="291" t="str">
        <f ca="1">IF(ISERROR($S1696),"",OFFSET('Smelter Reference List'!$H$4,$S1696-4,0))</f>
        <v/>
      </c>
      <c r="J1696" s="291" t="str">
        <f ca="1">IF(ISERROR($S1696),"",OFFSET('Smelter Reference List'!$I$4,$S1696-4,0))</f>
        <v/>
      </c>
      <c r="K1696" s="288"/>
      <c r="L1696" s="288"/>
      <c r="M1696" s="288"/>
      <c r="N1696" s="288"/>
      <c r="O1696" s="288"/>
      <c r="P1696" s="288"/>
      <c r="Q1696" s="289"/>
      <c r="R1696" s="274"/>
      <c r="S1696" s="275" t="e">
        <f>IF(OR(C1696="",C1696=T$4),NA(),MATCH($B1696&amp;$C1696,'Smelter Reference List'!$J:$J,0))</f>
        <v>#N/A</v>
      </c>
      <c r="T1696" s="276"/>
      <c r="U1696" s="276"/>
      <c r="V1696" s="276"/>
      <c r="W1696" s="276"/>
    </row>
    <row r="1697" spans="1:23" s="267" customFormat="1" ht="20.25">
      <c r="A1697" s="265"/>
      <c r="B1697" s="273"/>
      <c r="C1697" s="273"/>
      <c r="D1697" s="166" t="str">
        <f ca="1">IF(ISERROR($S1697),"",OFFSET('Smelter Reference List'!$C$4,$S1697-4,0)&amp;"")</f>
        <v/>
      </c>
      <c r="E1697" s="166" t="str">
        <f ca="1">IF(ISERROR($S1697),"",OFFSET('Smelter Reference List'!$D$4,$S1697-4,0)&amp;"")</f>
        <v/>
      </c>
      <c r="F1697" s="166" t="str">
        <f ca="1">IF(ISERROR($S1697),"",OFFSET('Smelter Reference List'!$E$4,$S1697-4,0))</f>
        <v/>
      </c>
      <c r="G1697" s="166" t="str">
        <f ca="1">IF(C1697=$U$4,"Enter smelter details", IF(ISERROR($S1697),"",OFFSET('Smelter Reference List'!$F$4,$S1697-4,0)))</f>
        <v/>
      </c>
      <c r="H1697" s="290" t="str">
        <f ca="1">IF(ISERROR($S1697),"",OFFSET('Smelter Reference List'!$G$4,$S1697-4,0))</f>
        <v/>
      </c>
      <c r="I1697" s="291" t="str">
        <f ca="1">IF(ISERROR($S1697),"",OFFSET('Smelter Reference List'!$H$4,$S1697-4,0))</f>
        <v/>
      </c>
      <c r="J1697" s="291" t="str">
        <f ca="1">IF(ISERROR($S1697),"",OFFSET('Smelter Reference List'!$I$4,$S1697-4,0))</f>
        <v/>
      </c>
      <c r="K1697" s="288"/>
      <c r="L1697" s="288"/>
      <c r="M1697" s="288"/>
      <c r="N1697" s="288"/>
      <c r="O1697" s="288"/>
      <c r="P1697" s="288"/>
      <c r="Q1697" s="289"/>
      <c r="R1697" s="274"/>
      <c r="S1697" s="275" t="e">
        <f>IF(OR(C1697="",C1697=T$4),NA(),MATCH($B1697&amp;$C1697,'Smelter Reference List'!$J:$J,0))</f>
        <v>#N/A</v>
      </c>
      <c r="T1697" s="276"/>
      <c r="U1697" s="276"/>
      <c r="V1697" s="276"/>
      <c r="W1697" s="276"/>
    </row>
    <row r="1698" spans="1:23" s="267" customFormat="1" ht="20.25">
      <c r="A1698" s="265"/>
      <c r="B1698" s="273"/>
      <c r="C1698" s="273"/>
      <c r="D1698" s="166" t="str">
        <f ca="1">IF(ISERROR($S1698),"",OFFSET('Smelter Reference List'!$C$4,$S1698-4,0)&amp;"")</f>
        <v/>
      </c>
      <c r="E1698" s="166" t="str">
        <f ca="1">IF(ISERROR($S1698),"",OFFSET('Smelter Reference List'!$D$4,$S1698-4,0)&amp;"")</f>
        <v/>
      </c>
      <c r="F1698" s="166" t="str">
        <f ca="1">IF(ISERROR($S1698),"",OFFSET('Smelter Reference List'!$E$4,$S1698-4,0))</f>
        <v/>
      </c>
      <c r="G1698" s="166" t="str">
        <f ca="1">IF(C1698=$U$4,"Enter smelter details", IF(ISERROR($S1698),"",OFFSET('Smelter Reference List'!$F$4,$S1698-4,0)))</f>
        <v/>
      </c>
      <c r="H1698" s="290" t="str">
        <f ca="1">IF(ISERROR($S1698),"",OFFSET('Smelter Reference List'!$G$4,$S1698-4,0))</f>
        <v/>
      </c>
      <c r="I1698" s="291" t="str">
        <f ca="1">IF(ISERROR($S1698),"",OFFSET('Smelter Reference List'!$H$4,$S1698-4,0))</f>
        <v/>
      </c>
      <c r="J1698" s="291" t="str">
        <f ca="1">IF(ISERROR($S1698),"",OFFSET('Smelter Reference List'!$I$4,$S1698-4,0))</f>
        <v/>
      </c>
      <c r="K1698" s="288"/>
      <c r="L1698" s="288"/>
      <c r="M1698" s="288"/>
      <c r="N1698" s="288"/>
      <c r="O1698" s="288"/>
      <c r="P1698" s="288"/>
      <c r="Q1698" s="289"/>
      <c r="R1698" s="274"/>
      <c r="S1698" s="275" t="e">
        <f>IF(OR(C1698="",C1698=T$4),NA(),MATCH($B1698&amp;$C1698,'Smelter Reference List'!$J:$J,0))</f>
        <v>#N/A</v>
      </c>
      <c r="T1698" s="276"/>
      <c r="U1698" s="276"/>
      <c r="V1698" s="276"/>
      <c r="W1698" s="276"/>
    </row>
    <row r="1699" spans="1:23" s="267" customFormat="1" ht="20.25">
      <c r="A1699" s="265"/>
      <c r="B1699" s="273"/>
      <c r="C1699" s="273"/>
      <c r="D1699" s="166" t="str">
        <f ca="1">IF(ISERROR($S1699),"",OFFSET('Smelter Reference List'!$C$4,$S1699-4,0)&amp;"")</f>
        <v/>
      </c>
      <c r="E1699" s="166" t="str">
        <f ca="1">IF(ISERROR($S1699),"",OFFSET('Smelter Reference List'!$D$4,$S1699-4,0)&amp;"")</f>
        <v/>
      </c>
      <c r="F1699" s="166" t="str">
        <f ca="1">IF(ISERROR($S1699),"",OFFSET('Smelter Reference List'!$E$4,$S1699-4,0))</f>
        <v/>
      </c>
      <c r="G1699" s="166" t="str">
        <f ca="1">IF(C1699=$U$4,"Enter smelter details", IF(ISERROR($S1699),"",OFFSET('Smelter Reference List'!$F$4,$S1699-4,0)))</f>
        <v/>
      </c>
      <c r="H1699" s="290" t="str">
        <f ca="1">IF(ISERROR($S1699),"",OFFSET('Smelter Reference List'!$G$4,$S1699-4,0))</f>
        <v/>
      </c>
      <c r="I1699" s="291" t="str">
        <f ca="1">IF(ISERROR($S1699),"",OFFSET('Smelter Reference List'!$H$4,$S1699-4,0))</f>
        <v/>
      </c>
      <c r="J1699" s="291" t="str">
        <f ca="1">IF(ISERROR($S1699),"",OFFSET('Smelter Reference List'!$I$4,$S1699-4,0))</f>
        <v/>
      </c>
      <c r="K1699" s="288"/>
      <c r="L1699" s="288"/>
      <c r="M1699" s="288"/>
      <c r="N1699" s="288"/>
      <c r="O1699" s="288"/>
      <c r="P1699" s="288"/>
      <c r="Q1699" s="289"/>
      <c r="R1699" s="274"/>
      <c r="S1699" s="275" t="e">
        <f>IF(OR(C1699="",C1699=T$4),NA(),MATCH($B1699&amp;$C1699,'Smelter Reference List'!$J:$J,0))</f>
        <v>#N/A</v>
      </c>
      <c r="T1699" s="276"/>
      <c r="U1699" s="276"/>
      <c r="V1699" s="276"/>
      <c r="W1699" s="276"/>
    </row>
    <row r="1700" spans="1:23" s="267" customFormat="1" ht="20.25">
      <c r="A1700" s="265"/>
      <c r="B1700" s="273"/>
      <c r="C1700" s="273"/>
      <c r="D1700" s="166" t="str">
        <f ca="1">IF(ISERROR($S1700),"",OFFSET('Smelter Reference List'!$C$4,$S1700-4,0)&amp;"")</f>
        <v/>
      </c>
      <c r="E1700" s="166" t="str">
        <f ca="1">IF(ISERROR($S1700),"",OFFSET('Smelter Reference List'!$D$4,$S1700-4,0)&amp;"")</f>
        <v/>
      </c>
      <c r="F1700" s="166" t="str">
        <f ca="1">IF(ISERROR($S1700),"",OFFSET('Smelter Reference List'!$E$4,$S1700-4,0))</f>
        <v/>
      </c>
      <c r="G1700" s="166" t="str">
        <f ca="1">IF(C1700=$U$4,"Enter smelter details", IF(ISERROR($S1700),"",OFFSET('Smelter Reference List'!$F$4,$S1700-4,0)))</f>
        <v/>
      </c>
      <c r="H1700" s="290" t="str">
        <f ca="1">IF(ISERROR($S1700),"",OFFSET('Smelter Reference List'!$G$4,$S1700-4,0))</f>
        <v/>
      </c>
      <c r="I1700" s="291" t="str">
        <f ca="1">IF(ISERROR($S1700),"",OFFSET('Smelter Reference List'!$H$4,$S1700-4,0))</f>
        <v/>
      </c>
      <c r="J1700" s="291" t="str">
        <f ca="1">IF(ISERROR($S1700),"",OFFSET('Smelter Reference List'!$I$4,$S1700-4,0))</f>
        <v/>
      </c>
      <c r="K1700" s="288"/>
      <c r="L1700" s="288"/>
      <c r="M1700" s="288"/>
      <c r="N1700" s="288"/>
      <c r="O1700" s="288"/>
      <c r="P1700" s="288"/>
      <c r="Q1700" s="289"/>
      <c r="R1700" s="274"/>
      <c r="S1700" s="275" t="e">
        <f>IF(OR(C1700="",C1700=T$4),NA(),MATCH($B1700&amp;$C1700,'Smelter Reference List'!$J:$J,0))</f>
        <v>#N/A</v>
      </c>
      <c r="T1700" s="276"/>
      <c r="U1700" s="276"/>
      <c r="V1700" s="276"/>
      <c r="W1700" s="276"/>
    </row>
    <row r="1701" spans="1:23" s="267" customFormat="1" ht="20.25">
      <c r="A1701" s="265"/>
      <c r="B1701" s="273"/>
      <c r="C1701" s="273"/>
      <c r="D1701" s="166" t="str">
        <f ca="1">IF(ISERROR($S1701),"",OFFSET('Smelter Reference List'!$C$4,$S1701-4,0)&amp;"")</f>
        <v/>
      </c>
      <c r="E1701" s="166" t="str">
        <f ca="1">IF(ISERROR($S1701),"",OFFSET('Smelter Reference List'!$D$4,$S1701-4,0)&amp;"")</f>
        <v/>
      </c>
      <c r="F1701" s="166" t="str">
        <f ca="1">IF(ISERROR($S1701),"",OFFSET('Smelter Reference List'!$E$4,$S1701-4,0))</f>
        <v/>
      </c>
      <c r="G1701" s="166" t="str">
        <f ca="1">IF(C1701=$U$4,"Enter smelter details", IF(ISERROR($S1701),"",OFFSET('Smelter Reference List'!$F$4,$S1701-4,0)))</f>
        <v/>
      </c>
      <c r="H1701" s="290" t="str">
        <f ca="1">IF(ISERROR($S1701),"",OFFSET('Smelter Reference List'!$G$4,$S1701-4,0))</f>
        <v/>
      </c>
      <c r="I1701" s="291" t="str">
        <f ca="1">IF(ISERROR($S1701),"",OFFSET('Smelter Reference List'!$H$4,$S1701-4,0))</f>
        <v/>
      </c>
      <c r="J1701" s="291" t="str">
        <f ca="1">IF(ISERROR($S1701),"",OFFSET('Smelter Reference List'!$I$4,$S1701-4,0))</f>
        <v/>
      </c>
      <c r="K1701" s="288"/>
      <c r="L1701" s="288"/>
      <c r="M1701" s="288"/>
      <c r="N1701" s="288"/>
      <c r="O1701" s="288"/>
      <c r="P1701" s="288"/>
      <c r="Q1701" s="289"/>
      <c r="R1701" s="274"/>
      <c r="S1701" s="275" t="e">
        <f>IF(OR(C1701="",C1701=T$4),NA(),MATCH($B1701&amp;$C1701,'Smelter Reference List'!$J:$J,0))</f>
        <v>#N/A</v>
      </c>
      <c r="T1701" s="276"/>
      <c r="U1701" s="276"/>
      <c r="V1701" s="276"/>
      <c r="W1701" s="276"/>
    </row>
    <row r="1702" spans="1:23" s="267" customFormat="1" ht="20.25">
      <c r="A1702" s="265"/>
      <c r="B1702" s="273"/>
      <c r="C1702" s="273"/>
      <c r="D1702" s="166" t="str">
        <f ca="1">IF(ISERROR($S1702),"",OFFSET('Smelter Reference List'!$C$4,$S1702-4,0)&amp;"")</f>
        <v/>
      </c>
      <c r="E1702" s="166" t="str">
        <f ca="1">IF(ISERROR($S1702),"",OFFSET('Smelter Reference List'!$D$4,$S1702-4,0)&amp;"")</f>
        <v/>
      </c>
      <c r="F1702" s="166" t="str">
        <f ca="1">IF(ISERROR($S1702),"",OFFSET('Smelter Reference List'!$E$4,$S1702-4,0))</f>
        <v/>
      </c>
      <c r="G1702" s="166" t="str">
        <f ca="1">IF(C1702=$U$4,"Enter smelter details", IF(ISERROR($S1702),"",OFFSET('Smelter Reference List'!$F$4,$S1702-4,0)))</f>
        <v/>
      </c>
      <c r="H1702" s="290" t="str">
        <f ca="1">IF(ISERROR($S1702),"",OFFSET('Smelter Reference List'!$G$4,$S1702-4,0))</f>
        <v/>
      </c>
      <c r="I1702" s="291" t="str">
        <f ca="1">IF(ISERROR($S1702),"",OFFSET('Smelter Reference List'!$H$4,$S1702-4,0))</f>
        <v/>
      </c>
      <c r="J1702" s="291" t="str">
        <f ca="1">IF(ISERROR($S1702),"",OFFSET('Smelter Reference List'!$I$4,$S1702-4,0))</f>
        <v/>
      </c>
      <c r="K1702" s="288"/>
      <c r="L1702" s="288"/>
      <c r="M1702" s="288"/>
      <c r="N1702" s="288"/>
      <c r="O1702" s="288"/>
      <c r="P1702" s="288"/>
      <c r="Q1702" s="289"/>
      <c r="R1702" s="274"/>
      <c r="S1702" s="275" t="e">
        <f>IF(OR(C1702="",C1702=T$4),NA(),MATCH($B1702&amp;$C1702,'Smelter Reference List'!$J:$J,0))</f>
        <v>#N/A</v>
      </c>
      <c r="T1702" s="276"/>
      <c r="U1702" s="276"/>
      <c r="V1702" s="276"/>
      <c r="W1702" s="276"/>
    </row>
    <row r="1703" spans="1:23" s="267" customFormat="1" ht="20.25">
      <c r="A1703" s="265"/>
      <c r="B1703" s="273"/>
      <c r="C1703" s="273"/>
      <c r="D1703" s="166" t="str">
        <f ca="1">IF(ISERROR($S1703),"",OFFSET('Smelter Reference List'!$C$4,$S1703-4,0)&amp;"")</f>
        <v/>
      </c>
      <c r="E1703" s="166" t="str">
        <f ca="1">IF(ISERROR($S1703),"",OFFSET('Smelter Reference List'!$D$4,$S1703-4,0)&amp;"")</f>
        <v/>
      </c>
      <c r="F1703" s="166" t="str">
        <f ca="1">IF(ISERROR($S1703),"",OFFSET('Smelter Reference List'!$E$4,$S1703-4,0))</f>
        <v/>
      </c>
      <c r="G1703" s="166" t="str">
        <f ca="1">IF(C1703=$U$4,"Enter smelter details", IF(ISERROR($S1703),"",OFFSET('Smelter Reference List'!$F$4,$S1703-4,0)))</f>
        <v/>
      </c>
      <c r="H1703" s="290" t="str">
        <f ca="1">IF(ISERROR($S1703),"",OFFSET('Smelter Reference List'!$G$4,$S1703-4,0))</f>
        <v/>
      </c>
      <c r="I1703" s="291" t="str">
        <f ca="1">IF(ISERROR($S1703),"",OFFSET('Smelter Reference List'!$H$4,$S1703-4,0))</f>
        <v/>
      </c>
      <c r="J1703" s="291" t="str">
        <f ca="1">IF(ISERROR($S1703),"",OFFSET('Smelter Reference List'!$I$4,$S1703-4,0))</f>
        <v/>
      </c>
      <c r="K1703" s="288"/>
      <c r="L1703" s="288"/>
      <c r="M1703" s="288"/>
      <c r="N1703" s="288"/>
      <c r="O1703" s="288"/>
      <c r="P1703" s="288"/>
      <c r="Q1703" s="289"/>
      <c r="R1703" s="274"/>
      <c r="S1703" s="275" t="e">
        <f>IF(OR(C1703="",C1703=T$4),NA(),MATCH($B1703&amp;$C1703,'Smelter Reference List'!$J:$J,0))</f>
        <v>#N/A</v>
      </c>
      <c r="T1703" s="276"/>
      <c r="U1703" s="276"/>
      <c r="V1703" s="276"/>
      <c r="W1703" s="276"/>
    </row>
    <row r="1704" spans="1:23" s="267" customFormat="1" ht="20.25">
      <c r="A1704" s="265"/>
      <c r="B1704" s="273"/>
      <c r="C1704" s="273"/>
      <c r="D1704" s="166" t="str">
        <f ca="1">IF(ISERROR($S1704),"",OFFSET('Smelter Reference List'!$C$4,$S1704-4,0)&amp;"")</f>
        <v/>
      </c>
      <c r="E1704" s="166" t="str">
        <f ca="1">IF(ISERROR($S1704),"",OFFSET('Smelter Reference List'!$D$4,$S1704-4,0)&amp;"")</f>
        <v/>
      </c>
      <c r="F1704" s="166" t="str">
        <f ca="1">IF(ISERROR($S1704),"",OFFSET('Smelter Reference List'!$E$4,$S1704-4,0))</f>
        <v/>
      </c>
      <c r="G1704" s="166" t="str">
        <f ca="1">IF(C1704=$U$4,"Enter smelter details", IF(ISERROR($S1704),"",OFFSET('Smelter Reference List'!$F$4,$S1704-4,0)))</f>
        <v/>
      </c>
      <c r="H1704" s="290" t="str">
        <f ca="1">IF(ISERROR($S1704),"",OFFSET('Smelter Reference List'!$G$4,$S1704-4,0))</f>
        <v/>
      </c>
      <c r="I1704" s="291" t="str">
        <f ca="1">IF(ISERROR($S1704),"",OFFSET('Smelter Reference List'!$H$4,$S1704-4,0))</f>
        <v/>
      </c>
      <c r="J1704" s="291" t="str">
        <f ca="1">IF(ISERROR($S1704),"",OFFSET('Smelter Reference List'!$I$4,$S1704-4,0))</f>
        <v/>
      </c>
      <c r="K1704" s="288"/>
      <c r="L1704" s="288"/>
      <c r="M1704" s="288"/>
      <c r="N1704" s="288"/>
      <c r="O1704" s="288"/>
      <c r="P1704" s="288"/>
      <c r="Q1704" s="289"/>
      <c r="R1704" s="274"/>
      <c r="S1704" s="275" t="e">
        <f>IF(OR(C1704="",C1704=T$4),NA(),MATCH($B1704&amp;$C1704,'Smelter Reference List'!$J:$J,0))</f>
        <v>#N/A</v>
      </c>
      <c r="T1704" s="276"/>
      <c r="U1704" s="276"/>
      <c r="V1704" s="276"/>
      <c r="W1704" s="276"/>
    </row>
    <row r="1705" spans="1:23" s="267" customFormat="1" ht="20.25">
      <c r="A1705" s="265"/>
      <c r="B1705" s="273"/>
      <c r="C1705" s="273"/>
      <c r="D1705" s="166" t="str">
        <f ca="1">IF(ISERROR($S1705),"",OFFSET('Smelter Reference List'!$C$4,$S1705-4,0)&amp;"")</f>
        <v/>
      </c>
      <c r="E1705" s="166" t="str">
        <f ca="1">IF(ISERROR($S1705),"",OFFSET('Smelter Reference List'!$D$4,$S1705-4,0)&amp;"")</f>
        <v/>
      </c>
      <c r="F1705" s="166" t="str">
        <f ca="1">IF(ISERROR($S1705),"",OFFSET('Smelter Reference List'!$E$4,$S1705-4,0))</f>
        <v/>
      </c>
      <c r="G1705" s="166" t="str">
        <f ca="1">IF(C1705=$U$4,"Enter smelter details", IF(ISERROR($S1705),"",OFFSET('Smelter Reference List'!$F$4,$S1705-4,0)))</f>
        <v/>
      </c>
      <c r="H1705" s="290" t="str">
        <f ca="1">IF(ISERROR($S1705),"",OFFSET('Smelter Reference List'!$G$4,$S1705-4,0))</f>
        <v/>
      </c>
      <c r="I1705" s="291" t="str">
        <f ca="1">IF(ISERROR($S1705),"",OFFSET('Smelter Reference List'!$H$4,$S1705-4,0))</f>
        <v/>
      </c>
      <c r="J1705" s="291" t="str">
        <f ca="1">IF(ISERROR($S1705),"",OFFSET('Smelter Reference List'!$I$4,$S1705-4,0))</f>
        <v/>
      </c>
      <c r="K1705" s="288"/>
      <c r="L1705" s="288"/>
      <c r="M1705" s="288"/>
      <c r="N1705" s="288"/>
      <c r="O1705" s="288"/>
      <c r="P1705" s="288"/>
      <c r="Q1705" s="289"/>
      <c r="R1705" s="274"/>
      <c r="S1705" s="275" t="e">
        <f>IF(OR(C1705="",C1705=T$4),NA(),MATCH($B1705&amp;$C1705,'Smelter Reference List'!$J:$J,0))</f>
        <v>#N/A</v>
      </c>
      <c r="T1705" s="276"/>
      <c r="U1705" s="276"/>
      <c r="V1705" s="276"/>
      <c r="W1705" s="276"/>
    </row>
    <row r="1706" spans="1:23" s="267" customFormat="1" ht="20.25">
      <c r="A1706" s="265"/>
      <c r="B1706" s="273"/>
      <c r="C1706" s="273"/>
      <c r="D1706" s="166" t="str">
        <f ca="1">IF(ISERROR($S1706),"",OFFSET('Smelter Reference List'!$C$4,$S1706-4,0)&amp;"")</f>
        <v/>
      </c>
      <c r="E1706" s="166" t="str">
        <f ca="1">IF(ISERROR($S1706),"",OFFSET('Smelter Reference List'!$D$4,$S1706-4,0)&amp;"")</f>
        <v/>
      </c>
      <c r="F1706" s="166" t="str">
        <f ca="1">IF(ISERROR($S1706),"",OFFSET('Smelter Reference List'!$E$4,$S1706-4,0))</f>
        <v/>
      </c>
      <c r="G1706" s="166" t="str">
        <f ca="1">IF(C1706=$U$4,"Enter smelter details", IF(ISERROR($S1706),"",OFFSET('Smelter Reference List'!$F$4,$S1706-4,0)))</f>
        <v/>
      </c>
      <c r="H1706" s="290" t="str">
        <f ca="1">IF(ISERROR($S1706),"",OFFSET('Smelter Reference List'!$G$4,$S1706-4,0))</f>
        <v/>
      </c>
      <c r="I1706" s="291" t="str">
        <f ca="1">IF(ISERROR($S1706),"",OFFSET('Smelter Reference List'!$H$4,$S1706-4,0))</f>
        <v/>
      </c>
      <c r="J1706" s="291" t="str">
        <f ca="1">IF(ISERROR($S1706),"",OFFSET('Smelter Reference List'!$I$4,$S1706-4,0))</f>
        <v/>
      </c>
      <c r="K1706" s="288"/>
      <c r="L1706" s="288"/>
      <c r="M1706" s="288"/>
      <c r="N1706" s="288"/>
      <c r="O1706" s="288"/>
      <c r="P1706" s="288"/>
      <c r="Q1706" s="289"/>
      <c r="R1706" s="274"/>
      <c r="S1706" s="275" t="e">
        <f>IF(OR(C1706="",C1706=T$4),NA(),MATCH($B1706&amp;$C1706,'Smelter Reference List'!$J:$J,0))</f>
        <v>#N/A</v>
      </c>
      <c r="T1706" s="276"/>
      <c r="U1706" s="276"/>
      <c r="V1706" s="276"/>
      <c r="W1706" s="276"/>
    </row>
    <row r="1707" spans="1:23" s="267" customFormat="1" ht="20.25">
      <c r="A1707" s="265"/>
      <c r="B1707" s="273"/>
      <c r="C1707" s="273"/>
      <c r="D1707" s="166" t="str">
        <f ca="1">IF(ISERROR($S1707),"",OFFSET('Smelter Reference List'!$C$4,$S1707-4,0)&amp;"")</f>
        <v/>
      </c>
      <c r="E1707" s="166" t="str">
        <f ca="1">IF(ISERROR($S1707),"",OFFSET('Smelter Reference List'!$D$4,$S1707-4,0)&amp;"")</f>
        <v/>
      </c>
      <c r="F1707" s="166" t="str">
        <f ca="1">IF(ISERROR($S1707),"",OFFSET('Smelter Reference List'!$E$4,$S1707-4,0))</f>
        <v/>
      </c>
      <c r="G1707" s="166" t="str">
        <f ca="1">IF(C1707=$U$4,"Enter smelter details", IF(ISERROR($S1707),"",OFFSET('Smelter Reference List'!$F$4,$S1707-4,0)))</f>
        <v/>
      </c>
      <c r="H1707" s="290" t="str">
        <f ca="1">IF(ISERROR($S1707),"",OFFSET('Smelter Reference List'!$G$4,$S1707-4,0))</f>
        <v/>
      </c>
      <c r="I1707" s="291" t="str">
        <f ca="1">IF(ISERROR($S1707),"",OFFSET('Smelter Reference List'!$H$4,$S1707-4,0))</f>
        <v/>
      </c>
      <c r="J1707" s="291" t="str">
        <f ca="1">IF(ISERROR($S1707),"",OFFSET('Smelter Reference List'!$I$4,$S1707-4,0))</f>
        <v/>
      </c>
      <c r="K1707" s="288"/>
      <c r="L1707" s="288"/>
      <c r="M1707" s="288"/>
      <c r="N1707" s="288"/>
      <c r="O1707" s="288"/>
      <c r="P1707" s="288"/>
      <c r="Q1707" s="289"/>
      <c r="R1707" s="274"/>
      <c r="S1707" s="275" t="e">
        <f>IF(OR(C1707="",C1707=T$4),NA(),MATCH($B1707&amp;$C1707,'Smelter Reference List'!$J:$J,0))</f>
        <v>#N/A</v>
      </c>
      <c r="T1707" s="276"/>
      <c r="U1707" s="276"/>
      <c r="V1707" s="276"/>
      <c r="W1707" s="276"/>
    </row>
    <row r="1708" spans="1:23" s="267" customFormat="1" ht="20.25">
      <c r="A1708" s="265"/>
      <c r="B1708" s="273"/>
      <c r="C1708" s="273"/>
      <c r="D1708" s="166" t="str">
        <f ca="1">IF(ISERROR($S1708),"",OFFSET('Smelter Reference List'!$C$4,$S1708-4,0)&amp;"")</f>
        <v/>
      </c>
      <c r="E1708" s="166" t="str">
        <f ca="1">IF(ISERROR($S1708),"",OFFSET('Smelter Reference List'!$D$4,$S1708-4,0)&amp;"")</f>
        <v/>
      </c>
      <c r="F1708" s="166" t="str">
        <f ca="1">IF(ISERROR($S1708),"",OFFSET('Smelter Reference List'!$E$4,$S1708-4,0))</f>
        <v/>
      </c>
      <c r="G1708" s="166" t="str">
        <f ca="1">IF(C1708=$U$4,"Enter smelter details", IF(ISERROR($S1708),"",OFFSET('Smelter Reference List'!$F$4,$S1708-4,0)))</f>
        <v/>
      </c>
      <c r="H1708" s="290" t="str">
        <f ca="1">IF(ISERROR($S1708),"",OFFSET('Smelter Reference List'!$G$4,$S1708-4,0))</f>
        <v/>
      </c>
      <c r="I1708" s="291" t="str">
        <f ca="1">IF(ISERROR($S1708),"",OFFSET('Smelter Reference List'!$H$4,$S1708-4,0))</f>
        <v/>
      </c>
      <c r="J1708" s="291" t="str">
        <f ca="1">IF(ISERROR($S1708),"",OFFSET('Smelter Reference List'!$I$4,$S1708-4,0))</f>
        <v/>
      </c>
      <c r="K1708" s="288"/>
      <c r="L1708" s="288"/>
      <c r="M1708" s="288"/>
      <c r="N1708" s="288"/>
      <c r="O1708" s="288"/>
      <c r="P1708" s="288"/>
      <c r="Q1708" s="289"/>
      <c r="R1708" s="274"/>
      <c r="S1708" s="275" t="e">
        <f>IF(OR(C1708="",C1708=T$4),NA(),MATCH($B1708&amp;$C1708,'Smelter Reference List'!$J:$J,0))</f>
        <v>#N/A</v>
      </c>
      <c r="T1708" s="276"/>
      <c r="U1708" s="276"/>
      <c r="V1708" s="276"/>
      <c r="W1708" s="276"/>
    </row>
    <row r="1709" spans="1:23" s="267" customFormat="1" ht="20.25">
      <c r="A1709" s="265"/>
      <c r="B1709" s="273"/>
      <c r="C1709" s="273"/>
      <c r="D1709" s="166" t="str">
        <f ca="1">IF(ISERROR($S1709),"",OFFSET('Smelter Reference List'!$C$4,$S1709-4,0)&amp;"")</f>
        <v/>
      </c>
      <c r="E1709" s="166" t="str">
        <f ca="1">IF(ISERROR($S1709),"",OFFSET('Smelter Reference List'!$D$4,$S1709-4,0)&amp;"")</f>
        <v/>
      </c>
      <c r="F1709" s="166" t="str">
        <f ca="1">IF(ISERROR($S1709),"",OFFSET('Smelter Reference List'!$E$4,$S1709-4,0))</f>
        <v/>
      </c>
      <c r="G1709" s="166" t="str">
        <f ca="1">IF(C1709=$U$4,"Enter smelter details", IF(ISERROR($S1709),"",OFFSET('Smelter Reference List'!$F$4,$S1709-4,0)))</f>
        <v/>
      </c>
      <c r="H1709" s="290" t="str">
        <f ca="1">IF(ISERROR($S1709),"",OFFSET('Smelter Reference List'!$G$4,$S1709-4,0))</f>
        <v/>
      </c>
      <c r="I1709" s="291" t="str">
        <f ca="1">IF(ISERROR($S1709),"",OFFSET('Smelter Reference List'!$H$4,$S1709-4,0))</f>
        <v/>
      </c>
      <c r="J1709" s="291" t="str">
        <f ca="1">IF(ISERROR($S1709),"",OFFSET('Smelter Reference List'!$I$4,$S1709-4,0))</f>
        <v/>
      </c>
      <c r="K1709" s="288"/>
      <c r="L1709" s="288"/>
      <c r="M1709" s="288"/>
      <c r="N1709" s="288"/>
      <c r="O1709" s="288"/>
      <c r="P1709" s="288"/>
      <c r="Q1709" s="289"/>
      <c r="R1709" s="274"/>
      <c r="S1709" s="275" t="e">
        <f>IF(OR(C1709="",C1709=T$4),NA(),MATCH($B1709&amp;$C1709,'Smelter Reference List'!$J:$J,0))</f>
        <v>#N/A</v>
      </c>
      <c r="T1709" s="276"/>
      <c r="U1709" s="276"/>
      <c r="V1709" s="276"/>
      <c r="W1709" s="276"/>
    </row>
    <row r="1710" spans="1:23" s="267" customFormat="1" ht="20.25">
      <c r="A1710" s="265"/>
      <c r="B1710" s="273"/>
      <c r="C1710" s="273"/>
      <c r="D1710" s="166" t="str">
        <f ca="1">IF(ISERROR($S1710),"",OFFSET('Smelter Reference List'!$C$4,$S1710-4,0)&amp;"")</f>
        <v/>
      </c>
      <c r="E1710" s="166" t="str">
        <f ca="1">IF(ISERROR($S1710),"",OFFSET('Smelter Reference List'!$D$4,$S1710-4,0)&amp;"")</f>
        <v/>
      </c>
      <c r="F1710" s="166" t="str">
        <f ca="1">IF(ISERROR($S1710),"",OFFSET('Smelter Reference List'!$E$4,$S1710-4,0))</f>
        <v/>
      </c>
      <c r="G1710" s="166" t="str">
        <f ca="1">IF(C1710=$U$4,"Enter smelter details", IF(ISERROR($S1710),"",OFFSET('Smelter Reference List'!$F$4,$S1710-4,0)))</f>
        <v/>
      </c>
      <c r="H1710" s="290" t="str">
        <f ca="1">IF(ISERROR($S1710),"",OFFSET('Smelter Reference List'!$G$4,$S1710-4,0))</f>
        <v/>
      </c>
      <c r="I1710" s="291" t="str">
        <f ca="1">IF(ISERROR($S1710),"",OFFSET('Smelter Reference List'!$H$4,$S1710-4,0))</f>
        <v/>
      </c>
      <c r="J1710" s="291" t="str">
        <f ca="1">IF(ISERROR($S1710),"",OFFSET('Smelter Reference List'!$I$4,$S1710-4,0))</f>
        <v/>
      </c>
      <c r="K1710" s="288"/>
      <c r="L1710" s="288"/>
      <c r="M1710" s="288"/>
      <c r="N1710" s="288"/>
      <c r="O1710" s="288"/>
      <c r="P1710" s="288"/>
      <c r="Q1710" s="289"/>
      <c r="R1710" s="274"/>
      <c r="S1710" s="275" t="e">
        <f>IF(OR(C1710="",C1710=T$4),NA(),MATCH($B1710&amp;$C1710,'Smelter Reference List'!$J:$J,0))</f>
        <v>#N/A</v>
      </c>
      <c r="T1710" s="276"/>
      <c r="U1710" s="276"/>
      <c r="V1710" s="276"/>
      <c r="W1710" s="276"/>
    </row>
    <row r="1711" spans="1:23" s="267" customFormat="1" ht="20.25">
      <c r="A1711" s="265"/>
      <c r="B1711" s="273"/>
      <c r="C1711" s="273"/>
      <c r="D1711" s="166" t="str">
        <f ca="1">IF(ISERROR($S1711),"",OFFSET('Smelter Reference List'!$C$4,$S1711-4,0)&amp;"")</f>
        <v/>
      </c>
      <c r="E1711" s="166" t="str">
        <f ca="1">IF(ISERROR($S1711),"",OFFSET('Smelter Reference List'!$D$4,$S1711-4,0)&amp;"")</f>
        <v/>
      </c>
      <c r="F1711" s="166" t="str">
        <f ca="1">IF(ISERROR($S1711),"",OFFSET('Smelter Reference List'!$E$4,$S1711-4,0))</f>
        <v/>
      </c>
      <c r="G1711" s="166" t="str">
        <f ca="1">IF(C1711=$U$4,"Enter smelter details", IF(ISERROR($S1711),"",OFFSET('Smelter Reference List'!$F$4,$S1711-4,0)))</f>
        <v/>
      </c>
      <c r="H1711" s="290" t="str">
        <f ca="1">IF(ISERROR($S1711),"",OFFSET('Smelter Reference List'!$G$4,$S1711-4,0))</f>
        <v/>
      </c>
      <c r="I1711" s="291" t="str">
        <f ca="1">IF(ISERROR($S1711),"",OFFSET('Smelter Reference List'!$H$4,$S1711-4,0))</f>
        <v/>
      </c>
      <c r="J1711" s="291" t="str">
        <f ca="1">IF(ISERROR($S1711),"",OFFSET('Smelter Reference List'!$I$4,$S1711-4,0))</f>
        <v/>
      </c>
      <c r="K1711" s="288"/>
      <c r="L1711" s="288"/>
      <c r="M1711" s="288"/>
      <c r="N1711" s="288"/>
      <c r="O1711" s="288"/>
      <c r="P1711" s="288"/>
      <c r="Q1711" s="289"/>
      <c r="R1711" s="274"/>
      <c r="S1711" s="275" t="e">
        <f>IF(OR(C1711="",C1711=T$4),NA(),MATCH($B1711&amp;$C1711,'Smelter Reference List'!$J:$J,0))</f>
        <v>#N/A</v>
      </c>
      <c r="T1711" s="276"/>
      <c r="U1711" s="276"/>
      <c r="V1711" s="276"/>
      <c r="W1711" s="276"/>
    </row>
    <row r="1712" spans="1:23" s="267" customFormat="1" ht="20.25">
      <c r="A1712" s="265"/>
      <c r="B1712" s="273"/>
      <c r="C1712" s="273"/>
      <c r="D1712" s="166" t="str">
        <f ca="1">IF(ISERROR($S1712),"",OFFSET('Smelter Reference List'!$C$4,$S1712-4,0)&amp;"")</f>
        <v/>
      </c>
      <c r="E1712" s="166" t="str">
        <f ca="1">IF(ISERROR($S1712),"",OFFSET('Smelter Reference List'!$D$4,$S1712-4,0)&amp;"")</f>
        <v/>
      </c>
      <c r="F1712" s="166" t="str">
        <f ca="1">IF(ISERROR($S1712),"",OFFSET('Smelter Reference List'!$E$4,$S1712-4,0))</f>
        <v/>
      </c>
      <c r="G1712" s="166" t="str">
        <f ca="1">IF(C1712=$U$4,"Enter smelter details", IF(ISERROR($S1712),"",OFFSET('Smelter Reference List'!$F$4,$S1712-4,0)))</f>
        <v/>
      </c>
      <c r="H1712" s="290" t="str">
        <f ca="1">IF(ISERROR($S1712),"",OFFSET('Smelter Reference List'!$G$4,$S1712-4,0))</f>
        <v/>
      </c>
      <c r="I1712" s="291" t="str">
        <f ca="1">IF(ISERROR($S1712),"",OFFSET('Smelter Reference List'!$H$4,$S1712-4,0))</f>
        <v/>
      </c>
      <c r="J1712" s="291" t="str">
        <f ca="1">IF(ISERROR($S1712),"",OFFSET('Smelter Reference List'!$I$4,$S1712-4,0))</f>
        <v/>
      </c>
      <c r="K1712" s="288"/>
      <c r="L1712" s="288"/>
      <c r="M1712" s="288"/>
      <c r="N1712" s="288"/>
      <c r="O1712" s="288"/>
      <c r="P1712" s="288"/>
      <c r="Q1712" s="289"/>
      <c r="R1712" s="274"/>
      <c r="S1712" s="275" t="e">
        <f>IF(OR(C1712="",C1712=T$4),NA(),MATCH($B1712&amp;$C1712,'Smelter Reference List'!$J:$J,0))</f>
        <v>#N/A</v>
      </c>
      <c r="T1712" s="276"/>
      <c r="U1712" s="276"/>
      <c r="V1712" s="276"/>
      <c r="W1712" s="276"/>
    </row>
    <row r="1713" spans="1:23" s="267" customFormat="1" ht="20.25">
      <c r="A1713" s="265"/>
      <c r="B1713" s="273"/>
      <c r="C1713" s="273"/>
      <c r="D1713" s="166" t="str">
        <f ca="1">IF(ISERROR($S1713),"",OFFSET('Smelter Reference List'!$C$4,$S1713-4,0)&amp;"")</f>
        <v/>
      </c>
      <c r="E1713" s="166" t="str">
        <f ca="1">IF(ISERROR($S1713),"",OFFSET('Smelter Reference List'!$D$4,$S1713-4,0)&amp;"")</f>
        <v/>
      </c>
      <c r="F1713" s="166" t="str">
        <f ca="1">IF(ISERROR($S1713),"",OFFSET('Smelter Reference List'!$E$4,$S1713-4,0))</f>
        <v/>
      </c>
      <c r="G1713" s="166" t="str">
        <f ca="1">IF(C1713=$U$4,"Enter smelter details", IF(ISERROR($S1713),"",OFFSET('Smelter Reference List'!$F$4,$S1713-4,0)))</f>
        <v/>
      </c>
      <c r="H1713" s="290" t="str">
        <f ca="1">IF(ISERROR($S1713),"",OFFSET('Smelter Reference List'!$G$4,$S1713-4,0))</f>
        <v/>
      </c>
      <c r="I1713" s="291" t="str">
        <f ca="1">IF(ISERROR($S1713),"",OFFSET('Smelter Reference List'!$H$4,$S1713-4,0))</f>
        <v/>
      </c>
      <c r="J1713" s="291" t="str">
        <f ca="1">IF(ISERROR($S1713),"",OFFSET('Smelter Reference List'!$I$4,$S1713-4,0))</f>
        <v/>
      </c>
      <c r="K1713" s="288"/>
      <c r="L1713" s="288"/>
      <c r="M1713" s="288"/>
      <c r="N1713" s="288"/>
      <c r="O1713" s="288"/>
      <c r="P1713" s="288"/>
      <c r="Q1713" s="289"/>
      <c r="R1713" s="274"/>
      <c r="S1713" s="275" t="e">
        <f>IF(OR(C1713="",C1713=T$4),NA(),MATCH($B1713&amp;$C1713,'Smelter Reference List'!$J:$J,0))</f>
        <v>#N/A</v>
      </c>
      <c r="T1713" s="276"/>
      <c r="U1713" s="276"/>
      <c r="V1713" s="276"/>
      <c r="W1713" s="276"/>
    </row>
    <row r="1714" spans="1:23" s="267" customFormat="1" ht="20.25">
      <c r="A1714" s="265"/>
      <c r="B1714" s="273"/>
      <c r="C1714" s="273"/>
      <c r="D1714" s="166" t="str">
        <f ca="1">IF(ISERROR($S1714),"",OFFSET('Smelter Reference List'!$C$4,$S1714-4,0)&amp;"")</f>
        <v/>
      </c>
      <c r="E1714" s="166" t="str">
        <f ca="1">IF(ISERROR($S1714),"",OFFSET('Smelter Reference List'!$D$4,$S1714-4,0)&amp;"")</f>
        <v/>
      </c>
      <c r="F1714" s="166" t="str">
        <f ca="1">IF(ISERROR($S1714),"",OFFSET('Smelter Reference List'!$E$4,$S1714-4,0))</f>
        <v/>
      </c>
      <c r="G1714" s="166" t="str">
        <f ca="1">IF(C1714=$U$4,"Enter smelter details", IF(ISERROR($S1714),"",OFFSET('Smelter Reference List'!$F$4,$S1714-4,0)))</f>
        <v/>
      </c>
      <c r="H1714" s="290" t="str">
        <f ca="1">IF(ISERROR($S1714),"",OFFSET('Smelter Reference List'!$G$4,$S1714-4,0))</f>
        <v/>
      </c>
      <c r="I1714" s="291" t="str">
        <f ca="1">IF(ISERROR($S1714),"",OFFSET('Smelter Reference List'!$H$4,$S1714-4,0))</f>
        <v/>
      </c>
      <c r="J1714" s="291" t="str">
        <f ca="1">IF(ISERROR($S1714),"",OFFSET('Smelter Reference List'!$I$4,$S1714-4,0))</f>
        <v/>
      </c>
      <c r="K1714" s="288"/>
      <c r="L1714" s="288"/>
      <c r="M1714" s="288"/>
      <c r="N1714" s="288"/>
      <c r="O1714" s="288"/>
      <c r="P1714" s="288"/>
      <c r="Q1714" s="289"/>
      <c r="R1714" s="274"/>
      <c r="S1714" s="275" t="e">
        <f>IF(OR(C1714="",C1714=T$4),NA(),MATCH($B1714&amp;$C1714,'Smelter Reference List'!$J:$J,0))</f>
        <v>#N/A</v>
      </c>
      <c r="T1714" s="276"/>
      <c r="U1714" s="276"/>
      <c r="V1714" s="276"/>
      <c r="W1714" s="276"/>
    </row>
    <row r="1715" spans="1:23" s="267" customFormat="1" ht="20.25">
      <c r="A1715" s="265"/>
      <c r="B1715" s="273"/>
      <c r="C1715" s="273"/>
      <c r="D1715" s="166" t="str">
        <f ca="1">IF(ISERROR($S1715),"",OFFSET('Smelter Reference List'!$C$4,$S1715-4,0)&amp;"")</f>
        <v/>
      </c>
      <c r="E1715" s="166" t="str">
        <f ca="1">IF(ISERROR($S1715),"",OFFSET('Smelter Reference List'!$D$4,$S1715-4,0)&amp;"")</f>
        <v/>
      </c>
      <c r="F1715" s="166" t="str">
        <f ca="1">IF(ISERROR($S1715),"",OFFSET('Smelter Reference List'!$E$4,$S1715-4,0))</f>
        <v/>
      </c>
      <c r="G1715" s="166" t="str">
        <f ca="1">IF(C1715=$U$4,"Enter smelter details", IF(ISERROR($S1715),"",OFFSET('Smelter Reference List'!$F$4,$S1715-4,0)))</f>
        <v/>
      </c>
      <c r="H1715" s="290" t="str">
        <f ca="1">IF(ISERROR($S1715),"",OFFSET('Smelter Reference List'!$G$4,$S1715-4,0))</f>
        <v/>
      </c>
      <c r="I1715" s="291" t="str">
        <f ca="1">IF(ISERROR($S1715),"",OFFSET('Smelter Reference List'!$H$4,$S1715-4,0))</f>
        <v/>
      </c>
      <c r="J1715" s="291" t="str">
        <f ca="1">IF(ISERROR($S1715),"",OFFSET('Smelter Reference List'!$I$4,$S1715-4,0))</f>
        <v/>
      </c>
      <c r="K1715" s="288"/>
      <c r="L1715" s="288"/>
      <c r="M1715" s="288"/>
      <c r="N1715" s="288"/>
      <c r="O1715" s="288"/>
      <c r="P1715" s="288"/>
      <c r="Q1715" s="289"/>
      <c r="R1715" s="274"/>
      <c r="S1715" s="275" t="e">
        <f>IF(OR(C1715="",C1715=T$4),NA(),MATCH($B1715&amp;$C1715,'Smelter Reference List'!$J:$J,0))</f>
        <v>#N/A</v>
      </c>
      <c r="T1715" s="276"/>
      <c r="U1715" s="276"/>
      <c r="V1715" s="276"/>
      <c r="W1715" s="276"/>
    </row>
    <row r="1716" spans="1:23" s="267" customFormat="1" ht="20.25">
      <c r="A1716" s="265"/>
      <c r="B1716" s="273"/>
      <c r="C1716" s="273"/>
      <c r="D1716" s="166" t="str">
        <f ca="1">IF(ISERROR($S1716),"",OFFSET('Smelter Reference List'!$C$4,$S1716-4,0)&amp;"")</f>
        <v/>
      </c>
      <c r="E1716" s="166" t="str">
        <f ca="1">IF(ISERROR($S1716),"",OFFSET('Smelter Reference List'!$D$4,$S1716-4,0)&amp;"")</f>
        <v/>
      </c>
      <c r="F1716" s="166" t="str">
        <f ca="1">IF(ISERROR($S1716),"",OFFSET('Smelter Reference List'!$E$4,$S1716-4,0))</f>
        <v/>
      </c>
      <c r="G1716" s="166" t="str">
        <f ca="1">IF(C1716=$U$4,"Enter smelter details", IF(ISERROR($S1716),"",OFFSET('Smelter Reference List'!$F$4,$S1716-4,0)))</f>
        <v/>
      </c>
      <c r="H1716" s="290" t="str">
        <f ca="1">IF(ISERROR($S1716),"",OFFSET('Smelter Reference List'!$G$4,$S1716-4,0))</f>
        <v/>
      </c>
      <c r="I1716" s="291" t="str">
        <f ca="1">IF(ISERROR($S1716),"",OFFSET('Smelter Reference List'!$H$4,$S1716-4,0))</f>
        <v/>
      </c>
      <c r="J1716" s="291" t="str">
        <f ca="1">IF(ISERROR($S1716),"",OFFSET('Smelter Reference List'!$I$4,$S1716-4,0))</f>
        <v/>
      </c>
      <c r="K1716" s="288"/>
      <c r="L1716" s="288"/>
      <c r="M1716" s="288"/>
      <c r="N1716" s="288"/>
      <c r="O1716" s="288"/>
      <c r="P1716" s="288"/>
      <c r="Q1716" s="289"/>
      <c r="R1716" s="274"/>
      <c r="S1716" s="275" t="e">
        <f>IF(OR(C1716="",C1716=T$4),NA(),MATCH($B1716&amp;$C1716,'Smelter Reference List'!$J:$J,0))</f>
        <v>#N/A</v>
      </c>
      <c r="T1716" s="276"/>
      <c r="U1716" s="276"/>
      <c r="V1716" s="276"/>
      <c r="W1716" s="276"/>
    </row>
    <row r="1717" spans="1:23" s="267" customFormat="1" ht="20.25">
      <c r="A1717" s="265"/>
      <c r="B1717" s="273"/>
      <c r="C1717" s="273"/>
      <c r="D1717" s="166" t="str">
        <f ca="1">IF(ISERROR($S1717),"",OFFSET('Smelter Reference List'!$C$4,$S1717-4,0)&amp;"")</f>
        <v/>
      </c>
      <c r="E1717" s="166" t="str">
        <f ca="1">IF(ISERROR($S1717),"",OFFSET('Smelter Reference List'!$D$4,$S1717-4,0)&amp;"")</f>
        <v/>
      </c>
      <c r="F1717" s="166" t="str">
        <f ca="1">IF(ISERROR($S1717),"",OFFSET('Smelter Reference List'!$E$4,$S1717-4,0))</f>
        <v/>
      </c>
      <c r="G1717" s="166" t="str">
        <f ca="1">IF(C1717=$U$4,"Enter smelter details", IF(ISERROR($S1717),"",OFFSET('Smelter Reference List'!$F$4,$S1717-4,0)))</f>
        <v/>
      </c>
      <c r="H1717" s="290" t="str">
        <f ca="1">IF(ISERROR($S1717),"",OFFSET('Smelter Reference List'!$G$4,$S1717-4,0))</f>
        <v/>
      </c>
      <c r="I1717" s="291" t="str">
        <f ca="1">IF(ISERROR($S1717),"",OFFSET('Smelter Reference List'!$H$4,$S1717-4,0))</f>
        <v/>
      </c>
      <c r="J1717" s="291" t="str">
        <f ca="1">IF(ISERROR($S1717),"",OFFSET('Smelter Reference List'!$I$4,$S1717-4,0))</f>
        <v/>
      </c>
      <c r="K1717" s="288"/>
      <c r="L1717" s="288"/>
      <c r="M1717" s="288"/>
      <c r="N1717" s="288"/>
      <c r="O1717" s="288"/>
      <c r="P1717" s="288"/>
      <c r="Q1717" s="289"/>
      <c r="R1717" s="274"/>
      <c r="S1717" s="275" t="e">
        <f>IF(OR(C1717="",C1717=T$4),NA(),MATCH($B1717&amp;$C1717,'Smelter Reference List'!$J:$J,0))</f>
        <v>#N/A</v>
      </c>
      <c r="T1717" s="276"/>
      <c r="U1717" s="276"/>
      <c r="V1717" s="276"/>
      <c r="W1717" s="276"/>
    </row>
    <row r="1718" spans="1:23" s="267" customFormat="1" ht="20.25">
      <c r="A1718" s="265"/>
      <c r="B1718" s="273"/>
      <c r="C1718" s="273"/>
      <c r="D1718" s="166" t="str">
        <f ca="1">IF(ISERROR($S1718),"",OFFSET('Smelter Reference List'!$C$4,$S1718-4,0)&amp;"")</f>
        <v/>
      </c>
      <c r="E1718" s="166" t="str">
        <f ca="1">IF(ISERROR($S1718),"",OFFSET('Smelter Reference List'!$D$4,$S1718-4,0)&amp;"")</f>
        <v/>
      </c>
      <c r="F1718" s="166" t="str">
        <f ca="1">IF(ISERROR($S1718),"",OFFSET('Smelter Reference List'!$E$4,$S1718-4,0))</f>
        <v/>
      </c>
      <c r="G1718" s="166" t="str">
        <f ca="1">IF(C1718=$U$4,"Enter smelter details", IF(ISERROR($S1718),"",OFFSET('Smelter Reference List'!$F$4,$S1718-4,0)))</f>
        <v/>
      </c>
      <c r="H1718" s="290" t="str">
        <f ca="1">IF(ISERROR($S1718),"",OFFSET('Smelter Reference List'!$G$4,$S1718-4,0))</f>
        <v/>
      </c>
      <c r="I1718" s="291" t="str">
        <f ca="1">IF(ISERROR($S1718),"",OFFSET('Smelter Reference List'!$H$4,$S1718-4,0))</f>
        <v/>
      </c>
      <c r="J1718" s="291" t="str">
        <f ca="1">IF(ISERROR($S1718),"",OFFSET('Smelter Reference List'!$I$4,$S1718-4,0))</f>
        <v/>
      </c>
      <c r="K1718" s="288"/>
      <c r="L1718" s="288"/>
      <c r="M1718" s="288"/>
      <c r="N1718" s="288"/>
      <c r="O1718" s="288"/>
      <c r="P1718" s="288"/>
      <c r="Q1718" s="289"/>
      <c r="R1718" s="274"/>
      <c r="S1718" s="275" t="e">
        <f>IF(OR(C1718="",C1718=T$4),NA(),MATCH($B1718&amp;$C1718,'Smelter Reference List'!$J:$J,0))</f>
        <v>#N/A</v>
      </c>
      <c r="T1718" s="276"/>
      <c r="U1718" s="276"/>
      <c r="V1718" s="276"/>
      <c r="W1718" s="276"/>
    </row>
    <row r="1719" spans="1:23" s="267" customFormat="1" ht="20.25">
      <c r="A1719" s="265"/>
      <c r="B1719" s="273"/>
      <c r="C1719" s="273"/>
      <c r="D1719" s="166" t="str">
        <f ca="1">IF(ISERROR($S1719),"",OFFSET('Smelter Reference List'!$C$4,$S1719-4,0)&amp;"")</f>
        <v/>
      </c>
      <c r="E1719" s="166" t="str">
        <f ca="1">IF(ISERROR($S1719),"",OFFSET('Smelter Reference List'!$D$4,$S1719-4,0)&amp;"")</f>
        <v/>
      </c>
      <c r="F1719" s="166" t="str">
        <f ca="1">IF(ISERROR($S1719),"",OFFSET('Smelter Reference List'!$E$4,$S1719-4,0))</f>
        <v/>
      </c>
      <c r="G1719" s="166" t="str">
        <f ca="1">IF(C1719=$U$4,"Enter smelter details", IF(ISERROR($S1719),"",OFFSET('Smelter Reference List'!$F$4,$S1719-4,0)))</f>
        <v/>
      </c>
      <c r="H1719" s="290" t="str">
        <f ca="1">IF(ISERROR($S1719),"",OFFSET('Smelter Reference List'!$G$4,$S1719-4,0))</f>
        <v/>
      </c>
      <c r="I1719" s="291" t="str">
        <f ca="1">IF(ISERROR($S1719),"",OFFSET('Smelter Reference List'!$H$4,$S1719-4,0))</f>
        <v/>
      </c>
      <c r="J1719" s="291" t="str">
        <f ca="1">IF(ISERROR($S1719),"",OFFSET('Smelter Reference List'!$I$4,$S1719-4,0))</f>
        <v/>
      </c>
      <c r="K1719" s="288"/>
      <c r="L1719" s="288"/>
      <c r="M1719" s="288"/>
      <c r="N1719" s="288"/>
      <c r="O1719" s="288"/>
      <c r="P1719" s="288"/>
      <c r="Q1719" s="289"/>
      <c r="R1719" s="274"/>
      <c r="S1719" s="275" t="e">
        <f>IF(OR(C1719="",C1719=T$4),NA(),MATCH($B1719&amp;$C1719,'Smelter Reference List'!$J:$J,0))</f>
        <v>#N/A</v>
      </c>
      <c r="T1719" s="276"/>
      <c r="U1719" s="276"/>
      <c r="V1719" s="276"/>
      <c r="W1719" s="276"/>
    </row>
    <row r="1720" spans="1:23" s="267" customFormat="1" ht="20.25">
      <c r="A1720" s="265"/>
      <c r="B1720" s="273"/>
      <c r="C1720" s="273"/>
      <c r="D1720" s="166" t="str">
        <f ca="1">IF(ISERROR($S1720),"",OFFSET('Smelter Reference List'!$C$4,$S1720-4,0)&amp;"")</f>
        <v/>
      </c>
      <c r="E1720" s="166" t="str">
        <f ca="1">IF(ISERROR($S1720),"",OFFSET('Smelter Reference List'!$D$4,$S1720-4,0)&amp;"")</f>
        <v/>
      </c>
      <c r="F1720" s="166" t="str">
        <f ca="1">IF(ISERROR($S1720),"",OFFSET('Smelter Reference List'!$E$4,$S1720-4,0))</f>
        <v/>
      </c>
      <c r="G1720" s="166" t="str">
        <f ca="1">IF(C1720=$U$4,"Enter smelter details", IF(ISERROR($S1720),"",OFFSET('Smelter Reference List'!$F$4,$S1720-4,0)))</f>
        <v/>
      </c>
      <c r="H1720" s="290" t="str">
        <f ca="1">IF(ISERROR($S1720),"",OFFSET('Smelter Reference List'!$G$4,$S1720-4,0))</f>
        <v/>
      </c>
      <c r="I1720" s="291" t="str">
        <f ca="1">IF(ISERROR($S1720),"",OFFSET('Smelter Reference List'!$H$4,$S1720-4,0))</f>
        <v/>
      </c>
      <c r="J1720" s="291" t="str">
        <f ca="1">IF(ISERROR($S1720),"",OFFSET('Smelter Reference List'!$I$4,$S1720-4,0))</f>
        <v/>
      </c>
      <c r="K1720" s="288"/>
      <c r="L1720" s="288"/>
      <c r="M1720" s="288"/>
      <c r="N1720" s="288"/>
      <c r="O1720" s="288"/>
      <c r="P1720" s="288"/>
      <c r="Q1720" s="289"/>
      <c r="R1720" s="274"/>
      <c r="S1720" s="275" t="e">
        <f>IF(OR(C1720="",C1720=T$4),NA(),MATCH($B1720&amp;$C1720,'Smelter Reference List'!$J:$J,0))</f>
        <v>#N/A</v>
      </c>
      <c r="T1720" s="276"/>
      <c r="U1720" s="276"/>
      <c r="V1720" s="276"/>
      <c r="W1720" s="276"/>
    </row>
    <row r="1721" spans="1:23" s="267" customFormat="1" ht="20.25">
      <c r="A1721" s="265"/>
      <c r="B1721" s="273"/>
      <c r="C1721" s="273"/>
      <c r="D1721" s="166" t="str">
        <f ca="1">IF(ISERROR($S1721),"",OFFSET('Smelter Reference List'!$C$4,$S1721-4,0)&amp;"")</f>
        <v/>
      </c>
      <c r="E1721" s="166" t="str">
        <f ca="1">IF(ISERROR($S1721),"",OFFSET('Smelter Reference List'!$D$4,$S1721-4,0)&amp;"")</f>
        <v/>
      </c>
      <c r="F1721" s="166" t="str">
        <f ca="1">IF(ISERROR($S1721),"",OFFSET('Smelter Reference List'!$E$4,$S1721-4,0))</f>
        <v/>
      </c>
      <c r="G1721" s="166" t="str">
        <f ca="1">IF(C1721=$U$4,"Enter smelter details", IF(ISERROR($S1721),"",OFFSET('Smelter Reference List'!$F$4,$S1721-4,0)))</f>
        <v/>
      </c>
      <c r="H1721" s="290" t="str">
        <f ca="1">IF(ISERROR($S1721),"",OFFSET('Smelter Reference List'!$G$4,$S1721-4,0))</f>
        <v/>
      </c>
      <c r="I1721" s="291" t="str">
        <f ca="1">IF(ISERROR($S1721),"",OFFSET('Smelter Reference List'!$H$4,$S1721-4,0))</f>
        <v/>
      </c>
      <c r="J1721" s="291" t="str">
        <f ca="1">IF(ISERROR($S1721),"",OFFSET('Smelter Reference List'!$I$4,$S1721-4,0))</f>
        <v/>
      </c>
      <c r="K1721" s="288"/>
      <c r="L1721" s="288"/>
      <c r="M1721" s="288"/>
      <c r="N1721" s="288"/>
      <c r="O1721" s="288"/>
      <c r="P1721" s="288"/>
      <c r="Q1721" s="289"/>
      <c r="R1721" s="274"/>
      <c r="S1721" s="275" t="e">
        <f>IF(OR(C1721="",C1721=T$4),NA(),MATCH($B1721&amp;$C1721,'Smelter Reference List'!$J:$J,0))</f>
        <v>#N/A</v>
      </c>
      <c r="T1721" s="276"/>
      <c r="U1721" s="276"/>
      <c r="V1721" s="276"/>
      <c r="W1721" s="276"/>
    </row>
    <row r="1722" spans="1:23" s="267" customFormat="1" ht="20.25">
      <c r="A1722" s="265"/>
      <c r="B1722" s="273"/>
      <c r="C1722" s="273"/>
      <c r="D1722" s="166" t="str">
        <f ca="1">IF(ISERROR($S1722),"",OFFSET('Smelter Reference List'!$C$4,$S1722-4,0)&amp;"")</f>
        <v/>
      </c>
      <c r="E1722" s="166" t="str">
        <f ca="1">IF(ISERROR($S1722),"",OFFSET('Smelter Reference List'!$D$4,$S1722-4,0)&amp;"")</f>
        <v/>
      </c>
      <c r="F1722" s="166" t="str">
        <f ca="1">IF(ISERROR($S1722),"",OFFSET('Smelter Reference List'!$E$4,$S1722-4,0))</f>
        <v/>
      </c>
      <c r="G1722" s="166" t="str">
        <f ca="1">IF(C1722=$U$4,"Enter smelter details", IF(ISERROR($S1722),"",OFFSET('Smelter Reference List'!$F$4,$S1722-4,0)))</f>
        <v/>
      </c>
      <c r="H1722" s="290" t="str">
        <f ca="1">IF(ISERROR($S1722),"",OFFSET('Smelter Reference List'!$G$4,$S1722-4,0))</f>
        <v/>
      </c>
      <c r="I1722" s="291" t="str">
        <f ca="1">IF(ISERROR($S1722),"",OFFSET('Smelter Reference List'!$H$4,$S1722-4,0))</f>
        <v/>
      </c>
      <c r="J1722" s="291" t="str">
        <f ca="1">IF(ISERROR($S1722),"",OFFSET('Smelter Reference List'!$I$4,$S1722-4,0))</f>
        <v/>
      </c>
      <c r="K1722" s="288"/>
      <c r="L1722" s="288"/>
      <c r="M1722" s="288"/>
      <c r="N1722" s="288"/>
      <c r="O1722" s="288"/>
      <c r="P1722" s="288"/>
      <c r="Q1722" s="289"/>
      <c r="R1722" s="274"/>
      <c r="S1722" s="275" t="e">
        <f>IF(OR(C1722="",C1722=T$4),NA(),MATCH($B1722&amp;$C1722,'Smelter Reference List'!$J:$J,0))</f>
        <v>#N/A</v>
      </c>
      <c r="T1722" s="276"/>
      <c r="U1722" s="276"/>
      <c r="V1722" s="276"/>
      <c r="W1722" s="276"/>
    </row>
    <row r="1723" spans="1:23" s="267" customFormat="1" ht="20.25">
      <c r="A1723" s="265"/>
      <c r="B1723" s="273"/>
      <c r="C1723" s="273"/>
      <c r="D1723" s="166" t="str">
        <f ca="1">IF(ISERROR($S1723),"",OFFSET('Smelter Reference List'!$C$4,$S1723-4,0)&amp;"")</f>
        <v/>
      </c>
      <c r="E1723" s="166" t="str">
        <f ca="1">IF(ISERROR($S1723),"",OFFSET('Smelter Reference List'!$D$4,$S1723-4,0)&amp;"")</f>
        <v/>
      </c>
      <c r="F1723" s="166" t="str">
        <f ca="1">IF(ISERROR($S1723),"",OFFSET('Smelter Reference List'!$E$4,$S1723-4,0))</f>
        <v/>
      </c>
      <c r="G1723" s="166" t="str">
        <f ca="1">IF(C1723=$U$4,"Enter smelter details", IF(ISERROR($S1723),"",OFFSET('Smelter Reference List'!$F$4,$S1723-4,0)))</f>
        <v/>
      </c>
      <c r="H1723" s="290" t="str">
        <f ca="1">IF(ISERROR($S1723),"",OFFSET('Smelter Reference List'!$G$4,$S1723-4,0))</f>
        <v/>
      </c>
      <c r="I1723" s="291" t="str">
        <f ca="1">IF(ISERROR($S1723),"",OFFSET('Smelter Reference List'!$H$4,$S1723-4,0))</f>
        <v/>
      </c>
      <c r="J1723" s="291" t="str">
        <f ca="1">IF(ISERROR($S1723),"",OFFSET('Smelter Reference List'!$I$4,$S1723-4,0))</f>
        <v/>
      </c>
      <c r="K1723" s="288"/>
      <c r="L1723" s="288"/>
      <c r="M1723" s="288"/>
      <c r="N1723" s="288"/>
      <c r="O1723" s="288"/>
      <c r="P1723" s="288"/>
      <c r="Q1723" s="289"/>
      <c r="R1723" s="274"/>
      <c r="S1723" s="275" t="e">
        <f>IF(OR(C1723="",C1723=T$4),NA(),MATCH($B1723&amp;$C1723,'Smelter Reference List'!$J:$J,0))</f>
        <v>#N/A</v>
      </c>
      <c r="T1723" s="276"/>
      <c r="U1723" s="276"/>
      <c r="V1723" s="276"/>
      <c r="W1723" s="276"/>
    </row>
    <row r="1724" spans="1:23" s="267" customFormat="1" ht="20.25">
      <c r="A1724" s="265"/>
      <c r="B1724" s="273"/>
      <c r="C1724" s="273"/>
      <c r="D1724" s="166" t="str">
        <f ca="1">IF(ISERROR($S1724),"",OFFSET('Smelter Reference List'!$C$4,$S1724-4,0)&amp;"")</f>
        <v/>
      </c>
      <c r="E1724" s="166" t="str">
        <f ca="1">IF(ISERROR($S1724),"",OFFSET('Smelter Reference List'!$D$4,$S1724-4,0)&amp;"")</f>
        <v/>
      </c>
      <c r="F1724" s="166" t="str">
        <f ca="1">IF(ISERROR($S1724),"",OFFSET('Smelter Reference List'!$E$4,$S1724-4,0))</f>
        <v/>
      </c>
      <c r="G1724" s="166" t="str">
        <f ca="1">IF(C1724=$U$4,"Enter smelter details", IF(ISERROR($S1724),"",OFFSET('Smelter Reference List'!$F$4,$S1724-4,0)))</f>
        <v/>
      </c>
      <c r="H1724" s="290" t="str">
        <f ca="1">IF(ISERROR($S1724),"",OFFSET('Smelter Reference List'!$G$4,$S1724-4,0))</f>
        <v/>
      </c>
      <c r="I1724" s="291" t="str">
        <f ca="1">IF(ISERROR($S1724),"",OFFSET('Smelter Reference List'!$H$4,$S1724-4,0))</f>
        <v/>
      </c>
      <c r="J1724" s="291" t="str">
        <f ca="1">IF(ISERROR($S1724),"",OFFSET('Smelter Reference List'!$I$4,$S1724-4,0))</f>
        <v/>
      </c>
      <c r="K1724" s="288"/>
      <c r="L1724" s="288"/>
      <c r="M1724" s="288"/>
      <c r="N1724" s="288"/>
      <c r="O1724" s="288"/>
      <c r="P1724" s="288"/>
      <c r="Q1724" s="289"/>
      <c r="R1724" s="274"/>
      <c r="S1724" s="275" t="e">
        <f>IF(OR(C1724="",C1724=T$4),NA(),MATCH($B1724&amp;$C1724,'Smelter Reference List'!$J:$J,0))</f>
        <v>#N/A</v>
      </c>
      <c r="T1724" s="276"/>
      <c r="U1724" s="276"/>
      <c r="V1724" s="276"/>
      <c r="W1724" s="276"/>
    </row>
    <row r="1725" spans="1:23" s="267" customFormat="1" ht="20.25">
      <c r="A1725" s="265"/>
      <c r="B1725" s="273"/>
      <c r="C1725" s="273"/>
      <c r="D1725" s="166" t="str">
        <f ca="1">IF(ISERROR($S1725),"",OFFSET('Smelter Reference List'!$C$4,$S1725-4,0)&amp;"")</f>
        <v/>
      </c>
      <c r="E1725" s="166" t="str">
        <f ca="1">IF(ISERROR($S1725),"",OFFSET('Smelter Reference List'!$D$4,$S1725-4,0)&amp;"")</f>
        <v/>
      </c>
      <c r="F1725" s="166" t="str">
        <f ca="1">IF(ISERROR($S1725),"",OFFSET('Smelter Reference List'!$E$4,$S1725-4,0))</f>
        <v/>
      </c>
      <c r="G1725" s="166" t="str">
        <f ca="1">IF(C1725=$U$4,"Enter smelter details", IF(ISERROR($S1725),"",OFFSET('Smelter Reference List'!$F$4,$S1725-4,0)))</f>
        <v/>
      </c>
      <c r="H1725" s="290" t="str">
        <f ca="1">IF(ISERROR($S1725),"",OFFSET('Smelter Reference List'!$G$4,$S1725-4,0))</f>
        <v/>
      </c>
      <c r="I1725" s="291" t="str">
        <f ca="1">IF(ISERROR($S1725),"",OFFSET('Smelter Reference List'!$H$4,$S1725-4,0))</f>
        <v/>
      </c>
      <c r="J1725" s="291" t="str">
        <f ca="1">IF(ISERROR($S1725),"",OFFSET('Smelter Reference List'!$I$4,$S1725-4,0))</f>
        <v/>
      </c>
      <c r="K1725" s="288"/>
      <c r="L1725" s="288"/>
      <c r="M1725" s="288"/>
      <c r="N1725" s="288"/>
      <c r="O1725" s="288"/>
      <c r="P1725" s="288"/>
      <c r="Q1725" s="289"/>
      <c r="R1725" s="274"/>
      <c r="S1725" s="275" t="e">
        <f>IF(OR(C1725="",C1725=T$4),NA(),MATCH($B1725&amp;$C1725,'Smelter Reference List'!$J:$J,0))</f>
        <v>#N/A</v>
      </c>
      <c r="T1725" s="276"/>
      <c r="U1725" s="276"/>
      <c r="V1725" s="276"/>
      <c r="W1725" s="276"/>
    </row>
    <row r="1726" spans="1:23" s="267" customFormat="1" ht="20.25">
      <c r="A1726" s="265"/>
      <c r="B1726" s="273"/>
      <c r="C1726" s="273"/>
      <c r="D1726" s="166" t="str">
        <f ca="1">IF(ISERROR($S1726),"",OFFSET('Smelter Reference List'!$C$4,$S1726-4,0)&amp;"")</f>
        <v/>
      </c>
      <c r="E1726" s="166" t="str">
        <f ca="1">IF(ISERROR($S1726),"",OFFSET('Smelter Reference List'!$D$4,$S1726-4,0)&amp;"")</f>
        <v/>
      </c>
      <c r="F1726" s="166" t="str">
        <f ca="1">IF(ISERROR($S1726),"",OFFSET('Smelter Reference List'!$E$4,$S1726-4,0))</f>
        <v/>
      </c>
      <c r="G1726" s="166" t="str">
        <f ca="1">IF(C1726=$U$4,"Enter smelter details", IF(ISERROR($S1726),"",OFFSET('Smelter Reference List'!$F$4,$S1726-4,0)))</f>
        <v/>
      </c>
      <c r="H1726" s="290" t="str">
        <f ca="1">IF(ISERROR($S1726),"",OFFSET('Smelter Reference List'!$G$4,$S1726-4,0))</f>
        <v/>
      </c>
      <c r="I1726" s="291" t="str">
        <f ca="1">IF(ISERROR($S1726),"",OFFSET('Smelter Reference List'!$H$4,$S1726-4,0))</f>
        <v/>
      </c>
      <c r="J1726" s="291" t="str">
        <f ca="1">IF(ISERROR($S1726),"",OFFSET('Smelter Reference List'!$I$4,$S1726-4,0))</f>
        <v/>
      </c>
      <c r="K1726" s="288"/>
      <c r="L1726" s="288"/>
      <c r="M1726" s="288"/>
      <c r="N1726" s="288"/>
      <c r="O1726" s="288"/>
      <c r="P1726" s="288"/>
      <c r="Q1726" s="289"/>
      <c r="R1726" s="274"/>
      <c r="S1726" s="275" t="e">
        <f>IF(OR(C1726="",C1726=T$4),NA(),MATCH($B1726&amp;$C1726,'Smelter Reference List'!$J:$J,0))</f>
        <v>#N/A</v>
      </c>
      <c r="T1726" s="276"/>
      <c r="U1726" s="276"/>
      <c r="V1726" s="276"/>
      <c r="W1726" s="276"/>
    </row>
    <row r="1727" spans="1:23" s="267" customFormat="1" ht="20.25">
      <c r="A1727" s="265"/>
      <c r="B1727" s="273"/>
      <c r="C1727" s="273"/>
      <c r="D1727" s="166" t="str">
        <f ca="1">IF(ISERROR($S1727),"",OFFSET('Smelter Reference List'!$C$4,$S1727-4,0)&amp;"")</f>
        <v/>
      </c>
      <c r="E1727" s="166" t="str">
        <f ca="1">IF(ISERROR($S1727),"",OFFSET('Smelter Reference List'!$D$4,$S1727-4,0)&amp;"")</f>
        <v/>
      </c>
      <c r="F1727" s="166" t="str">
        <f ca="1">IF(ISERROR($S1727),"",OFFSET('Smelter Reference List'!$E$4,$S1727-4,0))</f>
        <v/>
      </c>
      <c r="G1727" s="166" t="str">
        <f ca="1">IF(C1727=$U$4,"Enter smelter details", IF(ISERROR($S1727),"",OFFSET('Smelter Reference List'!$F$4,$S1727-4,0)))</f>
        <v/>
      </c>
      <c r="H1727" s="290" t="str">
        <f ca="1">IF(ISERROR($S1727),"",OFFSET('Smelter Reference List'!$G$4,$S1727-4,0))</f>
        <v/>
      </c>
      <c r="I1727" s="291" t="str">
        <f ca="1">IF(ISERROR($S1727),"",OFFSET('Smelter Reference List'!$H$4,$S1727-4,0))</f>
        <v/>
      </c>
      <c r="J1727" s="291" t="str">
        <f ca="1">IF(ISERROR($S1727),"",OFFSET('Smelter Reference List'!$I$4,$S1727-4,0))</f>
        <v/>
      </c>
      <c r="K1727" s="288"/>
      <c r="L1727" s="288"/>
      <c r="M1727" s="288"/>
      <c r="N1727" s="288"/>
      <c r="O1727" s="288"/>
      <c r="P1727" s="288"/>
      <c r="Q1727" s="289"/>
      <c r="R1727" s="274"/>
      <c r="S1727" s="275" t="e">
        <f>IF(OR(C1727="",C1727=T$4),NA(),MATCH($B1727&amp;$C1727,'Smelter Reference List'!$J:$J,0))</f>
        <v>#N/A</v>
      </c>
      <c r="T1727" s="276"/>
      <c r="U1727" s="276"/>
      <c r="V1727" s="276"/>
      <c r="W1727" s="276"/>
    </row>
    <row r="1728" spans="1:23" s="267" customFormat="1" ht="20.25">
      <c r="A1728" s="265"/>
      <c r="B1728" s="273"/>
      <c r="C1728" s="273"/>
      <c r="D1728" s="166" t="str">
        <f ca="1">IF(ISERROR($S1728),"",OFFSET('Smelter Reference List'!$C$4,$S1728-4,0)&amp;"")</f>
        <v/>
      </c>
      <c r="E1728" s="166" t="str">
        <f ca="1">IF(ISERROR($S1728),"",OFFSET('Smelter Reference List'!$D$4,$S1728-4,0)&amp;"")</f>
        <v/>
      </c>
      <c r="F1728" s="166" t="str">
        <f ca="1">IF(ISERROR($S1728),"",OFFSET('Smelter Reference List'!$E$4,$S1728-4,0))</f>
        <v/>
      </c>
      <c r="G1728" s="166" t="str">
        <f ca="1">IF(C1728=$U$4,"Enter smelter details", IF(ISERROR($S1728),"",OFFSET('Smelter Reference List'!$F$4,$S1728-4,0)))</f>
        <v/>
      </c>
      <c r="H1728" s="290" t="str">
        <f ca="1">IF(ISERROR($S1728),"",OFFSET('Smelter Reference List'!$G$4,$S1728-4,0))</f>
        <v/>
      </c>
      <c r="I1728" s="291" t="str">
        <f ca="1">IF(ISERROR($S1728),"",OFFSET('Smelter Reference List'!$H$4,$S1728-4,0))</f>
        <v/>
      </c>
      <c r="J1728" s="291" t="str">
        <f ca="1">IF(ISERROR($S1728),"",OFFSET('Smelter Reference List'!$I$4,$S1728-4,0))</f>
        <v/>
      </c>
      <c r="K1728" s="288"/>
      <c r="L1728" s="288"/>
      <c r="M1728" s="288"/>
      <c r="N1728" s="288"/>
      <c r="O1728" s="288"/>
      <c r="P1728" s="288"/>
      <c r="Q1728" s="289"/>
      <c r="R1728" s="274"/>
      <c r="S1728" s="275" t="e">
        <f>IF(OR(C1728="",C1728=T$4),NA(),MATCH($B1728&amp;$C1728,'Smelter Reference List'!$J:$J,0))</f>
        <v>#N/A</v>
      </c>
      <c r="T1728" s="276"/>
      <c r="U1728" s="276"/>
      <c r="V1728" s="276"/>
      <c r="W1728" s="276"/>
    </row>
    <row r="1729" spans="1:23" s="267" customFormat="1" ht="20.25">
      <c r="A1729" s="265"/>
      <c r="B1729" s="273"/>
      <c r="C1729" s="273"/>
      <c r="D1729" s="166" t="str">
        <f ca="1">IF(ISERROR($S1729),"",OFFSET('Smelter Reference List'!$C$4,$S1729-4,0)&amp;"")</f>
        <v/>
      </c>
      <c r="E1729" s="166" t="str">
        <f ca="1">IF(ISERROR($S1729),"",OFFSET('Smelter Reference List'!$D$4,$S1729-4,0)&amp;"")</f>
        <v/>
      </c>
      <c r="F1729" s="166" t="str">
        <f ca="1">IF(ISERROR($S1729),"",OFFSET('Smelter Reference List'!$E$4,$S1729-4,0))</f>
        <v/>
      </c>
      <c r="G1729" s="166" t="str">
        <f ca="1">IF(C1729=$U$4,"Enter smelter details", IF(ISERROR($S1729),"",OFFSET('Smelter Reference List'!$F$4,$S1729-4,0)))</f>
        <v/>
      </c>
      <c r="H1729" s="290" t="str">
        <f ca="1">IF(ISERROR($S1729),"",OFFSET('Smelter Reference List'!$G$4,$S1729-4,0))</f>
        <v/>
      </c>
      <c r="I1729" s="291" t="str">
        <f ca="1">IF(ISERROR($S1729),"",OFFSET('Smelter Reference List'!$H$4,$S1729-4,0))</f>
        <v/>
      </c>
      <c r="J1729" s="291" t="str">
        <f ca="1">IF(ISERROR($S1729),"",OFFSET('Smelter Reference List'!$I$4,$S1729-4,0))</f>
        <v/>
      </c>
      <c r="K1729" s="288"/>
      <c r="L1729" s="288"/>
      <c r="M1729" s="288"/>
      <c r="N1729" s="288"/>
      <c r="O1729" s="288"/>
      <c r="P1729" s="288"/>
      <c r="Q1729" s="289"/>
      <c r="R1729" s="274"/>
      <c r="S1729" s="275" t="e">
        <f>IF(OR(C1729="",C1729=T$4),NA(),MATCH($B1729&amp;$C1729,'Smelter Reference List'!$J:$J,0))</f>
        <v>#N/A</v>
      </c>
      <c r="T1729" s="276"/>
      <c r="U1729" s="276"/>
      <c r="V1729" s="276"/>
      <c r="W1729" s="276"/>
    </row>
    <row r="1730" spans="1:23" s="267" customFormat="1" ht="20.25">
      <c r="A1730" s="265"/>
      <c r="B1730" s="273"/>
      <c r="C1730" s="273"/>
      <c r="D1730" s="166" t="str">
        <f ca="1">IF(ISERROR($S1730),"",OFFSET('Smelter Reference List'!$C$4,$S1730-4,0)&amp;"")</f>
        <v/>
      </c>
      <c r="E1730" s="166" t="str">
        <f ca="1">IF(ISERROR($S1730),"",OFFSET('Smelter Reference List'!$D$4,$S1730-4,0)&amp;"")</f>
        <v/>
      </c>
      <c r="F1730" s="166" t="str">
        <f ca="1">IF(ISERROR($S1730),"",OFFSET('Smelter Reference List'!$E$4,$S1730-4,0))</f>
        <v/>
      </c>
      <c r="G1730" s="166" t="str">
        <f ca="1">IF(C1730=$U$4,"Enter smelter details", IF(ISERROR($S1730),"",OFFSET('Smelter Reference List'!$F$4,$S1730-4,0)))</f>
        <v/>
      </c>
      <c r="H1730" s="290" t="str">
        <f ca="1">IF(ISERROR($S1730),"",OFFSET('Smelter Reference List'!$G$4,$S1730-4,0))</f>
        <v/>
      </c>
      <c r="I1730" s="291" t="str">
        <f ca="1">IF(ISERROR($S1730),"",OFFSET('Smelter Reference List'!$H$4,$S1730-4,0))</f>
        <v/>
      </c>
      <c r="J1730" s="291" t="str">
        <f ca="1">IF(ISERROR($S1730),"",OFFSET('Smelter Reference List'!$I$4,$S1730-4,0))</f>
        <v/>
      </c>
      <c r="K1730" s="288"/>
      <c r="L1730" s="288"/>
      <c r="M1730" s="288"/>
      <c r="N1730" s="288"/>
      <c r="O1730" s="288"/>
      <c r="P1730" s="288"/>
      <c r="Q1730" s="289"/>
      <c r="R1730" s="274"/>
      <c r="S1730" s="275" t="e">
        <f>IF(OR(C1730="",C1730=T$4),NA(),MATCH($B1730&amp;$C1730,'Smelter Reference List'!$J:$J,0))</f>
        <v>#N/A</v>
      </c>
      <c r="T1730" s="276"/>
      <c r="U1730" s="276"/>
      <c r="V1730" s="276"/>
      <c r="W1730" s="276"/>
    </row>
    <row r="1731" spans="1:23" s="267" customFormat="1" ht="20.25">
      <c r="A1731" s="265"/>
      <c r="B1731" s="273"/>
      <c r="C1731" s="273"/>
      <c r="D1731" s="166" t="str">
        <f ca="1">IF(ISERROR($S1731),"",OFFSET('Smelter Reference List'!$C$4,$S1731-4,0)&amp;"")</f>
        <v/>
      </c>
      <c r="E1731" s="166" t="str">
        <f ca="1">IF(ISERROR($S1731),"",OFFSET('Smelter Reference List'!$D$4,$S1731-4,0)&amp;"")</f>
        <v/>
      </c>
      <c r="F1731" s="166" t="str">
        <f ca="1">IF(ISERROR($S1731),"",OFFSET('Smelter Reference List'!$E$4,$S1731-4,0))</f>
        <v/>
      </c>
      <c r="G1731" s="166" t="str">
        <f ca="1">IF(C1731=$U$4,"Enter smelter details", IF(ISERROR($S1731),"",OFFSET('Smelter Reference List'!$F$4,$S1731-4,0)))</f>
        <v/>
      </c>
      <c r="H1731" s="290" t="str">
        <f ca="1">IF(ISERROR($S1731),"",OFFSET('Smelter Reference List'!$G$4,$S1731-4,0))</f>
        <v/>
      </c>
      <c r="I1731" s="291" t="str">
        <f ca="1">IF(ISERROR($S1731),"",OFFSET('Smelter Reference List'!$H$4,$S1731-4,0))</f>
        <v/>
      </c>
      <c r="J1731" s="291" t="str">
        <f ca="1">IF(ISERROR($S1731),"",OFFSET('Smelter Reference List'!$I$4,$S1731-4,0))</f>
        <v/>
      </c>
      <c r="K1731" s="288"/>
      <c r="L1731" s="288"/>
      <c r="M1731" s="288"/>
      <c r="N1731" s="288"/>
      <c r="O1731" s="288"/>
      <c r="P1731" s="288"/>
      <c r="Q1731" s="289"/>
      <c r="R1731" s="274"/>
      <c r="S1731" s="275" t="e">
        <f>IF(OR(C1731="",C1731=T$4),NA(),MATCH($B1731&amp;$C1731,'Smelter Reference List'!$J:$J,0))</f>
        <v>#N/A</v>
      </c>
      <c r="T1731" s="276"/>
      <c r="U1731" s="276"/>
      <c r="V1731" s="276"/>
      <c r="W1731" s="276"/>
    </row>
    <row r="1732" spans="1:23" s="267" customFormat="1" ht="20.25">
      <c r="A1732" s="265"/>
      <c r="B1732" s="273"/>
      <c r="C1732" s="273"/>
      <c r="D1732" s="166" t="str">
        <f ca="1">IF(ISERROR($S1732),"",OFFSET('Smelter Reference List'!$C$4,$S1732-4,0)&amp;"")</f>
        <v/>
      </c>
      <c r="E1732" s="166" t="str">
        <f ca="1">IF(ISERROR($S1732),"",OFFSET('Smelter Reference List'!$D$4,$S1732-4,0)&amp;"")</f>
        <v/>
      </c>
      <c r="F1732" s="166" t="str">
        <f ca="1">IF(ISERROR($S1732),"",OFFSET('Smelter Reference List'!$E$4,$S1732-4,0))</f>
        <v/>
      </c>
      <c r="G1732" s="166" t="str">
        <f ca="1">IF(C1732=$U$4,"Enter smelter details", IF(ISERROR($S1732),"",OFFSET('Smelter Reference List'!$F$4,$S1732-4,0)))</f>
        <v/>
      </c>
      <c r="H1732" s="290" t="str">
        <f ca="1">IF(ISERROR($S1732),"",OFFSET('Smelter Reference List'!$G$4,$S1732-4,0))</f>
        <v/>
      </c>
      <c r="I1732" s="291" t="str">
        <f ca="1">IF(ISERROR($S1732),"",OFFSET('Smelter Reference List'!$H$4,$S1732-4,0))</f>
        <v/>
      </c>
      <c r="J1732" s="291" t="str">
        <f ca="1">IF(ISERROR($S1732),"",OFFSET('Smelter Reference List'!$I$4,$S1732-4,0))</f>
        <v/>
      </c>
      <c r="K1732" s="288"/>
      <c r="L1732" s="288"/>
      <c r="M1732" s="288"/>
      <c r="N1732" s="288"/>
      <c r="O1732" s="288"/>
      <c r="P1732" s="288"/>
      <c r="Q1732" s="289"/>
      <c r="R1732" s="274"/>
      <c r="S1732" s="275" t="e">
        <f>IF(OR(C1732="",C1732=T$4),NA(),MATCH($B1732&amp;$C1732,'Smelter Reference List'!$J:$J,0))</f>
        <v>#N/A</v>
      </c>
      <c r="T1732" s="276"/>
      <c r="U1732" s="276"/>
      <c r="V1732" s="276"/>
      <c r="W1732" s="276"/>
    </row>
    <row r="1733" spans="1:23" s="267" customFormat="1" ht="20.25">
      <c r="A1733" s="265"/>
      <c r="B1733" s="273"/>
      <c r="C1733" s="273"/>
      <c r="D1733" s="166" t="str">
        <f ca="1">IF(ISERROR($S1733),"",OFFSET('Smelter Reference List'!$C$4,$S1733-4,0)&amp;"")</f>
        <v/>
      </c>
      <c r="E1733" s="166" t="str">
        <f ca="1">IF(ISERROR($S1733),"",OFFSET('Smelter Reference List'!$D$4,$S1733-4,0)&amp;"")</f>
        <v/>
      </c>
      <c r="F1733" s="166" t="str">
        <f ca="1">IF(ISERROR($S1733),"",OFFSET('Smelter Reference List'!$E$4,$S1733-4,0))</f>
        <v/>
      </c>
      <c r="G1733" s="166" t="str">
        <f ca="1">IF(C1733=$U$4,"Enter smelter details", IF(ISERROR($S1733),"",OFFSET('Smelter Reference List'!$F$4,$S1733-4,0)))</f>
        <v/>
      </c>
      <c r="H1733" s="290" t="str">
        <f ca="1">IF(ISERROR($S1733),"",OFFSET('Smelter Reference List'!$G$4,$S1733-4,0))</f>
        <v/>
      </c>
      <c r="I1733" s="291" t="str">
        <f ca="1">IF(ISERROR($S1733),"",OFFSET('Smelter Reference List'!$H$4,$S1733-4,0))</f>
        <v/>
      </c>
      <c r="J1733" s="291" t="str">
        <f ca="1">IF(ISERROR($S1733),"",OFFSET('Smelter Reference List'!$I$4,$S1733-4,0))</f>
        <v/>
      </c>
      <c r="K1733" s="288"/>
      <c r="L1733" s="288"/>
      <c r="M1733" s="288"/>
      <c r="N1733" s="288"/>
      <c r="O1733" s="288"/>
      <c r="P1733" s="288"/>
      <c r="Q1733" s="289"/>
      <c r="R1733" s="274"/>
      <c r="S1733" s="275" t="e">
        <f>IF(OR(C1733="",C1733=T$4),NA(),MATCH($B1733&amp;$C1733,'Smelter Reference List'!$J:$J,0))</f>
        <v>#N/A</v>
      </c>
      <c r="T1733" s="276"/>
      <c r="U1733" s="276"/>
      <c r="V1733" s="276"/>
      <c r="W1733" s="276"/>
    </row>
    <row r="1734" spans="1:23" s="267" customFormat="1" ht="20.25">
      <c r="A1734" s="265"/>
      <c r="B1734" s="273"/>
      <c r="C1734" s="273"/>
      <c r="D1734" s="166" t="str">
        <f ca="1">IF(ISERROR($S1734),"",OFFSET('Smelter Reference List'!$C$4,$S1734-4,0)&amp;"")</f>
        <v/>
      </c>
      <c r="E1734" s="166" t="str">
        <f ca="1">IF(ISERROR($S1734),"",OFFSET('Smelter Reference List'!$D$4,$S1734-4,0)&amp;"")</f>
        <v/>
      </c>
      <c r="F1734" s="166" t="str">
        <f ca="1">IF(ISERROR($S1734),"",OFFSET('Smelter Reference List'!$E$4,$S1734-4,0))</f>
        <v/>
      </c>
      <c r="G1734" s="166" t="str">
        <f ca="1">IF(C1734=$U$4,"Enter smelter details", IF(ISERROR($S1734),"",OFFSET('Smelter Reference List'!$F$4,$S1734-4,0)))</f>
        <v/>
      </c>
      <c r="H1734" s="290" t="str">
        <f ca="1">IF(ISERROR($S1734),"",OFFSET('Smelter Reference List'!$G$4,$S1734-4,0))</f>
        <v/>
      </c>
      <c r="I1734" s="291" t="str">
        <f ca="1">IF(ISERROR($S1734),"",OFFSET('Smelter Reference List'!$H$4,$S1734-4,0))</f>
        <v/>
      </c>
      <c r="J1734" s="291" t="str">
        <f ca="1">IF(ISERROR($S1734),"",OFFSET('Smelter Reference List'!$I$4,$S1734-4,0))</f>
        <v/>
      </c>
      <c r="K1734" s="288"/>
      <c r="L1734" s="288"/>
      <c r="M1734" s="288"/>
      <c r="N1734" s="288"/>
      <c r="O1734" s="288"/>
      <c r="P1734" s="288"/>
      <c r="Q1734" s="289"/>
      <c r="R1734" s="274"/>
      <c r="S1734" s="275" t="e">
        <f>IF(OR(C1734="",C1734=T$4),NA(),MATCH($B1734&amp;$C1734,'Smelter Reference List'!$J:$J,0))</f>
        <v>#N/A</v>
      </c>
      <c r="T1734" s="276"/>
      <c r="U1734" s="276"/>
      <c r="V1734" s="276"/>
      <c r="W1734" s="276"/>
    </row>
    <row r="1735" spans="1:23" s="267" customFormat="1" ht="20.25">
      <c r="A1735" s="265"/>
      <c r="B1735" s="273"/>
      <c r="C1735" s="273"/>
      <c r="D1735" s="166" t="str">
        <f ca="1">IF(ISERROR($S1735),"",OFFSET('Smelter Reference List'!$C$4,$S1735-4,0)&amp;"")</f>
        <v/>
      </c>
      <c r="E1735" s="166" t="str">
        <f ca="1">IF(ISERROR($S1735),"",OFFSET('Smelter Reference List'!$D$4,$S1735-4,0)&amp;"")</f>
        <v/>
      </c>
      <c r="F1735" s="166" t="str">
        <f ca="1">IF(ISERROR($S1735),"",OFFSET('Smelter Reference List'!$E$4,$S1735-4,0))</f>
        <v/>
      </c>
      <c r="G1735" s="166" t="str">
        <f ca="1">IF(C1735=$U$4,"Enter smelter details", IF(ISERROR($S1735),"",OFFSET('Smelter Reference List'!$F$4,$S1735-4,0)))</f>
        <v/>
      </c>
      <c r="H1735" s="290" t="str">
        <f ca="1">IF(ISERROR($S1735),"",OFFSET('Smelter Reference List'!$G$4,$S1735-4,0))</f>
        <v/>
      </c>
      <c r="I1735" s="291" t="str">
        <f ca="1">IF(ISERROR($S1735),"",OFFSET('Smelter Reference List'!$H$4,$S1735-4,0))</f>
        <v/>
      </c>
      <c r="J1735" s="291" t="str">
        <f ca="1">IF(ISERROR($S1735),"",OFFSET('Smelter Reference List'!$I$4,$S1735-4,0))</f>
        <v/>
      </c>
      <c r="K1735" s="288"/>
      <c r="L1735" s="288"/>
      <c r="M1735" s="288"/>
      <c r="N1735" s="288"/>
      <c r="O1735" s="288"/>
      <c r="P1735" s="288"/>
      <c r="Q1735" s="289"/>
      <c r="R1735" s="274"/>
      <c r="S1735" s="275" t="e">
        <f>IF(OR(C1735="",C1735=T$4),NA(),MATCH($B1735&amp;$C1735,'Smelter Reference List'!$J:$J,0))</f>
        <v>#N/A</v>
      </c>
      <c r="T1735" s="276"/>
      <c r="U1735" s="276"/>
      <c r="V1735" s="276"/>
      <c r="W1735" s="276"/>
    </row>
    <row r="1736" spans="1:23" s="267" customFormat="1" ht="20.25">
      <c r="A1736" s="265"/>
      <c r="B1736" s="273"/>
      <c r="C1736" s="273"/>
      <c r="D1736" s="166" t="str">
        <f ca="1">IF(ISERROR($S1736),"",OFFSET('Smelter Reference List'!$C$4,$S1736-4,0)&amp;"")</f>
        <v/>
      </c>
      <c r="E1736" s="166" t="str">
        <f ca="1">IF(ISERROR($S1736),"",OFFSET('Smelter Reference List'!$D$4,$S1736-4,0)&amp;"")</f>
        <v/>
      </c>
      <c r="F1736" s="166" t="str">
        <f ca="1">IF(ISERROR($S1736),"",OFFSET('Smelter Reference List'!$E$4,$S1736-4,0))</f>
        <v/>
      </c>
      <c r="G1736" s="166" t="str">
        <f ca="1">IF(C1736=$U$4,"Enter smelter details", IF(ISERROR($S1736),"",OFFSET('Smelter Reference List'!$F$4,$S1736-4,0)))</f>
        <v/>
      </c>
      <c r="H1736" s="290" t="str">
        <f ca="1">IF(ISERROR($S1736),"",OFFSET('Smelter Reference List'!$G$4,$S1736-4,0))</f>
        <v/>
      </c>
      <c r="I1736" s="291" t="str">
        <f ca="1">IF(ISERROR($S1736),"",OFFSET('Smelter Reference List'!$H$4,$S1736-4,0))</f>
        <v/>
      </c>
      <c r="J1736" s="291" t="str">
        <f ca="1">IF(ISERROR($S1736),"",OFFSET('Smelter Reference List'!$I$4,$S1736-4,0))</f>
        <v/>
      </c>
      <c r="K1736" s="288"/>
      <c r="L1736" s="288"/>
      <c r="M1736" s="288"/>
      <c r="N1736" s="288"/>
      <c r="O1736" s="288"/>
      <c r="P1736" s="288"/>
      <c r="Q1736" s="289"/>
      <c r="R1736" s="274"/>
      <c r="S1736" s="275" t="e">
        <f>IF(OR(C1736="",C1736=T$4),NA(),MATCH($B1736&amp;$C1736,'Smelter Reference List'!$J:$J,0))</f>
        <v>#N/A</v>
      </c>
      <c r="T1736" s="276"/>
      <c r="U1736" s="276"/>
      <c r="V1736" s="276"/>
      <c r="W1736" s="276"/>
    </row>
    <row r="1737" spans="1:23" s="267" customFormat="1" ht="20.25">
      <c r="A1737" s="265"/>
      <c r="B1737" s="273"/>
      <c r="C1737" s="273"/>
      <c r="D1737" s="166" t="str">
        <f ca="1">IF(ISERROR($S1737),"",OFFSET('Smelter Reference List'!$C$4,$S1737-4,0)&amp;"")</f>
        <v/>
      </c>
      <c r="E1737" s="166" t="str">
        <f ca="1">IF(ISERROR($S1737),"",OFFSET('Smelter Reference List'!$D$4,$S1737-4,0)&amp;"")</f>
        <v/>
      </c>
      <c r="F1737" s="166" t="str">
        <f ca="1">IF(ISERROR($S1737),"",OFFSET('Smelter Reference List'!$E$4,$S1737-4,0))</f>
        <v/>
      </c>
      <c r="G1737" s="166" t="str">
        <f ca="1">IF(C1737=$U$4,"Enter smelter details", IF(ISERROR($S1737),"",OFFSET('Smelter Reference List'!$F$4,$S1737-4,0)))</f>
        <v/>
      </c>
      <c r="H1737" s="290" t="str">
        <f ca="1">IF(ISERROR($S1737),"",OFFSET('Smelter Reference List'!$G$4,$S1737-4,0))</f>
        <v/>
      </c>
      <c r="I1737" s="291" t="str">
        <f ca="1">IF(ISERROR($S1737),"",OFFSET('Smelter Reference List'!$H$4,$S1737-4,0))</f>
        <v/>
      </c>
      <c r="J1737" s="291" t="str">
        <f ca="1">IF(ISERROR($S1737),"",OFFSET('Smelter Reference List'!$I$4,$S1737-4,0))</f>
        <v/>
      </c>
      <c r="K1737" s="288"/>
      <c r="L1737" s="288"/>
      <c r="M1737" s="288"/>
      <c r="N1737" s="288"/>
      <c r="O1737" s="288"/>
      <c r="P1737" s="288"/>
      <c r="Q1737" s="289"/>
      <c r="R1737" s="274"/>
      <c r="S1737" s="275" t="e">
        <f>IF(OR(C1737="",C1737=T$4),NA(),MATCH($B1737&amp;$C1737,'Smelter Reference List'!$J:$J,0))</f>
        <v>#N/A</v>
      </c>
      <c r="T1737" s="276"/>
      <c r="U1737" s="276"/>
      <c r="V1737" s="276"/>
      <c r="W1737" s="276"/>
    </row>
    <row r="1738" spans="1:23" s="267" customFormat="1" ht="20.25">
      <c r="A1738" s="265"/>
      <c r="B1738" s="273"/>
      <c r="C1738" s="273"/>
      <c r="D1738" s="166" t="str">
        <f ca="1">IF(ISERROR($S1738),"",OFFSET('Smelter Reference List'!$C$4,$S1738-4,0)&amp;"")</f>
        <v/>
      </c>
      <c r="E1738" s="166" t="str">
        <f ca="1">IF(ISERROR($S1738),"",OFFSET('Smelter Reference List'!$D$4,$S1738-4,0)&amp;"")</f>
        <v/>
      </c>
      <c r="F1738" s="166" t="str">
        <f ca="1">IF(ISERROR($S1738),"",OFFSET('Smelter Reference List'!$E$4,$S1738-4,0))</f>
        <v/>
      </c>
      <c r="G1738" s="166" t="str">
        <f ca="1">IF(C1738=$U$4,"Enter smelter details", IF(ISERROR($S1738),"",OFFSET('Smelter Reference List'!$F$4,$S1738-4,0)))</f>
        <v/>
      </c>
      <c r="H1738" s="290" t="str">
        <f ca="1">IF(ISERROR($S1738),"",OFFSET('Smelter Reference List'!$G$4,$S1738-4,0))</f>
        <v/>
      </c>
      <c r="I1738" s="291" t="str">
        <f ca="1">IF(ISERROR($S1738),"",OFFSET('Smelter Reference List'!$H$4,$S1738-4,0))</f>
        <v/>
      </c>
      <c r="J1738" s="291" t="str">
        <f ca="1">IF(ISERROR($S1738),"",OFFSET('Smelter Reference List'!$I$4,$S1738-4,0))</f>
        <v/>
      </c>
      <c r="K1738" s="288"/>
      <c r="L1738" s="288"/>
      <c r="M1738" s="288"/>
      <c r="N1738" s="288"/>
      <c r="O1738" s="288"/>
      <c r="P1738" s="288"/>
      <c r="Q1738" s="289"/>
      <c r="R1738" s="274"/>
      <c r="S1738" s="275" t="e">
        <f>IF(OR(C1738="",C1738=T$4),NA(),MATCH($B1738&amp;$C1738,'Smelter Reference List'!$J:$J,0))</f>
        <v>#N/A</v>
      </c>
      <c r="T1738" s="276"/>
      <c r="U1738" s="276"/>
      <c r="V1738" s="276"/>
      <c r="W1738" s="276"/>
    </row>
    <row r="1739" spans="1:23" s="267" customFormat="1" ht="20.25">
      <c r="A1739" s="265"/>
      <c r="B1739" s="273"/>
      <c r="C1739" s="273"/>
      <c r="D1739" s="166" t="str">
        <f ca="1">IF(ISERROR($S1739),"",OFFSET('Smelter Reference List'!$C$4,$S1739-4,0)&amp;"")</f>
        <v/>
      </c>
      <c r="E1739" s="166" t="str">
        <f ca="1">IF(ISERROR($S1739),"",OFFSET('Smelter Reference List'!$D$4,$S1739-4,0)&amp;"")</f>
        <v/>
      </c>
      <c r="F1739" s="166" t="str">
        <f ca="1">IF(ISERROR($S1739),"",OFFSET('Smelter Reference List'!$E$4,$S1739-4,0))</f>
        <v/>
      </c>
      <c r="G1739" s="166" t="str">
        <f ca="1">IF(C1739=$U$4,"Enter smelter details", IF(ISERROR($S1739),"",OFFSET('Smelter Reference List'!$F$4,$S1739-4,0)))</f>
        <v/>
      </c>
      <c r="H1739" s="290" t="str">
        <f ca="1">IF(ISERROR($S1739),"",OFFSET('Smelter Reference List'!$G$4,$S1739-4,0))</f>
        <v/>
      </c>
      <c r="I1739" s="291" t="str">
        <f ca="1">IF(ISERROR($S1739),"",OFFSET('Smelter Reference List'!$H$4,$S1739-4,0))</f>
        <v/>
      </c>
      <c r="J1739" s="291" t="str">
        <f ca="1">IF(ISERROR($S1739),"",OFFSET('Smelter Reference List'!$I$4,$S1739-4,0))</f>
        <v/>
      </c>
      <c r="K1739" s="288"/>
      <c r="L1739" s="288"/>
      <c r="M1739" s="288"/>
      <c r="N1739" s="288"/>
      <c r="O1739" s="288"/>
      <c r="P1739" s="288"/>
      <c r="Q1739" s="289"/>
      <c r="R1739" s="274"/>
      <c r="S1739" s="275" t="e">
        <f>IF(OR(C1739="",C1739=T$4),NA(),MATCH($B1739&amp;$C1739,'Smelter Reference List'!$J:$J,0))</f>
        <v>#N/A</v>
      </c>
      <c r="T1739" s="276"/>
      <c r="U1739" s="276"/>
      <c r="V1739" s="276"/>
      <c r="W1739" s="276"/>
    </row>
    <row r="1740" spans="1:23" s="267" customFormat="1" ht="20.25">
      <c r="A1740" s="265"/>
      <c r="B1740" s="273"/>
      <c r="C1740" s="273"/>
      <c r="D1740" s="166" t="str">
        <f ca="1">IF(ISERROR($S1740),"",OFFSET('Smelter Reference List'!$C$4,$S1740-4,0)&amp;"")</f>
        <v/>
      </c>
      <c r="E1740" s="166" t="str">
        <f ca="1">IF(ISERROR($S1740),"",OFFSET('Smelter Reference List'!$D$4,$S1740-4,0)&amp;"")</f>
        <v/>
      </c>
      <c r="F1740" s="166" t="str">
        <f ca="1">IF(ISERROR($S1740),"",OFFSET('Smelter Reference List'!$E$4,$S1740-4,0))</f>
        <v/>
      </c>
      <c r="G1740" s="166" t="str">
        <f ca="1">IF(C1740=$U$4,"Enter smelter details", IF(ISERROR($S1740),"",OFFSET('Smelter Reference List'!$F$4,$S1740-4,0)))</f>
        <v/>
      </c>
      <c r="H1740" s="290" t="str">
        <f ca="1">IF(ISERROR($S1740),"",OFFSET('Smelter Reference List'!$G$4,$S1740-4,0))</f>
        <v/>
      </c>
      <c r="I1740" s="291" t="str">
        <f ca="1">IF(ISERROR($S1740),"",OFFSET('Smelter Reference List'!$H$4,$S1740-4,0))</f>
        <v/>
      </c>
      <c r="J1740" s="291" t="str">
        <f ca="1">IF(ISERROR($S1740),"",OFFSET('Smelter Reference List'!$I$4,$S1740-4,0))</f>
        <v/>
      </c>
      <c r="K1740" s="288"/>
      <c r="L1740" s="288"/>
      <c r="M1740" s="288"/>
      <c r="N1740" s="288"/>
      <c r="O1740" s="288"/>
      <c r="P1740" s="288"/>
      <c r="Q1740" s="289"/>
      <c r="R1740" s="274"/>
      <c r="S1740" s="275" t="e">
        <f>IF(OR(C1740="",C1740=T$4),NA(),MATCH($B1740&amp;$C1740,'Smelter Reference List'!$J:$J,0))</f>
        <v>#N/A</v>
      </c>
      <c r="T1740" s="276"/>
      <c r="U1740" s="276"/>
      <c r="V1740" s="276"/>
      <c r="W1740" s="276"/>
    </row>
    <row r="1741" spans="1:23" s="267" customFormat="1" ht="20.25">
      <c r="A1741" s="265"/>
      <c r="B1741" s="273"/>
      <c r="C1741" s="273"/>
      <c r="D1741" s="166" t="str">
        <f ca="1">IF(ISERROR($S1741),"",OFFSET('Smelter Reference List'!$C$4,$S1741-4,0)&amp;"")</f>
        <v/>
      </c>
      <c r="E1741" s="166" t="str">
        <f ca="1">IF(ISERROR($S1741),"",OFFSET('Smelter Reference List'!$D$4,$S1741-4,0)&amp;"")</f>
        <v/>
      </c>
      <c r="F1741" s="166" t="str">
        <f ca="1">IF(ISERROR($S1741),"",OFFSET('Smelter Reference List'!$E$4,$S1741-4,0))</f>
        <v/>
      </c>
      <c r="G1741" s="166" t="str">
        <f ca="1">IF(C1741=$U$4,"Enter smelter details", IF(ISERROR($S1741),"",OFFSET('Smelter Reference List'!$F$4,$S1741-4,0)))</f>
        <v/>
      </c>
      <c r="H1741" s="290" t="str">
        <f ca="1">IF(ISERROR($S1741),"",OFFSET('Smelter Reference List'!$G$4,$S1741-4,0))</f>
        <v/>
      </c>
      <c r="I1741" s="291" t="str">
        <f ca="1">IF(ISERROR($S1741),"",OFFSET('Smelter Reference List'!$H$4,$S1741-4,0))</f>
        <v/>
      </c>
      <c r="J1741" s="291" t="str">
        <f ca="1">IF(ISERROR($S1741),"",OFFSET('Smelter Reference List'!$I$4,$S1741-4,0))</f>
        <v/>
      </c>
      <c r="K1741" s="288"/>
      <c r="L1741" s="288"/>
      <c r="M1741" s="288"/>
      <c r="N1741" s="288"/>
      <c r="O1741" s="288"/>
      <c r="P1741" s="288"/>
      <c r="Q1741" s="289"/>
      <c r="R1741" s="274"/>
      <c r="S1741" s="275" t="e">
        <f>IF(OR(C1741="",C1741=T$4),NA(),MATCH($B1741&amp;$C1741,'Smelter Reference List'!$J:$J,0))</f>
        <v>#N/A</v>
      </c>
      <c r="T1741" s="276"/>
      <c r="U1741" s="276"/>
      <c r="V1741" s="276"/>
      <c r="W1741" s="276"/>
    </row>
    <row r="1742" spans="1:23" s="267" customFormat="1" ht="20.25">
      <c r="A1742" s="265"/>
      <c r="B1742" s="273"/>
      <c r="C1742" s="273"/>
      <c r="D1742" s="166" t="str">
        <f ca="1">IF(ISERROR($S1742),"",OFFSET('Smelter Reference List'!$C$4,$S1742-4,0)&amp;"")</f>
        <v/>
      </c>
      <c r="E1742" s="166" t="str">
        <f ca="1">IF(ISERROR($S1742),"",OFFSET('Smelter Reference List'!$D$4,$S1742-4,0)&amp;"")</f>
        <v/>
      </c>
      <c r="F1742" s="166" t="str">
        <f ca="1">IF(ISERROR($S1742),"",OFFSET('Smelter Reference List'!$E$4,$S1742-4,0))</f>
        <v/>
      </c>
      <c r="G1742" s="166" t="str">
        <f ca="1">IF(C1742=$U$4,"Enter smelter details", IF(ISERROR($S1742),"",OFFSET('Smelter Reference List'!$F$4,$S1742-4,0)))</f>
        <v/>
      </c>
      <c r="H1742" s="290" t="str">
        <f ca="1">IF(ISERROR($S1742),"",OFFSET('Smelter Reference List'!$G$4,$S1742-4,0))</f>
        <v/>
      </c>
      <c r="I1742" s="291" t="str">
        <f ca="1">IF(ISERROR($S1742),"",OFFSET('Smelter Reference List'!$H$4,$S1742-4,0))</f>
        <v/>
      </c>
      <c r="J1742" s="291" t="str">
        <f ca="1">IF(ISERROR($S1742),"",OFFSET('Smelter Reference List'!$I$4,$S1742-4,0))</f>
        <v/>
      </c>
      <c r="K1742" s="288"/>
      <c r="L1742" s="288"/>
      <c r="M1742" s="288"/>
      <c r="N1742" s="288"/>
      <c r="O1742" s="288"/>
      <c r="P1742" s="288"/>
      <c r="Q1742" s="289"/>
      <c r="R1742" s="274"/>
      <c r="S1742" s="275" t="e">
        <f>IF(OR(C1742="",C1742=T$4),NA(),MATCH($B1742&amp;$C1742,'Smelter Reference List'!$J:$J,0))</f>
        <v>#N/A</v>
      </c>
      <c r="T1742" s="276"/>
      <c r="U1742" s="276"/>
      <c r="V1742" s="276"/>
      <c r="W1742" s="276"/>
    </row>
    <row r="1743" spans="1:23" s="267" customFormat="1" ht="20.25">
      <c r="A1743" s="265"/>
      <c r="B1743" s="273"/>
      <c r="C1743" s="273"/>
      <c r="D1743" s="166" t="str">
        <f ca="1">IF(ISERROR($S1743),"",OFFSET('Smelter Reference List'!$C$4,$S1743-4,0)&amp;"")</f>
        <v/>
      </c>
      <c r="E1743" s="166" t="str">
        <f ca="1">IF(ISERROR($S1743),"",OFFSET('Smelter Reference List'!$D$4,$S1743-4,0)&amp;"")</f>
        <v/>
      </c>
      <c r="F1743" s="166" t="str">
        <f ca="1">IF(ISERROR($S1743),"",OFFSET('Smelter Reference List'!$E$4,$S1743-4,0))</f>
        <v/>
      </c>
      <c r="G1743" s="166" t="str">
        <f ca="1">IF(C1743=$U$4,"Enter smelter details", IF(ISERROR($S1743),"",OFFSET('Smelter Reference List'!$F$4,$S1743-4,0)))</f>
        <v/>
      </c>
      <c r="H1743" s="290" t="str">
        <f ca="1">IF(ISERROR($S1743),"",OFFSET('Smelter Reference List'!$G$4,$S1743-4,0))</f>
        <v/>
      </c>
      <c r="I1743" s="291" t="str">
        <f ca="1">IF(ISERROR($S1743),"",OFFSET('Smelter Reference List'!$H$4,$S1743-4,0))</f>
        <v/>
      </c>
      <c r="J1743" s="291" t="str">
        <f ca="1">IF(ISERROR($S1743),"",OFFSET('Smelter Reference List'!$I$4,$S1743-4,0))</f>
        <v/>
      </c>
      <c r="K1743" s="288"/>
      <c r="L1743" s="288"/>
      <c r="M1743" s="288"/>
      <c r="N1743" s="288"/>
      <c r="O1743" s="288"/>
      <c r="P1743" s="288"/>
      <c r="Q1743" s="289"/>
      <c r="R1743" s="274"/>
      <c r="S1743" s="275" t="e">
        <f>IF(OR(C1743="",C1743=T$4),NA(),MATCH($B1743&amp;$C1743,'Smelter Reference List'!$J:$J,0))</f>
        <v>#N/A</v>
      </c>
      <c r="T1743" s="276"/>
      <c r="U1743" s="276"/>
      <c r="V1743" s="276"/>
      <c r="W1743" s="276"/>
    </row>
    <row r="1744" spans="1:23" s="267" customFormat="1" ht="20.25">
      <c r="A1744" s="265"/>
      <c r="B1744" s="273"/>
      <c r="C1744" s="273"/>
      <c r="D1744" s="166" t="str">
        <f ca="1">IF(ISERROR($S1744),"",OFFSET('Smelter Reference List'!$C$4,$S1744-4,0)&amp;"")</f>
        <v/>
      </c>
      <c r="E1744" s="166" t="str">
        <f ca="1">IF(ISERROR($S1744),"",OFFSET('Smelter Reference List'!$D$4,$S1744-4,0)&amp;"")</f>
        <v/>
      </c>
      <c r="F1744" s="166" t="str">
        <f ca="1">IF(ISERROR($S1744),"",OFFSET('Smelter Reference List'!$E$4,$S1744-4,0))</f>
        <v/>
      </c>
      <c r="G1744" s="166" t="str">
        <f ca="1">IF(C1744=$U$4,"Enter smelter details", IF(ISERROR($S1744),"",OFFSET('Smelter Reference List'!$F$4,$S1744-4,0)))</f>
        <v/>
      </c>
      <c r="H1744" s="290" t="str">
        <f ca="1">IF(ISERROR($S1744),"",OFFSET('Smelter Reference List'!$G$4,$S1744-4,0))</f>
        <v/>
      </c>
      <c r="I1744" s="291" t="str">
        <f ca="1">IF(ISERROR($S1744),"",OFFSET('Smelter Reference List'!$H$4,$S1744-4,0))</f>
        <v/>
      </c>
      <c r="J1744" s="291" t="str">
        <f ca="1">IF(ISERROR($S1744),"",OFFSET('Smelter Reference List'!$I$4,$S1744-4,0))</f>
        <v/>
      </c>
      <c r="K1744" s="288"/>
      <c r="L1744" s="288"/>
      <c r="M1744" s="288"/>
      <c r="N1744" s="288"/>
      <c r="O1744" s="288"/>
      <c r="P1744" s="288"/>
      <c r="Q1744" s="289"/>
      <c r="R1744" s="274"/>
      <c r="S1744" s="275" t="e">
        <f>IF(OR(C1744="",C1744=T$4),NA(),MATCH($B1744&amp;$C1744,'Smelter Reference List'!$J:$J,0))</f>
        <v>#N/A</v>
      </c>
      <c r="T1744" s="276"/>
      <c r="U1744" s="276"/>
      <c r="V1744" s="276"/>
      <c r="W1744" s="276"/>
    </row>
    <row r="1745" spans="1:23" s="267" customFormat="1" ht="20.25">
      <c r="A1745" s="265"/>
      <c r="B1745" s="273"/>
      <c r="C1745" s="273"/>
      <c r="D1745" s="166" t="str">
        <f ca="1">IF(ISERROR($S1745),"",OFFSET('Smelter Reference List'!$C$4,$S1745-4,0)&amp;"")</f>
        <v/>
      </c>
      <c r="E1745" s="166" t="str">
        <f ca="1">IF(ISERROR($S1745),"",OFFSET('Smelter Reference List'!$D$4,$S1745-4,0)&amp;"")</f>
        <v/>
      </c>
      <c r="F1745" s="166" t="str">
        <f ca="1">IF(ISERROR($S1745),"",OFFSET('Smelter Reference List'!$E$4,$S1745-4,0))</f>
        <v/>
      </c>
      <c r="G1745" s="166" t="str">
        <f ca="1">IF(C1745=$U$4,"Enter smelter details", IF(ISERROR($S1745),"",OFFSET('Smelter Reference List'!$F$4,$S1745-4,0)))</f>
        <v/>
      </c>
      <c r="H1745" s="290" t="str">
        <f ca="1">IF(ISERROR($S1745),"",OFFSET('Smelter Reference List'!$G$4,$S1745-4,0))</f>
        <v/>
      </c>
      <c r="I1745" s="291" t="str">
        <f ca="1">IF(ISERROR($S1745),"",OFFSET('Smelter Reference List'!$H$4,$S1745-4,0))</f>
        <v/>
      </c>
      <c r="J1745" s="291" t="str">
        <f ca="1">IF(ISERROR($S1745),"",OFFSET('Smelter Reference List'!$I$4,$S1745-4,0))</f>
        <v/>
      </c>
      <c r="K1745" s="288"/>
      <c r="L1745" s="288"/>
      <c r="M1745" s="288"/>
      <c r="N1745" s="288"/>
      <c r="O1745" s="288"/>
      <c r="P1745" s="288"/>
      <c r="Q1745" s="289"/>
      <c r="R1745" s="274"/>
      <c r="S1745" s="275" t="e">
        <f>IF(OR(C1745="",C1745=T$4),NA(),MATCH($B1745&amp;$C1745,'Smelter Reference List'!$J:$J,0))</f>
        <v>#N/A</v>
      </c>
      <c r="T1745" s="276"/>
      <c r="U1745" s="276"/>
      <c r="V1745" s="276"/>
      <c r="W1745" s="276"/>
    </row>
    <row r="1746" spans="1:23" s="267" customFormat="1" ht="20.25">
      <c r="A1746" s="265"/>
      <c r="B1746" s="273"/>
      <c r="C1746" s="273"/>
      <c r="D1746" s="166" t="str">
        <f ca="1">IF(ISERROR($S1746),"",OFFSET('Smelter Reference List'!$C$4,$S1746-4,0)&amp;"")</f>
        <v/>
      </c>
      <c r="E1746" s="166" t="str">
        <f ca="1">IF(ISERROR($S1746),"",OFFSET('Smelter Reference List'!$D$4,$S1746-4,0)&amp;"")</f>
        <v/>
      </c>
      <c r="F1746" s="166" t="str">
        <f ca="1">IF(ISERROR($S1746),"",OFFSET('Smelter Reference List'!$E$4,$S1746-4,0))</f>
        <v/>
      </c>
      <c r="G1746" s="166" t="str">
        <f ca="1">IF(C1746=$U$4,"Enter smelter details", IF(ISERROR($S1746),"",OFFSET('Smelter Reference List'!$F$4,$S1746-4,0)))</f>
        <v/>
      </c>
      <c r="H1746" s="290" t="str">
        <f ca="1">IF(ISERROR($S1746),"",OFFSET('Smelter Reference List'!$G$4,$S1746-4,0))</f>
        <v/>
      </c>
      <c r="I1746" s="291" t="str">
        <f ca="1">IF(ISERROR($S1746),"",OFFSET('Smelter Reference List'!$H$4,$S1746-4,0))</f>
        <v/>
      </c>
      <c r="J1746" s="291" t="str">
        <f ca="1">IF(ISERROR($S1746),"",OFFSET('Smelter Reference List'!$I$4,$S1746-4,0))</f>
        <v/>
      </c>
      <c r="K1746" s="288"/>
      <c r="L1746" s="288"/>
      <c r="M1746" s="288"/>
      <c r="N1746" s="288"/>
      <c r="O1746" s="288"/>
      <c r="P1746" s="288"/>
      <c r="Q1746" s="289"/>
      <c r="R1746" s="274"/>
      <c r="S1746" s="275" t="e">
        <f>IF(OR(C1746="",C1746=T$4),NA(),MATCH($B1746&amp;$C1746,'Smelter Reference List'!$J:$J,0))</f>
        <v>#N/A</v>
      </c>
      <c r="T1746" s="276"/>
      <c r="U1746" s="276"/>
      <c r="V1746" s="276"/>
      <c r="W1746" s="276"/>
    </row>
    <row r="1747" spans="1:23" s="267" customFormat="1" ht="20.25">
      <c r="A1747" s="265"/>
      <c r="B1747" s="273"/>
      <c r="C1747" s="273"/>
      <c r="D1747" s="166" t="str">
        <f ca="1">IF(ISERROR($S1747),"",OFFSET('Smelter Reference List'!$C$4,$S1747-4,0)&amp;"")</f>
        <v/>
      </c>
      <c r="E1747" s="166" t="str">
        <f ca="1">IF(ISERROR($S1747),"",OFFSET('Smelter Reference List'!$D$4,$S1747-4,0)&amp;"")</f>
        <v/>
      </c>
      <c r="F1747" s="166" t="str">
        <f ca="1">IF(ISERROR($S1747),"",OFFSET('Smelter Reference List'!$E$4,$S1747-4,0))</f>
        <v/>
      </c>
      <c r="G1747" s="166" t="str">
        <f ca="1">IF(C1747=$U$4,"Enter smelter details", IF(ISERROR($S1747),"",OFFSET('Smelter Reference List'!$F$4,$S1747-4,0)))</f>
        <v/>
      </c>
      <c r="H1747" s="290" t="str">
        <f ca="1">IF(ISERROR($S1747),"",OFFSET('Smelter Reference List'!$G$4,$S1747-4,0))</f>
        <v/>
      </c>
      <c r="I1747" s="291" t="str">
        <f ca="1">IF(ISERROR($S1747),"",OFFSET('Smelter Reference List'!$H$4,$S1747-4,0))</f>
        <v/>
      </c>
      <c r="J1747" s="291" t="str">
        <f ca="1">IF(ISERROR($S1747),"",OFFSET('Smelter Reference List'!$I$4,$S1747-4,0))</f>
        <v/>
      </c>
      <c r="K1747" s="288"/>
      <c r="L1747" s="288"/>
      <c r="M1747" s="288"/>
      <c r="N1747" s="288"/>
      <c r="O1747" s="288"/>
      <c r="P1747" s="288"/>
      <c r="Q1747" s="289"/>
      <c r="R1747" s="274"/>
      <c r="S1747" s="275" t="e">
        <f>IF(OR(C1747="",C1747=T$4),NA(),MATCH($B1747&amp;$C1747,'Smelter Reference List'!$J:$J,0))</f>
        <v>#N/A</v>
      </c>
      <c r="T1747" s="276"/>
      <c r="U1747" s="276"/>
      <c r="V1747" s="276"/>
      <c r="W1747" s="276"/>
    </row>
    <row r="1748" spans="1:23" s="267" customFormat="1" ht="20.25">
      <c r="A1748" s="265"/>
      <c r="B1748" s="273"/>
      <c r="C1748" s="273"/>
      <c r="D1748" s="166" t="str">
        <f ca="1">IF(ISERROR($S1748),"",OFFSET('Smelter Reference List'!$C$4,$S1748-4,0)&amp;"")</f>
        <v/>
      </c>
      <c r="E1748" s="166" t="str">
        <f ca="1">IF(ISERROR($S1748),"",OFFSET('Smelter Reference List'!$D$4,$S1748-4,0)&amp;"")</f>
        <v/>
      </c>
      <c r="F1748" s="166" t="str">
        <f ca="1">IF(ISERROR($S1748),"",OFFSET('Smelter Reference List'!$E$4,$S1748-4,0))</f>
        <v/>
      </c>
      <c r="G1748" s="166" t="str">
        <f ca="1">IF(C1748=$U$4,"Enter smelter details", IF(ISERROR($S1748),"",OFFSET('Smelter Reference List'!$F$4,$S1748-4,0)))</f>
        <v/>
      </c>
      <c r="H1748" s="290" t="str">
        <f ca="1">IF(ISERROR($S1748),"",OFFSET('Smelter Reference List'!$G$4,$S1748-4,0))</f>
        <v/>
      </c>
      <c r="I1748" s="291" t="str">
        <f ca="1">IF(ISERROR($S1748),"",OFFSET('Smelter Reference List'!$H$4,$S1748-4,0))</f>
        <v/>
      </c>
      <c r="J1748" s="291" t="str">
        <f ca="1">IF(ISERROR($S1748),"",OFFSET('Smelter Reference List'!$I$4,$S1748-4,0))</f>
        <v/>
      </c>
      <c r="K1748" s="288"/>
      <c r="L1748" s="288"/>
      <c r="M1748" s="288"/>
      <c r="N1748" s="288"/>
      <c r="O1748" s="288"/>
      <c r="P1748" s="288"/>
      <c r="Q1748" s="289"/>
      <c r="R1748" s="274"/>
      <c r="S1748" s="275" t="e">
        <f>IF(OR(C1748="",C1748=T$4),NA(),MATCH($B1748&amp;$C1748,'Smelter Reference List'!$J:$J,0))</f>
        <v>#N/A</v>
      </c>
      <c r="T1748" s="276"/>
      <c r="U1748" s="276"/>
      <c r="V1748" s="276"/>
      <c r="W1748" s="276"/>
    </row>
    <row r="1749" spans="1:23" s="267" customFormat="1" ht="20.25">
      <c r="A1749" s="265"/>
      <c r="B1749" s="273"/>
      <c r="C1749" s="273"/>
      <c r="D1749" s="166" t="str">
        <f ca="1">IF(ISERROR($S1749),"",OFFSET('Smelter Reference List'!$C$4,$S1749-4,0)&amp;"")</f>
        <v/>
      </c>
      <c r="E1749" s="166" t="str">
        <f ca="1">IF(ISERROR($S1749),"",OFFSET('Smelter Reference List'!$D$4,$S1749-4,0)&amp;"")</f>
        <v/>
      </c>
      <c r="F1749" s="166" t="str">
        <f ca="1">IF(ISERROR($S1749),"",OFFSET('Smelter Reference List'!$E$4,$S1749-4,0))</f>
        <v/>
      </c>
      <c r="G1749" s="166" t="str">
        <f ca="1">IF(C1749=$U$4,"Enter smelter details", IF(ISERROR($S1749),"",OFFSET('Smelter Reference List'!$F$4,$S1749-4,0)))</f>
        <v/>
      </c>
      <c r="H1749" s="290" t="str">
        <f ca="1">IF(ISERROR($S1749),"",OFFSET('Smelter Reference List'!$G$4,$S1749-4,0))</f>
        <v/>
      </c>
      <c r="I1749" s="291" t="str">
        <f ca="1">IF(ISERROR($S1749),"",OFFSET('Smelter Reference List'!$H$4,$S1749-4,0))</f>
        <v/>
      </c>
      <c r="J1749" s="291" t="str">
        <f ca="1">IF(ISERROR($S1749),"",OFFSET('Smelter Reference List'!$I$4,$S1749-4,0))</f>
        <v/>
      </c>
      <c r="K1749" s="288"/>
      <c r="L1749" s="288"/>
      <c r="M1749" s="288"/>
      <c r="N1749" s="288"/>
      <c r="O1749" s="288"/>
      <c r="P1749" s="288"/>
      <c r="Q1749" s="289"/>
      <c r="R1749" s="274"/>
      <c r="S1749" s="275" t="e">
        <f>IF(OR(C1749="",C1749=T$4),NA(),MATCH($B1749&amp;$C1749,'Smelter Reference List'!$J:$J,0))</f>
        <v>#N/A</v>
      </c>
      <c r="T1749" s="276"/>
      <c r="U1749" s="276"/>
      <c r="V1749" s="276"/>
      <c r="W1749" s="276"/>
    </row>
    <row r="1750" spans="1:23" s="267" customFormat="1" ht="20.25">
      <c r="A1750" s="265"/>
      <c r="B1750" s="273"/>
      <c r="C1750" s="273"/>
      <c r="D1750" s="166" t="str">
        <f ca="1">IF(ISERROR($S1750),"",OFFSET('Smelter Reference List'!$C$4,$S1750-4,0)&amp;"")</f>
        <v/>
      </c>
      <c r="E1750" s="166" t="str">
        <f ca="1">IF(ISERROR($S1750),"",OFFSET('Smelter Reference List'!$D$4,$S1750-4,0)&amp;"")</f>
        <v/>
      </c>
      <c r="F1750" s="166" t="str">
        <f ca="1">IF(ISERROR($S1750),"",OFFSET('Smelter Reference List'!$E$4,$S1750-4,0))</f>
        <v/>
      </c>
      <c r="G1750" s="166" t="str">
        <f ca="1">IF(C1750=$U$4,"Enter smelter details", IF(ISERROR($S1750),"",OFFSET('Smelter Reference List'!$F$4,$S1750-4,0)))</f>
        <v/>
      </c>
      <c r="H1750" s="290" t="str">
        <f ca="1">IF(ISERROR($S1750),"",OFFSET('Smelter Reference List'!$G$4,$S1750-4,0))</f>
        <v/>
      </c>
      <c r="I1750" s="291" t="str">
        <f ca="1">IF(ISERROR($S1750),"",OFFSET('Smelter Reference List'!$H$4,$S1750-4,0))</f>
        <v/>
      </c>
      <c r="J1750" s="291" t="str">
        <f ca="1">IF(ISERROR($S1750),"",OFFSET('Smelter Reference List'!$I$4,$S1750-4,0))</f>
        <v/>
      </c>
      <c r="K1750" s="288"/>
      <c r="L1750" s="288"/>
      <c r="M1750" s="288"/>
      <c r="N1750" s="288"/>
      <c r="O1750" s="288"/>
      <c r="P1750" s="288"/>
      <c r="Q1750" s="289"/>
      <c r="R1750" s="274"/>
      <c r="S1750" s="275" t="e">
        <f>IF(OR(C1750="",C1750=T$4),NA(),MATCH($B1750&amp;$C1750,'Smelter Reference List'!$J:$J,0))</f>
        <v>#N/A</v>
      </c>
      <c r="T1750" s="276"/>
      <c r="U1750" s="276"/>
      <c r="V1750" s="276"/>
      <c r="W1750" s="276"/>
    </row>
    <row r="1751" spans="1:23" s="267" customFormat="1" ht="20.25">
      <c r="A1751" s="265"/>
      <c r="B1751" s="273"/>
      <c r="C1751" s="273"/>
      <c r="D1751" s="166" t="str">
        <f ca="1">IF(ISERROR($S1751),"",OFFSET('Smelter Reference List'!$C$4,$S1751-4,0)&amp;"")</f>
        <v/>
      </c>
      <c r="E1751" s="166" t="str">
        <f ca="1">IF(ISERROR($S1751),"",OFFSET('Smelter Reference List'!$D$4,$S1751-4,0)&amp;"")</f>
        <v/>
      </c>
      <c r="F1751" s="166" t="str">
        <f ca="1">IF(ISERROR($S1751),"",OFFSET('Smelter Reference List'!$E$4,$S1751-4,0))</f>
        <v/>
      </c>
      <c r="G1751" s="166" t="str">
        <f ca="1">IF(C1751=$U$4,"Enter smelter details", IF(ISERROR($S1751),"",OFFSET('Smelter Reference List'!$F$4,$S1751-4,0)))</f>
        <v/>
      </c>
      <c r="H1751" s="290" t="str">
        <f ca="1">IF(ISERROR($S1751),"",OFFSET('Smelter Reference List'!$G$4,$S1751-4,0))</f>
        <v/>
      </c>
      <c r="I1751" s="291" t="str">
        <f ca="1">IF(ISERROR($S1751),"",OFFSET('Smelter Reference List'!$H$4,$S1751-4,0))</f>
        <v/>
      </c>
      <c r="J1751" s="291" t="str">
        <f ca="1">IF(ISERROR($S1751),"",OFFSET('Smelter Reference List'!$I$4,$S1751-4,0))</f>
        <v/>
      </c>
      <c r="K1751" s="288"/>
      <c r="L1751" s="288"/>
      <c r="M1751" s="288"/>
      <c r="N1751" s="288"/>
      <c r="O1751" s="288"/>
      <c r="P1751" s="288"/>
      <c r="Q1751" s="289"/>
      <c r="R1751" s="274"/>
      <c r="S1751" s="275" t="e">
        <f>IF(OR(C1751="",C1751=T$4),NA(),MATCH($B1751&amp;$C1751,'Smelter Reference List'!$J:$J,0))</f>
        <v>#N/A</v>
      </c>
      <c r="T1751" s="276"/>
      <c r="U1751" s="276"/>
      <c r="V1751" s="276"/>
      <c r="W1751" s="276"/>
    </row>
    <row r="1752" spans="1:23" s="267" customFormat="1" ht="20.25">
      <c r="A1752" s="265"/>
      <c r="B1752" s="273"/>
      <c r="C1752" s="273"/>
      <c r="D1752" s="166" t="str">
        <f ca="1">IF(ISERROR($S1752),"",OFFSET('Smelter Reference List'!$C$4,$S1752-4,0)&amp;"")</f>
        <v/>
      </c>
      <c r="E1752" s="166" t="str">
        <f ca="1">IF(ISERROR($S1752),"",OFFSET('Smelter Reference List'!$D$4,$S1752-4,0)&amp;"")</f>
        <v/>
      </c>
      <c r="F1752" s="166" t="str">
        <f ca="1">IF(ISERROR($S1752),"",OFFSET('Smelter Reference List'!$E$4,$S1752-4,0))</f>
        <v/>
      </c>
      <c r="G1752" s="166" t="str">
        <f ca="1">IF(C1752=$U$4,"Enter smelter details", IF(ISERROR($S1752),"",OFFSET('Smelter Reference List'!$F$4,$S1752-4,0)))</f>
        <v/>
      </c>
      <c r="H1752" s="290" t="str">
        <f ca="1">IF(ISERROR($S1752),"",OFFSET('Smelter Reference List'!$G$4,$S1752-4,0))</f>
        <v/>
      </c>
      <c r="I1752" s="291" t="str">
        <f ca="1">IF(ISERROR($S1752),"",OFFSET('Smelter Reference List'!$H$4,$S1752-4,0))</f>
        <v/>
      </c>
      <c r="J1752" s="291" t="str">
        <f ca="1">IF(ISERROR($S1752),"",OFFSET('Smelter Reference List'!$I$4,$S1752-4,0))</f>
        <v/>
      </c>
      <c r="K1752" s="288"/>
      <c r="L1752" s="288"/>
      <c r="M1752" s="288"/>
      <c r="N1752" s="288"/>
      <c r="O1752" s="288"/>
      <c r="P1752" s="288"/>
      <c r="Q1752" s="289"/>
      <c r="R1752" s="274"/>
      <c r="S1752" s="275" t="e">
        <f>IF(OR(C1752="",C1752=T$4),NA(),MATCH($B1752&amp;$C1752,'Smelter Reference List'!$J:$J,0))</f>
        <v>#N/A</v>
      </c>
      <c r="T1752" s="276"/>
      <c r="U1752" s="276"/>
      <c r="V1752" s="276"/>
      <c r="W1752" s="276"/>
    </row>
    <row r="1753" spans="1:23" s="267" customFormat="1" ht="20.25">
      <c r="A1753" s="265"/>
      <c r="B1753" s="273"/>
      <c r="C1753" s="273"/>
      <c r="D1753" s="166" t="str">
        <f ca="1">IF(ISERROR($S1753),"",OFFSET('Smelter Reference List'!$C$4,$S1753-4,0)&amp;"")</f>
        <v/>
      </c>
      <c r="E1753" s="166" t="str">
        <f ca="1">IF(ISERROR($S1753),"",OFFSET('Smelter Reference List'!$D$4,$S1753-4,0)&amp;"")</f>
        <v/>
      </c>
      <c r="F1753" s="166" t="str">
        <f ca="1">IF(ISERROR($S1753),"",OFFSET('Smelter Reference List'!$E$4,$S1753-4,0))</f>
        <v/>
      </c>
      <c r="G1753" s="166" t="str">
        <f ca="1">IF(C1753=$U$4,"Enter smelter details", IF(ISERROR($S1753),"",OFFSET('Smelter Reference List'!$F$4,$S1753-4,0)))</f>
        <v/>
      </c>
      <c r="H1753" s="290" t="str">
        <f ca="1">IF(ISERROR($S1753),"",OFFSET('Smelter Reference List'!$G$4,$S1753-4,0))</f>
        <v/>
      </c>
      <c r="I1753" s="291" t="str">
        <f ca="1">IF(ISERROR($S1753),"",OFFSET('Smelter Reference List'!$H$4,$S1753-4,0))</f>
        <v/>
      </c>
      <c r="J1753" s="291" t="str">
        <f ca="1">IF(ISERROR($S1753),"",OFFSET('Smelter Reference List'!$I$4,$S1753-4,0))</f>
        <v/>
      </c>
      <c r="K1753" s="288"/>
      <c r="L1753" s="288"/>
      <c r="M1753" s="288"/>
      <c r="N1753" s="288"/>
      <c r="O1753" s="288"/>
      <c r="P1753" s="288"/>
      <c r="Q1753" s="289"/>
      <c r="R1753" s="274"/>
      <c r="S1753" s="275" t="e">
        <f>IF(OR(C1753="",C1753=T$4),NA(),MATCH($B1753&amp;$C1753,'Smelter Reference List'!$J:$J,0))</f>
        <v>#N/A</v>
      </c>
      <c r="T1753" s="276"/>
      <c r="U1753" s="276"/>
      <c r="V1753" s="276"/>
      <c r="W1753" s="276"/>
    </row>
    <row r="1754" spans="1:23" s="267" customFormat="1" ht="20.25">
      <c r="A1754" s="265"/>
      <c r="B1754" s="273"/>
      <c r="C1754" s="273"/>
      <c r="D1754" s="166" t="str">
        <f ca="1">IF(ISERROR($S1754),"",OFFSET('Smelter Reference List'!$C$4,$S1754-4,0)&amp;"")</f>
        <v/>
      </c>
      <c r="E1754" s="166" t="str">
        <f ca="1">IF(ISERROR($S1754),"",OFFSET('Smelter Reference List'!$D$4,$S1754-4,0)&amp;"")</f>
        <v/>
      </c>
      <c r="F1754" s="166" t="str">
        <f ca="1">IF(ISERROR($S1754),"",OFFSET('Smelter Reference List'!$E$4,$S1754-4,0))</f>
        <v/>
      </c>
      <c r="G1754" s="166" t="str">
        <f ca="1">IF(C1754=$U$4,"Enter smelter details", IF(ISERROR($S1754),"",OFFSET('Smelter Reference List'!$F$4,$S1754-4,0)))</f>
        <v/>
      </c>
      <c r="H1754" s="290" t="str">
        <f ca="1">IF(ISERROR($S1754),"",OFFSET('Smelter Reference List'!$G$4,$S1754-4,0))</f>
        <v/>
      </c>
      <c r="I1754" s="291" t="str">
        <f ca="1">IF(ISERROR($S1754),"",OFFSET('Smelter Reference List'!$H$4,$S1754-4,0))</f>
        <v/>
      </c>
      <c r="J1754" s="291" t="str">
        <f ca="1">IF(ISERROR($S1754),"",OFFSET('Smelter Reference List'!$I$4,$S1754-4,0))</f>
        <v/>
      </c>
      <c r="K1754" s="288"/>
      <c r="L1754" s="288"/>
      <c r="M1754" s="288"/>
      <c r="N1754" s="288"/>
      <c r="O1754" s="288"/>
      <c r="P1754" s="288"/>
      <c r="Q1754" s="289"/>
      <c r="R1754" s="274"/>
      <c r="S1754" s="275" t="e">
        <f>IF(OR(C1754="",C1754=T$4),NA(),MATCH($B1754&amp;$C1754,'Smelter Reference List'!$J:$J,0))</f>
        <v>#N/A</v>
      </c>
      <c r="T1754" s="276"/>
      <c r="U1754" s="276"/>
      <c r="V1754" s="276"/>
      <c r="W1754" s="276"/>
    </row>
    <row r="1755" spans="1:23" s="267" customFormat="1" ht="20.25">
      <c r="A1755" s="265"/>
      <c r="B1755" s="273"/>
      <c r="C1755" s="273"/>
      <c r="D1755" s="166" t="str">
        <f ca="1">IF(ISERROR($S1755),"",OFFSET('Smelter Reference List'!$C$4,$S1755-4,0)&amp;"")</f>
        <v/>
      </c>
      <c r="E1755" s="166" t="str">
        <f ca="1">IF(ISERROR($S1755),"",OFFSET('Smelter Reference List'!$D$4,$S1755-4,0)&amp;"")</f>
        <v/>
      </c>
      <c r="F1755" s="166" t="str">
        <f ca="1">IF(ISERROR($S1755),"",OFFSET('Smelter Reference List'!$E$4,$S1755-4,0))</f>
        <v/>
      </c>
      <c r="G1755" s="166" t="str">
        <f ca="1">IF(C1755=$U$4,"Enter smelter details", IF(ISERROR($S1755),"",OFFSET('Smelter Reference List'!$F$4,$S1755-4,0)))</f>
        <v/>
      </c>
      <c r="H1755" s="290" t="str">
        <f ca="1">IF(ISERROR($S1755),"",OFFSET('Smelter Reference List'!$G$4,$S1755-4,0))</f>
        <v/>
      </c>
      <c r="I1755" s="291" t="str">
        <f ca="1">IF(ISERROR($S1755),"",OFFSET('Smelter Reference List'!$H$4,$S1755-4,0))</f>
        <v/>
      </c>
      <c r="J1755" s="291" t="str">
        <f ca="1">IF(ISERROR($S1755),"",OFFSET('Smelter Reference List'!$I$4,$S1755-4,0))</f>
        <v/>
      </c>
      <c r="K1755" s="288"/>
      <c r="L1755" s="288"/>
      <c r="M1755" s="288"/>
      <c r="N1755" s="288"/>
      <c r="O1755" s="288"/>
      <c r="P1755" s="288"/>
      <c r="Q1755" s="289"/>
      <c r="R1755" s="274"/>
      <c r="S1755" s="275" t="e">
        <f>IF(OR(C1755="",C1755=T$4),NA(),MATCH($B1755&amp;$C1755,'Smelter Reference List'!$J:$J,0))</f>
        <v>#N/A</v>
      </c>
      <c r="T1755" s="276"/>
      <c r="U1755" s="276"/>
      <c r="V1755" s="276"/>
      <c r="W1755" s="276"/>
    </row>
    <row r="1756" spans="1:23" s="267" customFormat="1" ht="20.25">
      <c r="A1756" s="265"/>
      <c r="B1756" s="273"/>
      <c r="C1756" s="273"/>
      <c r="D1756" s="166" t="str">
        <f ca="1">IF(ISERROR($S1756),"",OFFSET('Smelter Reference List'!$C$4,$S1756-4,0)&amp;"")</f>
        <v/>
      </c>
      <c r="E1756" s="166" t="str">
        <f ca="1">IF(ISERROR($S1756),"",OFFSET('Smelter Reference List'!$D$4,$S1756-4,0)&amp;"")</f>
        <v/>
      </c>
      <c r="F1756" s="166" t="str">
        <f ca="1">IF(ISERROR($S1756),"",OFFSET('Smelter Reference List'!$E$4,$S1756-4,0))</f>
        <v/>
      </c>
      <c r="G1756" s="166" t="str">
        <f ca="1">IF(C1756=$U$4,"Enter smelter details", IF(ISERROR($S1756),"",OFFSET('Smelter Reference List'!$F$4,$S1756-4,0)))</f>
        <v/>
      </c>
      <c r="H1756" s="290" t="str">
        <f ca="1">IF(ISERROR($S1756),"",OFFSET('Smelter Reference List'!$G$4,$S1756-4,0))</f>
        <v/>
      </c>
      <c r="I1756" s="291" t="str">
        <f ca="1">IF(ISERROR($S1756),"",OFFSET('Smelter Reference List'!$H$4,$S1756-4,0))</f>
        <v/>
      </c>
      <c r="J1756" s="291" t="str">
        <f ca="1">IF(ISERROR($S1756),"",OFFSET('Smelter Reference List'!$I$4,$S1756-4,0))</f>
        <v/>
      </c>
      <c r="K1756" s="288"/>
      <c r="L1756" s="288"/>
      <c r="M1756" s="288"/>
      <c r="N1756" s="288"/>
      <c r="O1756" s="288"/>
      <c r="P1756" s="288"/>
      <c r="Q1756" s="289"/>
      <c r="R1756" s="274"/>
      <c r="S1756" s="275" t="e">
        <f>IF(OR(C1756="",C1756=T$4),NA(),MATCH($B1756&amp;$C1756,'Smelter Reference List'!$J:$J,0))</f>
        <v>#N/A</v>
      </c>
      <c r="T1756" s="276"/>
      <c r="U1756" s="276"/>
      <c r="V1756" s="276"/>
      <c r="W1756" s="276"/>
    </row>
    <row r="1757" spans="1:23" s="267" customFormat="1" ht="20.25">
      <c r="A1757" s="265"/>
      <c r="B1757" s="273"/>
      <c r="C1757" s="273"/>
      <c r="D1757" s="166" t="str">
        <f ca="1">IF(ISERROR($S1757),"",OFFSET('Smelter Reference List'!$C$4,$S1757-4,0)&amp;"")</f>
        <v/>
      </c>
      <c r="E1757" s="166" t="str">
        <f ca="1">IF(ISERROR($S1757),"",OFFSET('Smelter Reference List'!$D$4,$S1757-4,0)&amp;"")</f>
        <v/>
      </c>
      <c r="F1757" s="166" t="str">
        <f ca="1">IF(ISERROR($S1757),"",OFFSET('Smelter Reference List'!$E$4,$S1757-4,0))</f>
        <v/>
      </c>
      <c r="G1757" s="166" t="str">
        <f ca="1">IF(C1757=$U$4,"Enter smelter details", IF(ISERROR($S1757),"",OFFSET('Smelter Reference List'!$F$4,$S1757-4,0)))</f>
        <v/>
      </c>
      <c r="H1757" s="290" t="str">
        <f ca="1">IF(ISERROR($S1757),"",OFFSET('Smelter Reference List'!$G$4,$S1757-4,0))</f>
        <v/>
      </c>
      <c r="I1757" s="291" t="str">
        <f ca="1">IF(ISERROR($S1757),"",OFFSET('Smelter Reference List'!$H$4,$S1757-4,0))</f>
        <v/>
      </c>
      <c r="J1757" s="291" t="str">
        <f ca="1">IF(ISERROR($S1757),"",OFFSET('Smelter Reference List'!$I$4,$S1757-4,0))</f>
        <v/>
      </c>
      <c r="K1757" s="288"/>
      <c r="L1757" s="288"/>
      <c r="M1757" s="288"/>
      <c r="N1757" s="288"/>
      <c r="O1757" s="288"/>
      <c r="P1757" s="288"/>
      <c r="Q1757" s="289"/>
      <c r="R1757" s="274"/>
      <c r="S1757" s="275" t="e">
        <f>IF(OR(C1757="",C1757=T$4),NA(),MATCH($B1757&amp;$C1757,'Smelter Reference List'!$J:$J,0))</f>
        <v>#N/A</v>
      </c>
      <c r="T1757" s="276"/>
      <c r="U1757" s="276"/>
      <c r="V1757" s="276"/>
      <c r="W1757" s="276"/>
    </row>
    <row r="1758" spans="1:23" s="267" customFormat="1" ht="20.25">
      <c r="A1758" s="265"/>
      <c r="B1758" s="273"/>
      <c r="C1758" s="273"/>
      <c r="D1758" s="166" t="str">
        <f ca="1">IF(ISERROR($S1758),"",OFFSET('Smelter Reference List'!$C$4,$S1758-4,0)&amp;"")</f>
        <v/>
      </c>
      <c r="E1758" s="166" t="str">
        <f ca="1">IF(ISERROR($S1758),"",OFFSET('Smelter Reference List'!$D$4,$S1758-4,0)&amp;"")</f>
        <v/>
      </c>
      <c r="F1758" s="166" t="str">
        <f ca="1">IF(ISERROR($S1758),"",OFFSET('Smelter Reference List'!$E$4,$S1758-4,0))</f>
        <v/>
      </c>
      <c r="G1758" s="166" t="str">
        <f ca="1">IF(C1758=$U$4,"Enter smelter details", IF(ISERROR($S1758),"",OFFSET('Smelter Reference List'!$F$4,$S1758-4,0)))</f>
        <v/>
      </c>
      <c r="H1758" s="290" t="str">
        <f ca="1">IF(ISERROR($S1758),"",OFFSET('Smelter Reference List'!$G$4,$S1758-4,0))</f>
        <v/>
      </c>
      <c r="I1758" s="291" t="str">
        <f ca="1">IF(ISERROR($S1758),"",OFFSET('Smelter Reference List'!$H$4,$S1758-4,0))</f>
        <v/>
      </c>
      <c r="J1758" s="291" t="str">
        <f ca="1">IF(ISERROR($S1758),"",OFFSET('Smelter Reference List'!$I$4,$S1758-4,0))</f>
        <v/>
      </c>
      <c r="K1758" s="288"/>
      <c r="L1758" s="288"/>
      <c r="M1758" s="288"/>
      <c r="N1758" s="288"/>
      <c r="O1758" s="288"/>
      <c r="P1758" s="288"/>
      <c r="Q1758" s="289"/>
      <c r="R1758" s="274"/>
      <c r="S1758" s="275" t="e">
        <f>IF(OR(C1758="",C1758=T$4),NA(),MATCH($B1758&amp;$C1758,'Smelter Reference List'!$J:$J,0))</f>
        <v>#N/A</v>
      </c>
      <c r="T1758" s="276"/>
      <c r="U1758" s="276"/>
      <c r="V1758" s="276"/>
      <c r="W1758" s="276"/>
    </row>
    <row r="1759" spans="1:23" s="267" customFormat="1" ht="20.25">
      <c r="A1759" s="265"/>
      <c r="B1759" s="273"/>
      <c r="C1759" s="273"/>
      <c r="D1759" s="166" t="str">
        <f ca="1">IF(ISERROR($S1759),"",OFFSET('Smelter Reference List'!$C$4,$S1759-4,0)&amp;"")</f>
        <v/>
      </c>
      <c r="E1759" s="166" t="str">
        <f ca="1">IF(ISERROR($S1759),"",OFFSET('Smelter Reference List'!$D$4,$S1759-4,0)&amp;"")</f>
        <v/>
      </c>
      <c r="F1759" s="166" t="str">
        <f ca="1">IF(ISERROR($S1759),"",OFFSET('Smelter Reference List'!$E$4,$S1759-4,0))</f>
        <v/>
      </c>
      <c r="G1759" s="166" t="str">
        <f ca="1">IF(C1759=$U$4,"Enter smelter details", IF(ISERROR($S1759),"",OFFSET('Smelter Reference List'!$F$4,$S1759-4,0)))</f>
        <v/>
      </c>
      <c r="H1759" s="290" t="str">
        <f ca="1">IF(ISERROR($S1759),"",OFFSET('Smelter Reference List'!$G$4,$S1759-4,0))</f>
        <v/>
      </c>
      <c r="I1759" s="291" t="str">
        <f ca="1">IF(ISERROR($S1759),"",OFFSET('Smelter Reference List'!$H$4,$S1759-4,0))</f>
        <v/>
      </c>
      <c r="J1759" s="291" t="str">
        <f ca="1">IF(ISERROR($S1759),"",OFFSET('Smelter Reference List'!$I$4,$S1759-4,0))</f>
        <v/>
      </c>
      <c r="K1759" s="288"/>
      <c r="L1759" s="288"/>
      <c r="M1759" s="288"/>
      <c r="N1759" s="288"/>
      <c r="O1759" s="288"/>
      <c r="P1759" s="288"/>
      <c r="Q1759" s="289"/>
      <c r="R1759" s="274"/>
      <c r="S1759" s="275" t="e">
        <f>IF(OR(C1759="",C1759=T$4),NA(),MATCH($B1759&amp;$C1759,'Smelter Reference List'!$J:$J,0))</f>
        <v>#N/A</v>
      </c>
      <c r="T1759" s="276"/>
      <c r="U1759" s="276"/>
      <c r="V1759" s="276"/>
      <c r="W1759" s="276"/>
    </row>
    <row r="1760" spans="1:23" s="267" customFormat="1" ht="20.25">
      <c r="A1760" s="265"/>
      <c r="B1760" s="273"/>
      <c r="C1760" s="273"/>
      <c r="D1760" s="166" t="str">
        <f ca="1">IF(ISERROR($S1760),"",OFFSET('Smelter Reference List'!$C$4,$S1760-4,0)&amp;"")</f>
        <v/>
      </c>
      <c r="E1760" s="166" t="str">
        <f ca="1">IF(ISERROR($S1760),"",OFFSET('Smelter Reference List'!$D$4,$S1760-4,0)&amp;"")</f>
        <v/>
      </c>
      <c r="F1760" s="166" t="str">
        <f ca="1">IF(ISERROR($S1760),"",OFFSET('Smelter Reference List'!$E$4,$S1760-4,0))</f>
        <v/>
      </c>
      <c r="G1760" s="166" t="str">
        <f ca="1">IF(C1760=$U$4,"Enter smelter details", IF(ISERROR($S1760),"",OFFSET('Smelter Reference List'!$F$4,$S1760-4,0)))</f>
        <v/>
      </c>
      <c r="H1760" s="290" t="str">
        <f ca="1">IF(ISERROR($S1760),"",OFFSET('Smelter Reference List'!$G$4,$S1760-4,0))</f>
        <v/>
      </c>
      <c r="I1760" s="291" t="str">
        <f ca="1">IF(ISERROR($S1760),"",OFFSET('Smelter Reference List'!$H$4,$S1760-4,0))</f>
        <v/>
      </c>
      <c r="J1760" s="291" t="str">
        <f ca="1">IF(ISERROR($S1760),"",OFFSET('Smelter Reference List'!$I$4,$S1760-4,0))</f>
        <v/>
      </c>
      <c r="K1760" s="288"/>
      <c r="L1760" s="288"/>
      <c r="M1760" s="288"/>
      <c r="N1760" s="288"/>
      <c r="O1760" s="288"/>
      <c r="P1760" s="288"/>
      <c r="Q1760" s="289"/>
      <c r="R1760" s="274"/>
      <c r="S1760" s="275" t="e">
        <f>IF(OR(C1760="",C1760=T$4),NA(),MATCH($B1760&amp;$C1760,'Smelter Reference List'!$J:$J,0))</f>
        <v>#N/A</v>
      </c>
      <c r="T1760" s="276"/>
      <c r="U1760" s="276"/>
      <c r="V1760" s="276"/>
      <c r="W1760" s="276"/>
    </row>
    <row r="1761" spans="1:23" s="267" customFormat="1" ht="20.25">
      <c r="A1761" s="265"/>
      <c r="B1761" s="273"/>
      <c r="C1761" s="273"/>
      <c r="D1761" s="166" t="str">
        <f ca="1">IF(ISERROR($S1761),"",OFFSET('Smelter Reference List'!$C$4,$S1761-4,0)&amp;"")</f>
        <v/>
      </c>
      <c r="E1761" s="166" t="str">
        <f ca="1">IF(ISERROR($S1761),"",OFFSET('Smelter Reference List'!$D$4,$S1761-4,0)&amp;"")</f>
        <v/>
      </c>
      <c r="F1761" s="166" t="str">
        <f ca="1">IF(ISERROR($S1761),"",OFFSET('Smelter Reference List'!$E$4,$S1761-4,0))</f>
        <v/>
      </c>
      <c r="G1761" s="166" t="str">
        <f ca="1">IF(C1761=$U$4,"Enter smelter details", IF(ISERROR($S1761),"",OFFSET('Smelter Reference List'!$F$4,$S1761-4,0)))</f>
        <v/>
      </c>
      <c r="H1761" s="290" t="str">
        <f ca="1">IF(ISERROR($S1761),"",OFFSET('Smelter Reference List'!$G$4,$S1761-4,0))</f>
        <v/>
      </c>
      <c r="I1761" s="291" t="str">
        <f ca="1">IF(ISERROR($S1761),"",OFFSET('Smelter Reference List'!$H$4,$S1761-4,0))</f>
        <v/>
      </c>
      <c r="J1761" s="291" t="str">
        <f ca="1">IF(ISERROR($S1761),"",OFFSET('Smelter Reference List'!$I$4,$S1761-4,0))</f>
        <v/>
      </c>
      <c r="K1761" s="288"/>
      <c r="L1761" s="288"/>
      <c r="M1761" s="288"/>
      <c r="N1761" s="288"/>
      <c r="O1761" s="288"/>
      <c r="P1761" s="288"/>
      <c r="Q1761" s="289"/>
      <c r="R1761" s="274"/>
      <c r="S1761" s="275" t="e">
        <f>IF(OR(C1761="",C1761=T$4),NA(),MATCH($B1761&amp;$C1761,'Smelter Reference List'!$J:$J,0))</f>
        <v>#N/A</v>
      </c>
      <c r="T1761" s="276"/>
      <c r="U1761" s="276"/>
      <c r="V1761" s="276"/>
      <c r="W1761" s="276"/>
    </row>
    <row r="1762" spans="1:23" s="267" customFormat="1" ht="20.25">
      <c r="A1762" s="265"/>
      <c r="B1762" s="273"/>
      <c r="C1762" s="273"/>
      <c r="D1762" s="166" t="str">
        <f ca="1">IF(ISERROR($S1762),"",OFFSET('Smelter Reference List'!$C$4,$S1762-4,0)&amp;"")</f>
        <v/>
      </c>
      <c r="E1762" s="166" t="str">
        <f ca="1">IF(ISERROR($S1762),"",OFFSET('Smelter Reference List'!$D$4,$S1762-4,0)&amp;"")</f>
        <v/>
      </c>
      <c r="F1762" s="166" t="str">
        <f ca="1">IF(ISERROR($S1762),"",OFFSET('Smelter Reference List'!$E$4,$S1762-4,0))</f>
        <v/>
      </c>
      <c r="G1762" s="166" t="str">
        <f ca="1">IF(C1762=$U$4,"Enter smelter details", IF(ISERROR($S1762),"",OFFSET('Smelter Reference List'!$F$4,$S1762-4,0)))</f>
        <v/>
      </c>
      <c r="H1762" s="290" t="str">
        <f ca="1">IF(ISERROR($S1762),"",OFFSET('Smelter Reference List'!$G$4,$S1762-4,0))</f>
        <v/>
      </c>
      <c r="I1762" s="291" t="str">
        <f ca="1">IF(ISERROR($S1762),"",OFFSET('Smelter Reference List'!$H$4,$S1762-4,0))</f>
        <v/>
      </c>
      <c r="J1762" s="291" t="str">
        <f ca="1">IF(ISERROR($S1762),"",OFFSET('Smelter Reference List'!$I$4,$S1762-4,0))</f>
        <v/>
      </c>
      <c r="K1762" s="288"/>
      <c r="L1762" s="288"/>
      <c r="M1762" s="288"/>
      <c r="N1762" s="288"/>
      <c r="O1762" s="288"/>
      <c r="P1762" s="288"/>
      <c r="Q1762" s="289"/>
      <c r="R1762" s="274"/>
      <c r="S1762" s="275" t="e">
        <f>IF(OR(C1762="",C1762=T$4),NA(),MATCH($B1762&amp;$C1762,'Smelter Reference List'!$J:$J,0))</f>
        <v>#N/A</v>
      </c>
      <c r="T1762" s="276"/>
      <c r="U1762" s="276"/>
      <c r="V1762" s="276"/>
      <c r="W1762" s="276"/>
    </row>
    <row r="1763" spans="1:23" s="267" customFormat="1" ht="20.25">
      <c r="A1763" s="265"/>
      <c r="B1763" s="273"/>
      <c r="C1763" s="273"/>
      <c r="D1763" s="166" t="str">
        <f ca="1">IF(ISERROR($S1763),"",OFFSET('Smelter Reference List'!$C$4,$S1763-4,0)&amp;"")</f>
        <v/>
      </c>
      <c r="E1763" s="166" t="str">
        <f ca="1">IF(ISERROR($S1763),"",OFFSET('Smelter Reference List'!$D$4,$S1763-4,0)&amp;"")</f>
        <v/>
      </c>
      <c r="F1763" s="166" t="str">
        <f ca="1">IF(ISERROR($S1763),"",OFFSET('Smelter Reference List'!$E$4,$S1763-4,0))</f>
        <v/>
      </c>
      <c r="G1763" s="166" t="str">
        <f ca="1">IF(C1763=$U$4,"Enter smelter details", IF(ISERROR($S1763),"",OFFSET('Smelter Reference List'!$F$4,$S1763-4,0)))</f>
        <v/>
      </c>
      <c r="H1763" s="290" t="str">
        <f ca="1">IF(ISERROR($S1763),"",OFFSET('Smelter Reference List'!$G$4,$S1763-4,0))</f>
        <v/>
      </c>
      <c r="I1763" s="291" t="str">
        <f ca="1">IF(ISERROR($S1763),"",OFFSET('Smelter Reference List'!$H$4,$S1763-4,0))</f>
        <v/>
      </c>
      <c r="J1763" s="291" t="str">
        <f ca="1">IF(ISERROR($S1763),"",OFFSET('Smelter Reference List'!$I$4,$S1763-4,0))</f>
        <v/>
      </c>
      <c r="K1763" s="288"/>
      <c r="L1763" s="288"/>
      <c r="M1763" s="288"/>
      <c r="N1763" s="288"/>
      <c r="O1763" s="288"/>
      <c r="P1763" s="288"/>
      <c r="Q1763" s="289"/>
      <c r="R1763" s="274"/>
      <c r="S1763" s="275" t="e">
        <f>IF(OR(C1763="",C1763=T$4),NA(),MATCH($B1763&amp;$C1763,'Smelter Reference List'!$J:$J,0))</f>
        <v>#N/A</v>
      </c>
      <c r="T1763" s="276"/>
      <c r="U1763" s="276"/>
      <c r="V1763" s="276"/>
      <c r="W1763" s="276"/>
    </row>
    <row r="1764" spans="1:23" s="267" customFormat="1" ht="20.25">
      <c r="A1764" s="265"/>
      <c r="B1764" s="273"/>
      <c r="C1764" s="273"/>
      <c r="D1764" s="166" t="str">
        <f ca="1">IF(ISERROR($S1764),"",OFFSET('Smelter Reference List'!$C$4,$S1764-4,0)&amp;"")</f>
        <v/>
      </c>
      <c r="E1764" s="166" t="str">
        <f ca="1">IF(ISERROR($S1764),"",OFFSET('Smelter Reference List'!$D$4,$S1764-4,0)&amp;"")</f>
        <v/>
      </c>
      <c r="F1764" s="166" t="str">
        <f ca="1">IF(ISERROR($S1764),"",OFFSET('Smelter Reference List'!$E$4,$S1764-4,0))</f>
        <v/>
      </c>
      <c r="G1764" s="166" t="str">
        <f ca="1">IF(C1764=$U$4,"Enter smelter details", IF(ISERROR($S1764),"",OFFSET('Smelter Reference List'!$F$4,$S1764-4,0)))</f>
        <v/>
      </c>
      <c r="H1764" s="290" t="str">
        <f ca="1">IF(ISERROR($S1764),"",OFFSET('Smelter Reference List'!$G$4,$S1764-4,0))</f>
        <v/>
      </c>
      <c r="I1764" s="291" t="str">
        <f ca="1">IF(ISERROR($S1764),"",OFFSET('Smelter Reference List'!$H$4,$S1764-4,0))</f>
        <v/>
      </c>
      <c r="J1764" s="291" t="str">
        <f ca="1">IF(ISERROR($S1764),"",OFFSET('Smelter Reference List'!$I$4,$S1764-4,0))</f>
        <v/>
      </c>
      <c r="K1764" s="288"/>
      <c r="L1764" s="288"/>
      <c r="M1764" s="288"/>
      <c r="N1764" s="288"/>
      <c r="O1764" s="288"/>
      <c r="P1764" s="288"/>
      <c r="Q1764" s="289"/>
      <c r="R1764" s="274"/>
      <c r="S1764" s="275" t="e">
        <f>IF(OR(C1764="",C1764=T$4),NA(),MATCH($B1764&amp;$C1764,'Smelter Reference List'!$J:$J,0))</f>
        <v>#N/A</v>
      </c>
      <c r="T1764" s="276"/>
      <c r="U1764" s="276"/>
      <c r="V1764" s="276"/>
      <c r="W1764" s="276"/>
    </row>
    <row r="1765" spans="1:23" s="267" customFormat="1" ht="20.25">
      <c r="A1765" s="265"/>
      <c r="B1765" s="273"/>
      <c r="C1765" s="273"/>
      <c r="D1765" s="166" t="str">
        <f ca="1">IF(ISERROR($S1765),"",OFFSET('Smelter Reference List'!$C$4,$S1765-4,0)&amp;"")</f>
        <v/>
      </c>
      <c r="E1765" s="166" t="str">
        <f ca="1">IF(ISERROR($S1765),"",OFFSET('Smelter Reference List'!$D$4,$S1765-4,0)&amp;"")</f>
        <v/>
      </c>
      <c r="F1765" s="166" t="str">
        <f ca="1">IF(ISERROR($S1765),"",OFFSET('Smelter Reference List'!$E$4,$S1765-4,0))</f>
        <v/>
      </c>
      <c r="G1765" s="166" t="str">
        <f ca="1">IF(C1765=$U$4,"Enter smelter details", IF(ISERROR($S1765),"",OFFSET('Smelter Reference List'!$F$4,$S1765-4,0)))</f>
        <v/>
      </c>
      <c r="H1765" s="290" t="str">
        <f ca="1">IF(ISERROR($S1765),"",OFFSET('Smelter Reference List'!$G$4,$S1765-4,0))</f>
        <v/>
      </c>
      <c r="I1765" s="291" t="str">
        <f ca="1">IF(ISERROR($S1765),"",OFFSET('Smelter Reference List'!$H$4,$S1765-4,0))</f>
        <v/>
      </c>
      <c r="J1765" s="291" t="str">
        <f ca="1">IF(ISERROR($S1765),"",OFFSET('Smelter Reference List'!$I$4,$S1765-4,0))</f>
        <v/>
      </c>
      <c r="K1765" s="288"/>
      <c r="L1765" s="288"/>
      <c r="M1765" s="288"/>
      <c r="N1765" s="288"/>
      <c r="O1765" s="288"/>
      <c r="P1765" s="288"/>
      <c r="Q1765" s="289"/>
      <c r="R1765" s="274"/>
      <c r="S1765" s="275" t="e">
        <f>IF(OR(C1765="",C1765=T$4),NA(),MATCH($B1765&amp;$C1765,'Smelter Reference List'!$J:$J,0))</f>
        <v>#N/A</v>
      </c>
      <c r="T1765" s="276"/>
      <c r="U1765" s="276"/>
      <c r="V1765" s="276"/>
      <c r="W1765" s="276"/>
    </row>
    <row r="1766" spans="1:23" s="267" customFormat="1" ht="20.25">
      <c r="A1766" s="265"/>
      <c r="B1766" s="273"/>
      <c r="C1766" s="273"/>
      <c r="D1766" s="166" t="str">
        <f ca="1">IF(ISERROR($S1766),"",OFFSET('Smelter Reference List'!$C$4,$S1766-4,0)&amp;"")</f>
        <v/>
      </c>
      <c r="E1766" s="166" t="str">
        <f ca="1">IF(ISERROR($S1766),"",OFFSET('Smelter Reference List'!$D$4,$S1766-4,0)&amp;"")</f>
        <v/>
      </c>
      <c r="F1766" s="166" t="str">
        <f ca="1">IF(ISERROR($S1766),"",OFFSET('Smelter Reference List'!$E$4,$S1766-4,0))</f>
        <v/>
      </c>
      <c r="G1766" s="166" t="str">
        <f ca="1">IF(C1766=$U$4,"Enter smelter details", IF(ISERROR($S1766),"",OFFSET('Smelter Reference List'!$F$4,$S1766-4,0)))</f>
        <v/>
      </c>
      <c r="H1766" s="290" t="str">
        <f ca="1">IF(ISERROR($S1766),"",OFFSET('Smelter Reference List'!$G$4,$S1766-4,0))</f>
        <v/>
      </c>
      <c r="I1766" s="291" t="str">
        <f ca="1">IF(ISERROR($S1766),"",OFFSET('Smelter Reference List'!$H$4,$S1766-4,0))</f>
        <v/>
      </c>
      <c r="J1766" s="291" t="str">
        <f ca="1">IF(ISERROR($S1766),"",OFFSET('Smelter Reference List'!$I$4,$S1766-4,0))</f>
        <v/>
      </c>
      <c r="K1766" s="288"/>
      <c r="L1766" s="288"/>
      <c r="M1766" s="288"/>
      <c r="N1766" s="288"/>
      <c r="O1766" s="288"/>
      <c r="P1766" s="288"/>
      <c r="Q1766" s="289"/>
      <c r="R1766" s="274"/>
      <c r="S1766" s="275" t="e">
        <f>IF(OR(C1766="",C1766=T$4),NA(),MATCH($B1766&amp;$C1766,'Smelter Reference List'!$J:$J,0))</f>
        <v>#N/A</v>
      </c>
      <c r="T1766" s="276"/>
      <c r="U1766" s="276"/>
      <c r="V1766" s="276"/>
      <c r="W1766" s="276"/>
    </row>
    <row r="1767" spans="1:23" s="267" customFormat="1" ht="20.25">
      <c r="A1767" s="265"/>
      <c r="B1767" s="273"/>
      <c r="C1767" s="273"/>
      <c r="D1767" s="166" t="str">
        <f ca="1">IF(ISERROR($S1767),"",OFFSET('Smelter Reference List'!$C$4,$S1767-4,0)&amp;"")</f>
        <v/>
      </c>
      <c r="E1767" s="166" t="str">
        <f ca="1">IF(ISERROR($S1767),"",OFFSET('Smelter Reference List'!$D$4,$S1767-4,0)&amp;"")</f>
        <v/>
      </c>
      <c r="F1767" s="166" t="str">
        <f ca="1">IF(ISERROR($S1767),"",OFFSET('Smelter Reference List'!$E$4,$S1767-4,0))</f>
        <v/>
      </c>
      <c r="G1767" s="166" t="str">
        <f ca="1">IF(C1767=$U$4,"Enter smelter details", IF(ISERROR($S1767),"",OFFSET('Smelter Reference List'!$F$4,$S1767-4,0)))</f>
        <v/>
      </c>
      <c r="H1767" s="290" t="str">
        <f ca="1">IF(ISERROR($S1767),"",OFFSET('Smelter Reference List'!$G$4,$S1767-4,0))</f>
        <v/>
      </c>
      <c r="I1767" s="291" t="str">
        <f ca="1">IF(ISERROR($S1767),"",OFFSET('Smelter Reference List'!$H$4,$S1767-4,0))</f>
        <v/>
      </c>
      <c r="J1767" s="291" t="str">
        <f ca="1">IF(ISERROR($S1767),"",OFFSET('Smelter Reference List'!$I$4,$S1767-4,0))</f>
        <v/>
      </c>
      <c r="K1767" s="288"/>
      <c r="L1767" s="288"/>
      <c r="M1767" s="288"/>
      <c r="N1767" s="288"/>
      <c r="O1767" s="288"/>
      <c r="P1767" s="288"/>
      <c r="Q1767" s="289"/>
      <c r="R1767" s="274"/>
      <c r="S1767" s="275" t="e">
        <f>IF(OR(C1767="",C1767=T$4),NA(),MATCH($B1767&amp;$C1767,'Smelter Reference List'!$J:$J,0))</f>
        <v>#N/A</v>
      </c>
      <c r="T1767" s="276"/>
      <c r="U1767" s="276"/>
      <c r="V1767" s="276"/>
      <c r="W1767" s="276"/>
    </row>
    <row r="1768" spans="1:23" s="267" customFormat="1" ht="20.25">
      <c r="A1768" s="265"/>
      <c r="B1768" s="273"/>
      <c r="C1768" s="273"/>
      <c r="D1768" s="166" t="str">
        <f ca="1">IF(ISERROR($S1768),"",OFFSET('Smelter Reference List'!$C$4,$S1768-4,0)&amp;"")</f>
        <v/>
      </c>
      <c r="E1768" s="166" t="str">
        <f ca="1">IF(ISERROR($S1768),"",OFFSET('Smelter Reference List'!$D$4,$S1768-4,0)&amp;"")</f>
        <v/>
      </c>
      <c r="F1768" s="166" t="str">
        <f ca="1">IF(ISERROR($S1768),"",OFFSET('Smelter Reference List'!$E$4,$S1768-4,0))</f>
        <v/>
      </c>
      <c r="G1768" s="166" t="str">
        <f ca="1">IF(C1768=$U$4,"Enter smelter details", IF(ISERROR($S1768),"",OFFSET('Smelter Reference List'!$F$4,$S1768-4,0)))</f>
        <v/>
      </c>
      <c r="H1768" s="290" t="str">
        <f ca="1">IF(ISERROR($S1768),"",OFFSET('Smelter Reference List'!$G$4,$S1768-4,0))</f>
        <v/>
      </c>
      <c r="I1768" s="291" t="str">
        <f ca="1">IF(ISERROR($S1768),"",OFFSET('Smelter Reference List'!$H$4,$S1768-4,0))</f>
        <v/>
      </c>
      <c r="J1768" s="291" t="str">
        <f ca="1">IF(ISERROR($S1768),"",OFFSET('Smelter Reference List'!$I$4,$S1768-4,0))</f>
        <v/>
      </c>
      <c r="K1768" s="288"/>
      <c r="L1768" s="288"/>
      <c r="M1768" s="288"/>
      <c r="N1768" s="288"/>
      <c r="O1768" s="288"/>
      <c r="P1768" s="288"/>
      <c r="Q1768" s="289"/>
      <c r="R1768" s="274"/>
      <c r="S1768" s="275" t="e">
        <f>IF(OR(C1768="",C1768=T$4),NA(),MATCH($B1768&amp;$C1768,'Smelter Reference List'!$J:$J,0))</f>
        <v>#N/A</v>
      </c>
      <c r="T1768" s="276"/>
      <c r="U1768" s="276"/>
      <c r="V1768" s="276"/>
      <c r="W1768" s="276"/>
    </row>
    <row r="1769" spans="1:23" s="267" customFormat="1" ht="20.25">
      <c r="A1769" s="265"/>
      <c r="B1769" s="273"/>
      <c r="C1769" s="273"/>
      <c r="D1769" s="166" t="str">
        <f ca="1">IF(ISERROR($S1769),"",OFFSET('Smelter Reference List'!$C$4,$S1769-4,0)&amp;"")</f>
        <v/>
      </c>
      <c r="E1769" s="166" t="str">
        <f ca="1">IF(ISERROR($S1769),"",OFFSET('Smelter Reference List'!$D$4,$S1769-4,0)&amp;"")</f>
        <v/>
      </c>
      <c r="F1769" s="166" t="str">
        <f ca="1">IF(ISERROR($S1769),"",OFFSET('Smelter Reference List'!$E$4,$S1769-4,0))</f>
        <v/>
      </c>
      <c r="G1769" s="166" t="str">
        <f ca="1">IF(C1769=$U$4,"Enter smelter details", IF(ISERROR($S1769),"",OFFSET('Smelter Reference List'!$F$4,$S1769-4,0)))</f>
        <v/>
      </c>
      <c r="H1769" s="290" t="str">
        <f ca="1">IF(ISERROR($S1769),"",OFFSET('Smelter Reference List'!$G$4,$S1769-4,0))</f>
        <v/>
      </c>
      <c r="I1769" s="291" t="str">
        <f ca="1">IF(ISERROR($S1769),"",OFFSET('Smelter Reference List'!$H$4,$S1769-4,0))</f>
        <v/>
      </c>
      <c r="J1769" s="291" t="str">
        <f ca="1">IF(ISERROR($S1769),"",OFFSET('Smelter Reference List'!$I$4,$S1769-4,0))</f>
        <v/>
      </c>
      <c r="K1769" s="288"/>
      <c r="L1769" s="288"/>
      <c r="M1769" s="288"/>
      <c r="N1769" s="288"/>
      <c r="O1769" s="288"/>
      <c r="P1769" s="288"/>
      <c r="Q1769" s="289"/>
      <c r="R1769" s="274"/>
      <c r="S1769" s="275" t="e">
        <f>IF(OR(C1769="",C1769=T$4),NA(),MATCH($B1769&amp;$C1769,'Smelter Reference List'!$J:$J,0))</f>
        <v>#N/A</v>
      </c>
      <c r="T1769" s="276"/>
      <c r="U1769" s="276"/>
      <c r="V1769" s="276"/>
      <c r="W1769" s="276"/>
    </row>
    <row r="1770" spans="1:23" s="267" customFormat="1" ht="20.25">
      <c r="A1770" s="265"/>
      <c r="B1770" s="273"/>
      <c r="C1770" s="273"/>
      <c r="D1770" s="166" t="str">
        <f ca="1">IF(ISERROR($S1770),"",OFFSET('Smelter Reference List'!$C$4,$S1770-4,0)&amp;"")</f>
        <v/>
      </c>
      <c r="E1770" s="166" t="str">
        <f ca="1">IF(ISERROR($S1770),"",OFFSET('Smelter Reference List'!$D$4,$S1770-4,0)&amp;"")</f>
        <v/>
      </c>
      <c r="F1770" s="166" t="str">
        <f ca="1">IF(ISERROR($S1770),"",OFFSET('Smelter Reference List'!$E$4,$S1770-4,0))</f>
        <v/>
      </c>
      <c r="G1770" s="166" t="str">
        <f ca="1">IF(C1770=$U$4,"Enter smelter details", IF(ISERROR($S1770),"",OFFSET('Smelter Reference List'!$F$4,$S1770-4,0)))</f>
        <v/>
      </c>
      <c r="H1770" s="290" t="str">
        <f ca="1">IF(ISERROR($S1770),"",OFFSET('Smelter Reference List'!$G$4,$S1770-4,0))</f>
        <v/>
      </c>
      <c r="I1770" s="291" t="str">
        <f ca="1">IF(ISERROR($S1770),"",OFFSET('Smelter Reference List'!$H$4,$S1770-4,0))</f>
        <v/>
      </c>
      <c r="J1770" s="291" t="str">
        <f ca="1">IF(ISERROR($S1770),"",OFFSET('Smelter Reference List'!$I$4,$S1770-4,0))</f>
        <v/>
      </c>
      <c r="K1770" s="288"/>
      <c r="L1770" s="288"/>
      <c r="M1770" s="288"/>
      <c r="N1770" s="288"/>
      <c r="O1770" s="288"/>
      <c r="P1770" s="288"/>
      <c r="Q1770" s="289"/>
      <c r="R1770" s="274"/>
      <c r="S1770" s="275" t="e">
        <f>IF(OR(C1770="",C1770=T$4),NA(),MATCH($B1770&amp;$C1770,'Smelter Reference List'!$J:$J,0))</f>
        <v>#N/A</v>
      </c>
      <c r="T1770" s="276"/>
      <c r="U1770" s="276"/>
      <c r="V1770" s="276"/>
      <c r="W1770" s="276"/>
    </row>
    <row r="1771" spans="1:23" s="267" customFormat="1" ht="20.25">
      <c r="A1771" s="265"/>
      <c r="B1771" s="273"/>
      <c r="C1771" s="273"/>
      <c r="D1771" s="166" t="str">
        <f ca="1">IF(ISERROR($S1771),"",OFFSET('Smelter Reference List'!$C$4,$S1771-4,0)&amp;"")</f>
        <v/>
      </c>
      <c r="E1771" s="166" t="str">
        <f ca="1">IF(ISERROR($S1771),"",OFFSET('Smelter Reference List'!$D$4,$S1771-4,0)&amp;"")</f>
        <v/>
      </c>
      <c r="F1771" s="166" t="str">
        <f ca="1">IF(ISERROR($S1771),"",OFFSET('Smelter Reference List'!$E$4,$S1771-4,0))</f>
        <v/>
      </c>
      <c r="G1771" s="166" t="str">
        <f ca="1">IF(C1771=$U$4,"Enter smelter details", IF(ISERROR($S1771),"",OFFSET('Smelter Reference List'!$F$4,$S1771-4,0)))</f>
        <v/>
      </c>
      <c r="H1771" s="290" t="str">
        <f ca="1">IF(ISERROR($S1771),"",OFFSET('Smelter Reference List'!$G$4,$S1771-4,0))</f>
        <v/>
      </c>
      <c r="I1771" s="291" t="str">
        <f ca="1">IF(ISERROR($S1771),"",OFFSET('Smelter Reference List'!$H$4,$S1771-4,0))</f>
        <v/>
      </c>
      <c r="J1771" s="291" t="str">
        <f ca="1">IF(ISERROR($S1771),"",OFFSET('Smelter Reference List'!$I$4,$S1771-4,0))</f>
        <v/>
      </c>
      <c r="K1771" s="288"/>
      <c r="L1771" s="288"/>
      <c r="M1771" s="288"/>
      <c r="N1771" s="288"/>
      <c r="O1771" s="288"/>
      <c r="P1771" s="288"/>
      <c r="Q1771" s="289"/>
      <c r="R1771" s="274"/>
      <c r="S1771" s="275" t="e">
        <f>IF(OR(C1771="",C1771=T$4),NA(),MATCH($B1771&amp;$C1771,'Smelter Reference List'!$J:$J,0))</f>
        <v>#N/A</v>
      </c>
      <c r="T1771" s="276"/>
      <c r="U1771" s="276"/>
      <c r="V1771" s="276"/>
      <c r="W1771" s="276"/>
    </row>
    <row r="1772" spans="1:23" s="267" customFormat="1" ht="20.25">
      <c r="A1772" s="265"/>
      <c r="B1772" s="273"/>
      <c r="C1772" s="273"/>
      <c r="D1772" s="166" t="str">
        <f ca="1">IF(ISERROR($S1772),"",OFFSET('Smelter Reference List'!$C$4,$S1772-4,0)&amp;"")</f>
        <v/>
      </c>
      <c r="E1772" s="166" t="str">
        <f ca="1">IF(ISERROR($S1772),"",OFFSET('Smelter Reference List'!$D$4,$S1772-4,0)&amp;"")</f>
        <v/>
      </c>
      <c r="F1772" s="166" t="str">
        <f ca="1">IF(ISERROR($S1772),"",OFFSET('Smelter Reference List'!$E$4,$S1772-4,0))</f>
        <v/>
      </c>
      <c r="G1772" s="166" t="str">
        <f ca="1">IF(C1772=$U$4,"Enter smelter details", IF(ISERROR($S1772),"",OFFSET('Smelter Reference List'!$F$4,$S1772-4,0)))</f>
        <v/>
      </c>
      <c r="H1772" s="290" t="str">
        <f ca="1">IF(ISERROR($S1772),"",OFFSET('Smelter Reference List'!$G$4,$S1772-4,0))</f>
        <v/>
      </c>
      <c r="I1772" s="291" t="str">
        <f ca="1">IF(ISERROR($S1772),"",OFFSET('Smelter Reference List'!$H$4,$S1772-4,0))</f>
        <v/>
      </c>
      <c r="J1772" s="291" t="str">
        <f ca="1">IF(ISERROR($S1772),"",OFFSET('Smelter Reference List'!$I$4,$S1772-4,0))</f>
        <v/>
      </c>
      <c r="K1772" s="288"/>
      <c r="L1772" s="288"/>
      <c r="M1772" s="288"/>
      <c r="N1772" s="288"/>
      <c r="O1772" s="288"/>
      <c r="P1772" s="288"/>
      <c r="Q1772" s="289"/>
      <c r="R1772" s="274"/>
      <c r="S1772" s="275" t="e">
        <f>IF(OR(C1772="",C1772=T$4),NA(),MATCH($B1772&amp;$C1772,'Smelter Reference List'!$J:$J,0))</f>
        <v>#N/A</v>
      </c>
      <c r="T1772" s="276"/>
      <c r="U1772" s="276"/>
      <c r="V1772" s="276"/>
      <c r="W1772" s="276"/>
    </row>
    <row r="1773" spans="1:23" s="267" customFormat="1" ht="20.25">
      <c r="A1773" s="265"/>
      <c r="B1773" s="273"/>
      <c r="C1773" s="273"/>
      <c r="D1773" s="166" t="str">
        <f ca="1">IF(ISERROR($S1773),"",OFFSET('Smelter Reference List'!$C$4,$S1773-4,0)&amp;"")</f>
        <v/>
      </c>
      <c r="E1773" s="166" t="str">
        <f ca="1">IF(ISERROR($S1773),"",OFFSET('Smelter Reference List'!$D$4,$S1773-4,0)&amp;"")</f>
        <v/>
      </c>
      <c r="F1773" s="166" t="str">
        <f ca="1">IF(ISERROR($S1773),"",OFFSET('Smelter Reference List'!$E$4,$S1773-4,0))</f>
        <v/>
      </c>
      <c r="G1773" s="166" t="str">
        <f ca="1">IF(C1773=$U$4,"Enter smelter details", IF(ISERROR($S1773),"",OFFSET('Smelter Reference List'!$F$4,$S1773-4,0)))</f>
        <v/>
      </c>
      <c r="H1773" s="290" t="str">
        <f ca="1">IF(ISERROR($S1773),"",OFFSET('Smelter Reference List'!$G$4,$S1773-4,0))</f>
        <v/>
      </c>
      <c r="I1773" s="291" t="str">
        <f ca="1">IF(ISERROR($S1773),"",OFFSET('Smelter Reference List'!$H$4,$S1773-4,0))</f>
        <v/>
      </c>
      <c r="J1773" s="291" t="str">
        <f ca="1">IF(ISERROR($S1773),"",OFFSET('Smelter Reference List'!$I$4,$S1773-4,0))</f>
        <v/>
      </c>
      <c r="K1773" s="288"/>
      <c r="L1773" s="288"/>
      <c r="M1773" s="288"/>
      <c r="N1773" s="288"/>
      <c r="O1773" s="288"/>
      <c r="P1773" s="288"/>
      <c r="Q1773" s="289"/>
      <c r="R1773" s="274"/>
      <c r="S1773" s="275" t="e">
        <f>IF(OR(C1773="",C1773=T$4),NA(),MATCH($B1773&amp;$C1773,'Smelter Reference List'!$J:$J,0))</f>
        <v>#N/A</v>
      </c>
      <c r="T1773" s="276"/>
      <c r="U1773" s="276"/>
      <c r="V1773" s="276"/>
      <c r="W1773" s="276"/>
    </row>
    <row r="1774" spans="1:23" s="267" customFormat="1" ht="20.25">
      <c r="A1774" s="265"/>
      <c r="B1774" s="273"/>
      <c r="C1774" s="273"/>
      <c r="D1774" s="166" t="str">
        <f ca="1">IF(ISERROR($S1774),"",OFFSET('Smelter Reference List'!$C$4,$S1774-4,0)&amp;"")</f>
        <v/>
      </c>
      <c r="E1774" s="166" t="str">
        <f ca="1">IF(ISERROR($S1774),"",OFFSET('Smelter Reference List'!$D$4,$S1774-4,0)&amp;"")</f>
        <v/>
      </c>
      <c r="F1774" s="166" t="str">
        <f ca="1">IF(ISERROR($S1774),"",OFFSET('Smelter Reference List'!$E$4,$S1774-4,0))</f>
        <v/>
      </c>
      <c r="G1774" s="166" t="str">
        <f ca="1">IF(C1774=$U$4,"Enter smelter details", IF(ISERROR($S1774),"",OFFSET('Smelter Reference List'!$F$4,$S1774-4,0)))</f>
        <v/>
      </c>
      <c r="H1774" s="290" t="str">
        <f ca="1">IF(ISERROR($S1774),"",OFFSET('Smelter Reference List'!$G$4,$S1774-4,0))</f>
        <v/>
      </c>
      <c r="I1774" s="291" t="str">
        <f ca="1">IF(ISERROR($S1774),"",OFFSET('Smelter Reference List'!$H$4,$S1774-4,0))</f>
        <v/>
      </c>
      <c r="J1774" s="291" t="str">
        <f ca="1">IF(ISERROR($S1774),"",OFFSET('Smelter Reference List'!$I$4,$S1774-4,0))</f>
        <v/>
      </c>
      <c r="K1774" s="288"/>
      <c r="L1774" s="288"/>
      <c r="M1774" s="288"/>
      <c r="N1774" s="288"/>
      <c r="O1774" s="288"/>
      <c r="P1774" s="288"/>
      <c r="Q1774" s="289"/>
      <c r="R1774" s="274"/>
      <c r="S1774" s="275" t="e">
        <f>IF(OR(C1774="",C1774=T$4),NA(),MATCH($B1774&amp;$C1774,'Smelter Reference List'!$J:$J,0))</f>
        <v>#N/A</v>
      </c>
      <c r="T1774" s="276"/>
      <c r="U1774" s="276"/>
      <c r="V1774" s="276"/>
      <c r="W1774" s="276"/>
    </row>
    <row r="1775" spans="1:23" s="267" customFormat="1" ht="20.25">
      <c r="A1775" s="265"/>
      <c r="B1775" s="273"/>
      <c r="C1775" s="273"/>
      <c r="D1775" s="166" t="str">
        <f ca="1">IF(ISERROR($S1775),"",OFFSET('Smelter Reference List'!$C$4,$S1775-4,0)&amp;"")</f>
        <v/>
      </c>
      <c r="E1775" s="166" t="str">
        <f ca="1">IF(ISERROR($S1775),"",OFFSET('Smelter Reference List'!$D$4,$S1775-4,0)&amp;"")</f>
        <v/>
      </c>
      <c r="F1775" s="166" t="str">
        <f ca="1">IF(ISERROR($S1775),"",OFFSET('Smelter Reference List'!$E$4,$S1775-4,0))</f>
        <v/>
      </c>
      <c r="G1775" s="166" t="str">
        <f ca="1">IF(C1775=$U$4,"Enter smelter details", IF(ISERROR($S1775),"",OFFSET('Smelter Reference List'!$F$4,$S1775-4,0)))</f>
        <v/>
      </c>
      <c r="H1775" s="290" t="str">
        <f ca="1">IF(ISERROR($S1775),"",OFFSET('Smelter Reference List'!$G$4,$S1775-4,0))</f>
        <v/>
      </c>
      <c r="I1775" s="291" t="str">
        <f ca="1">IF(ISERROR($S1775),"",OFFSET('Smelter Reference List'!$H$4,$S1775-4,0))</f>
        <v/>
      </c>
      <c r="J1775" s="291" t="str">
        <f ca="1">IF(ISERROR($S1775),"",OFFSET('Smelter Reference List'!$I$4,$S1775-4,0))</f>
        <v/>
      </c>
      <c r="K1775" s="288"/>
      <c r="L1775" s="288"/>
      <c r="M1775" s="288"/>
      <c r="N1775" s="288"/>
      <c r="O1775" s="288"/>
      <c r="P1775" s="288"/>
      <c r="Q1775" s="289"/>
      <c r="R1775" s="274"/>
      <c r="S1775" s="275" t="e">
        <f>IF(OR(C1775="",C1775=T$4),NA(),MATCH($B1775&amp;$C1775,'Smelter Reference List'!$J:$J,0))</f>
        <v>#N/A</v>
      </c>
      <c r="T1775" s="276"/>
      <c r="U1775" s="276"/>
      <c r="V1775" s="276"/>
      <c r="W1775" s="276"/>
    </row>
    <row r="1776" spans="1:23" s="267" customFormat="1" ht="20.25">
      <c r="A1776" s="265"/>
      <c r="B1776" s="273"/>
      <c r="C1776" s="273"/>
      <c r="D1776" s="166" t="str">
        <f ca="1">IF(ISERROR($S1776),"",OFFSET('Smelter Reference List'!$C$4,$S1776-4,0)&amp;"")</f>
        <v/>
      </c>
      <c r="E1776" s="166" t="str">
        <f ca="1">IF(ISERROR($S1776),"",OFFSET('Smelter Reference List'!$D$4,$S1776-4,0)&amp;"")</f>
        <v/>
      </c>
      <c r="F1776" s="166" t="str">
        <f ca="1">IF(ISERROR($S1776),"",OFFSET('Smelter Reference List'!$E$4,$S1776-4,0))</f>
        <v/>
      </c>
      <c r="G1776" s="166" t="str">
        <f ca="1">IF(C1776=$U$4,"Enter smelter details", IF(ISERROR($S1776),"",OFFSET('Smelter Reference List'!$F$4,$S1776-4,0)))</f>
        <v/>
      </c>
      <c r="H1776" s="290" t="str">
        <f ca="1">IF(ISERROR($S1776),"",OFFSET('Smelter Reference List'!$G$4,$S1776-4,0))</f>
        <v/>
      </c>
      <c r="I1776" s="291" t="str">
        <f ca="1">IF(ISERROR($S1776),"",OFFSET('Smelter Reference List'!$H$4,$S1776-4,0))</f>
        <v/>
      </c>
      <c r="J1776" s="291" t="str">
        <f ca="1">IF(ISERROR($S1776),"",OFFSET('Smelter Reference List'!$I$4,$S1776-4,0))</f>
        <v/>
      </c>
      <c r="K1776" s="288"/>
      <c r="L1776" s="288"/>
      <c r="M1776" s="288"/>
      <c r="N1776" s="288"/>
      <c r="O1776" s="288"/>
      <c r="P1776" s="288"/>
      <c r="Q1776" s="289"/>
      <c r="R1776" s="274"/>
      <c r="S1776" s="275" t="e">
        <f>IF(OR(C1776="",C1776=T$4),NA(),MATCH($B1776&amp;$C1776,'Smelter Reference List'!$J:$J,0))</f>
        <v>#N/A</v>
      </c>
      <c r="T1776" s="276"/>
      <c r="U1776" s="276"/>
      <c r="V1776" s="276"/>
      <c r="W1776" s="276"/>
    </row>
    <row r="1777" spans="1:23" s="267" customFormat="1" ht="20.25">
      <c r="A1777" s="265"/>
      <c r="B1777" s="273"/>
      <c r="C1777" s="273"/>
      <c r="D1777" s="166" t="str">
        <f ca="1">IF(ISERROR($S1777),"",OFFSET('Smelter Reference List'!$C$4,$S1777-4,0)&amp;"")</f>
        <v/>
      </c>
      <c r="E1777" s="166" t="str">
        <f ca="1">IF(ISERROR($S1777),"",OFFSET('Smelter Reference List'!$D$4,$S1777-4,0)&amp;"")</f>
        <v/>
      </c>
      <c r="F1777" s="166" t="str">
        <f ca="1">IF(ISERROR($S1777),"",OFFSET('Smelter Reference List'!$E$4,$S1777-4,0))</f>
        <v/>
      </c>
      <c r="G1777" s="166" t="str">
        <f ca="1">IF(C1777=$U$4,"Enter smelter details", IF(ISERROR($S1777),"",OFFSET('Smelter Reference List'!$F$4,$S1777-4,0)))</f>
        <v/>
      </c>
      <c r="H1777" s="290" t="str">
        <f ca="1">IF(ISERROR($S1777),"",OFFSET('Smelter Reference List'!$G$4,$S1777-4,0))</f>
        <v/>
      </c>
      <c r="I1777" s="291" t="str">
        <f ca="1">IF(ISERROR($S1777),"",OFFSET('Smelter Reference List'!$H$4,$S1777-4,0))</f>
        <v/>
      </c>
      <c r="J1777" s="291" t="str">
        <f ca="1">IF(ISERROR($S1777),"",OFFSET('Smelter Reference List'!$I$4,$S1777-4,0))</f>
        <v/>
      </c>
      <c r="K1777" s="288"/>
      <c r="L1777" s="288"/>
      <c r="M1777" s="288"/>
      <c r="N1777" s="288"/>
      <c r="O1777" s="288"/>
      <c r="P1777" s="288"/>
      <c r="Q1777" s="289"/>
      <c r="R1777" s="274"/>
      <c r="S1777" s="275" t="e">
        <f>IF(OR(C1777="",C1777=T$4),NA(),MATCH($B1777&amp;$C1777,'Smelter Reference List'!$J:$J,0))</f>
        <v>#N/A</v>
      </c>
      <c r="T1777" s="276"/>
      <c r="U1777" s="276"/>
      <c r="V1777" s="276"/>
      <c r="W1777" s="276"/>
    </row>
    <row r="1778" spans="1:23" s="267" customFormat="1" ht="20.25">
      <c r="A1778" s="265"/>
      <c r="B1778" s="273"/>
      <c r="C1778" s="273"/>
      <c r="D1778" s="166" t="str">
        <f ca="1">IF(ISERROR($S1778),"",OFFSET('Smelter Reference List'!$C$4,$S1778-4,0)&amp;"")</f>
        <v/>
      </c>
      <c r="E1778" s="166" t="str">
        <f ca="1">IF(ISERROR($S1778),"",OFFSET('Smelter Reference List'!$D$4,$S1778-4,0)&amp;"")</f>
        <v/>
      </c>
      <c r="F1778" s="166" t="str">
        <f ca="1">IF(ISERROR($S1778),"",OFFSET('Smelter Reference List'!$E$4,$S1778-4,0))</f>
        <v/>
      </c>
      <c r="G1778" s="166" t="str">
        <f ca="1">IF(C1778=$U$4,"Enter smelter details", IF(ISERROR($S1778),"",OFFSET('Smelter Reference List'!$F$4,$S1778-4,0)))</f>
        <v/>
      </c>
      <c r="H1778" s="290" t="str">
        <f ca="1">IF(ISERROR($S1778),"",OFFSET('Smelter Reference List'!$G$4,$S1778-4,0))</f>
        <v/>
      </c>
      <c r="I1778" s="291" t="str">
        <f ca="1">IF(ISERROR($S1778),"",OFFSET('Smelter Reference List'!$H$4,$S1778-4,0))</f>
        <v/>
      </c>
      <c r="J1778" s="291" t="str">
        <f ca="1">IF(ISERROR($S1778),"",OFFSET('Smelter Reference List'!$I$4,$S1778-4,0))</f>
        <v/>
      </c>
      <c r="K1778" s="288"/>
      <c r="L1778" s="288"/>
      <c r="M1778" s="288"/>
      <c r="N1778" s="288"/>
      <c r="O1778" s="288"/>
      <c r="P1778" s="288"/>
      <c r="Q1778" s="289"/>
      <c r="R1778" s="274"/>
      <c r="S1778" s="275" t="e">
        <f>IF(OR(C1778="",C1778=T$4),NA(),MATCH($B1778&amp;$C1778,'Smelter Reference List'!$J:$J,0))</f>
        <v>#N/A</v>
      </c>
      <c r="T1778" s="276"/>
      <c r="U1778" s="276"/>
      <c r="V1778" s="276"/>
      <c r="W1778" s="276"/>
    </row>
    <row r="1779" spans="1:23" s="267" customFormat="1" ht="20.25">
      <c r="A1779" s="265"/>
      <c r="B1779" s="273"/>
      <c r="C1779" s="273"/>
      <c r="D1779" s="166" t="str">
        <f ca="1">IF(ISERROR($S1779),"",OFFSET('Smelter Reference List'!$C$4,$S1779-4,0)&amp;"")</f>
        <v/>
      </c>
      <c r="E1779" s="166" t="str">
        <f ca="1">IF(ISERROR($S1779),"",OFFSET('Smelter Reference List'!$D$4,$S1779-4,0)&amp;"")</f>
        <v/>
      </c>
      <c r="F1779" s="166" t="str">
        <f ca="1">IF(ISERROR($S1779),"",OFFSET('Smelter Reference List'!$E$4,$S1779-4,0))</f>
        <v/>
      </c>
      <c r="G1779" s="166" t="str">
        <f ca="1">IF(C1779=$U$4,"Enter smelter details", IF(ISERROR($S1779),"",OFFSET('Smelter Reference List'!$F$4,$S1779-4,0)))</f>
        <v/>
      </c>
      <c r="H1779" s="290" t="str">
        <f ca="1">IF(ISERROR($S1779),"",OFFSET('Smelter Reference List'!$G$4,$S1779-4,0))</f>
        <v/>
      </c>
      <c r="I1779" s="291" t="str">
        <f ca="1">IF(ISERROR($S1779),"",OFFSET('Smelter Reference List'!$H$4,$S1779-4,0))</f>
        <v/>
      </c>
      <c r="J1779" s="291" t="str">
        <f ca="1">IF(ISERROR($S1779),"",OFFSET('Smelter Reference List'!$I$4,$S1779-4,0))</f>
        <v/>
      </c>
      <c r="K1779" s="288"/>
      <c r="L1779" s="288"/>
      <c r="M1779" s="288"/>
      <c r="N1779" s="288"/>
      <c r="O1779" s="288"/>
      <c r="P1779" s="288"/>
      <c r="Q1779" s="289"/>
      <c r="R1779" s="274"/>
      <c r="S1779" s="275" t="e">
        <f>IF(OR(C1779="",C1779=T$4),NA(),MATCH($B1779&amp;$C1779,'Smelter Reference List'!$J:$J,0))</f>
        <v>#N/A</v>
      </c>
      <c r="T1779" s="276"/>
      <c r="U1779" s="276"/>
      <c r="V1779" s="276"/>
      <c r="W1779" s="276"/>
    </row>
    <row r="1780" spans="1:23" s="267" customFormat="1" ht="20.25">
      <c r="A1780" s="265"/>
      <c r="B1780" s="273"/>
      <c r="C1780" s="273"/>
      <c r="D1780" s="166" t="str">
        <f ca="1">IF(ISERROR($S1780),"",OFFSET('Smelter Reference List'!$C$4,$S1780-4,0)&amp;"")</f>
        <v/>
      </c>
      <c r="E1780" s="166" t="str">
        <f ca="1">IF(ISERROR($S1780),"",OFFSET('Smelter Reference List'!$D$4,$S1780-4,0)&amp;"")</f>
        <v/>
      </c>
      <c r="F1780" s="166" t="str">
        <f ca="1">IF(ISERROR($S1780),"",OFFSET('Smelter Reference List'!$E$4,$S1780-4,0))</f>
        <v/>
      </c>
      <c r="G1780" s="166" t="str">
        <f ca="1">IF(C1780=$U$4,"Enter smelter details", IF(ISERROR($S1780),"",OFFSET('Smelter Reference List'!$F$4,$S1780-4,0)))</f>
        <v/>
      </c>
      <c r="H1780" s="290" t="str">
        <f ca="1">IF(ISERROR($S1780),"",OFFSET('Smelter Reference List'!$G$4,$S1780-4,0))</f>
        <v/>
      </c>
      <c r="I1780" s="291" t="str">
        <f ca="1">IF(ISERROR($S1780),"",OFFSET('Smelter Reference List'!$H$4,$S1780-4,0))</f>
        <v/>
      </c>
      <c r="J1780" s="291" t="str">
        <f ca="1">IF(ISERROR($S1780),"",OFFSET('Smelter Reference List'!$I$4,$S1780-4,0))</f>
        <v/>
      </c>
      <c r="K1780" s="288"/>
      <c r="L1780" s="288"/>
      <c r="M1780" s="288"/>
      <c r="N1780" s="288"/>
      <c r="O1780" s="288"/>
      <c r="P1780" s="288"/>
      <c r="Q1780" s="289"/>
      <c r="R1780" s="274"/>
      <c r="S1780" s="275" t="e">
        <f>IF(OR(C1780="",C1780=T$4),NA(),MATCH($B1780&amp;$C1780,'Smelter Reference List'!$J:$J,0))</f>
        <v>#N/A</v>
      </c>
      <c r="T1780" s="276"/>
      <c r="U1780" s="276"/>
      <c r="V1780" s="276"/>
      <c r="W1780" s="276"/>
    </row>
    <row r="1781" spans="1:23" s="267" customFormat="1" ht="20.25">
      <c r="A1781" s="265"/>
      <c r="B1781" s="273"/>
      <c r="C1781" s="273"/>
      <c r="D1781" s="166" t="str">
        <f ca="1">IF(ISERROR($S1781),"",OFFSET('Smelter Reference List'!$C$4,$S1781-4,0)&amp;"")</f>
        <v/>
      </c>
      <c r="E1781" s="166" t="str">
        <f ca="1">IF(ISERROR($S1781),"",OFFSET('Smelter Reference List'!$D$4,$S1781-4,0)&amp;"")</f>
        <v/>
      </c>
      <c r="F1781" s="166" t="str">
        <f ca="1">IF(ISERROR($S1781),"",OFFSET('Smelter Reference List'!$E$4,$S1781-4,0))</f>
        <v/>
      </c>
      <c r="G1781" s="166" t="str">
        <f ca="1">IF(C1781=$U$4,"Enter smelter details", IF(ISERROR($S1781),"",OFFSET('Smelter Reference List'!$F$4,$S1781-4,0)))</f>
        <v/>
      </c>
      <c r="H1781" s="290" t="str">
        <f ca="1">IF(ISERROR($S1781),"",OFFSET('Smelter Reference List'!$G$4,$S1781-4,0))</f>
        <v/>
      </c>
      <c r="I1781" s="291" t="str">
        <f ca="1">IF(ISERROR($S1781),"",OFFSET('Smelter Reference List'!$H$4,$S1781-4,0))</f>
        <v/>
      </c>
      <c r="J1781" s="291" t="str">
        <f ca="1">IF(ISERROR($S1781),"",OFFSET('Smelter Reference List'!$I$4,$S1781-4,0))</f>
        <v/>
      </c>
      <c r="K1781" s="288"/>
      <c r="L1781" s="288"/>
      <c r="M1781" s="288"/>
      <c r="N1781" s="288"/>
      <c r="O1781" s="288"/>
      <c r="P1781" s="288"/>
      <c r="Q1781" s="289"/>
      <c r="R1781" s="274"/>
      <c r="S1781" s="275" t="e">
        <f>IF(OR(C1781="",C1781=T$4),NA(),MATCH($B1781&amp;$C1781,'Smelter Reference List'!$J:$J,0))</f>
        <v>#N/A</v>
      </c>
      <c r="T1781" s="276"/>
      <c r="U1781" s="276"/>
      <c r="V1781" s="276"/>
      <c r="W1781" s="276"/>
    </row>
    <row r="1782" spans="1:23" s="267" customFormat="1" ht="20.25">
      <c r="A1782" s="265"/>
      <c r="B1782" s="273"/>
      <c r="C1782" s="273"/>
      <c r="D1782" s="166" t="str">
        <f ca="1">IF(ISERROR($S1782),"",OFFSET('Smelter Reference List'!$C$4,$S1782-4,0)&amp;"")</f>
        <v/>
      </c>
      <c r="E1782" s="166" t="str">
        <f ca="1">IF(ISERROR($S1782),"",OFFSET('Smelter Reference List'!$D$4,$S1782-4,0)&amp;"")</f>
        <v/>
      </c>
      <c r="F1782" s="166" t="str">
        <f ca="1">IF(ISERROR($S1782),"",OFFSET('Smelter Reference List'!$E$4,$S1782-4,0))</f>
        <v/>
      </c>
      <c r="G1782" s="166" t="str">
        <f ca="1">IF(C1782=$U$4,"Enter smelter details", IF(ISERROR($S1782),"",OFFSET('Smelter Reference List'!$F$4,$S1782-4,0)))</f>
        <v/>
      </c>
      <c r="H1782" s="290" t="str">
        <f ca="1">IF(ISERROR($S1782),"",OFFSET('Smelter Reference List'!$G$4,$S1782-4,0))</f>
        <v/>
      </c>
      <c r="I1782" s="291" t="str">
        <f ca="1">IF(ISERROR($S1782),"",OFFSET('Smelter Reference List'!$H$4,$S1782-4,0))</f>
        <v/>
      </c>
      <c r="J1782" s="291" t="str">
        <f ca="1">IF(ISERROR($S1782),"",OFFSET('Smelter Reference List'!$I$4,$S1782-4,0))</f>
        <v/>
      </c>
      <c r="K1782" s="288"/>
      <c r="L1782" s="288"/>
      <c r="M1782" s="288"/>
      <c r="N1782" s="288"/>
      <c r="O1782" s="288"/>
      <c r="P1782" s="288"/>
      <c r="Q1782" s="289"/>
      <c r="R1782" s="274"/>
      <c r="S1782" s="275" t="e">
        <f>IF(OR(C1782="",C1782=T$4),NA(),MATCH($B1782&amp;$C1782,'Smelter Reference List'!$J:$J,0))</f>
        <v>#N/A</v>
      </c>
      <c r="T1782" s="276"/>
      <c r="U1782" s="276"/>
      <c r="V1782" s="276"/>
      <c r="W1782" s="276"/>
    </row>
    <row r="1783" spans="1:23" s="267" customFormat="1" ht="20.25">
      <c r="A1783" s="265"/>
      <c r="B1783" s="273"/>
      <c r="C1783" s="273"/>
      <c r="D1783" s="166" t="str">
        <f ca="1">IF(ISERROR($S1783),"",OFFSET('Smelter Reference List'!$C$4,$S1783-4,0)&amp;"")</f>
        <v/>
      </c>
      <c r="E1783" s="166" t="str">
        <f ca="1">IF(ISERROR($S1783),"",OFFSET('Smelter Reference List'!$D$4,$S1783-4,0)&amp;"")</f>
        <v/>
      </c>
      <c r="F1783" s="166" t="str">
        <f ca="1">IF(ISERROR($S1783),"",OFFSET('Smelter Reference List'!$E$4,$S1783-4,0))</f>
        <v/>
      </c>
      <c r="G1783" s="166" t="str">
        <f ca="1">IF(C1783=$U$4,"Enter smelter details", IF(ISERROR($S1783),"",OFFSET('Smelter Reference List'!$F$4,$S1783-4,0)))</f>
        <v/>
      </c>
      <c r="H1783" s="290" t="str">
        <f ca="1">IF(ISERROR($S1783),"",OFFSET('Smelter Reference List'!$G$4,$S1783-4,0))</f>
        <v/>
      </c>
      <c r="I1783" s="291" t="str">
        <f ca="1">IF(ISERROR($S1783),"",OFFSET('Smelter Reference List'!$H$4,$S1783-4,0))</f>
        <v/>
      </c>
      <c r="J1783" s="291" t="str">
        <f ca="1">IF(ISERROR($S1783),"",OFFSET('Smelter Reference List'!$I$4,$S1783-4,0))</f>
        <v/>
      </c>
      <c r="K1783" s="288"/>
      <c r="L1783" s="288"/>
      <c r="M1783" s="288"/>
      <c r="N1783" s="288"/>
      <c r="O1783" s="288"/>
      <c r="P1783" s="288"/>
      <c r="Q1783" s="289"/>
      <c r="R1783" s="274"/>
      <c r="S1783" s="275" t="e">
        <f>IF(OR(C1783="",C1783=T$4),NA(),MATCH($B1783&amp;$C1783,'Smelter Reference List'!$J:$J,0))</f>
        <v>#N/A</v>
      </c>
      <c r="T1783" s="276"/>
      <c r="U1783" s="276"/>
      <c r="V1783" s="276"/>
      <c r="W1783" s="276"/>
    </row>
    <row r="1784" spans="1:23" s="267" customFormat="1" ht="20.25">
      <c r="A1784" s="265"/>
      <c r="B1784" s="273"/>
      <c r="C1784" s="273"/>
      <c r="D1784" s="166" t="str">
        <f ca="1">IF(ISERROR($S1784),"",OFFSET('Smelter Reference List'!$C$4,$S1784-4,0)&amp;"")</f>
        <v/>
      </c>
      <c r="E1784" s="166" t="str">
        <f ca="1">IF(ISERROR($S1784),"",OFFSET('Smelter Reference List'!$D$4,$S1784-4,0)&amp;"")</f>
        <v/>
      </c>
      <c r="F1784" s="166" t="str">
        <f ca="1">IF(ISERROR($S1784),"",OFFSET('Smelter Reference List'!$E$4,$S1784-4,0))</f>
        <v/>
      </c>
      <c r="G1784" s="166" t="str">
        <f ca="1">IF(C1784=$U$4,"Enter smelter details", IF(ISERROR($S1784),"",OFFSET('Smelter Reference List'!$F$4,$S1784-4,0)))</f>
        <v/>
      </c>
      <c r="H1784" s="290" t="str">
        <f ca="1">IF(ISERROR($S1784),"",OFFSET('Smelter Reference List'!$G$4,$S1784-4,0))</f>
        <v/>
      </c>
      <c r="I1784" s="291" t="str">
        <f ca="1">IF(ISERROR($S1784),"",OFFSET('Smelter Reference List'!$H$4,$S1784-4,0))</f>
        <v/>
      </c>
      <c r="J1784" s="291" t="str">
        <f ca="1">IF(ISERROR($S1784),"",OFFSET('Smelter Reference List'!$I$4,$S1784-4,0))</f>
        <v/>
      </c>
      <c r="K1784" s="288"/>
      <c r="L1784" s="288"/>
      <c r="M1784" s="288"/>
      <c r="N1784" s="288"/>
      <c r="O1784" s="288"/>
      <c r="P1784" s="288"/>
      <c r="Q1784" s="289"/>
      <c r="R1784" s="274"/>
      <c r="S1784" s="275" t="e">
        <f>IF(OR(C1784="",C1784=T$4),NA(),MATCH($B1784&amp;$C1784,'Smelter Reference List'!$J:$J,0))</f>
        <v>#N/A</v>
      </c>
      <c r="T1784" s="276"/>
      <c r="U1784" s="276"/>
      <c r="V1784" s="276"/>
      <c r="W1784" s="276"/>
    </row>
    <row r="1785" spans="1:23" s="267" customFormat="1" ht="20.25">
      <c r="A1785" s="265"/>
      <c r="B1785" s="273"/>
      <c r="C1785" s="273"/>
      <c r="D1785" s="166" t="str">
        <f ca="1">IF(ISERROR($S1785),"",OFFSET('Smelter Reference List'!$C$4,$S1785-4,0)&amp;"")</f>
        <v/>
      </c>
      <c r="E1785" s="166" t="str">
        <f ca="1">IF(ISERROR($S1785),"",OFFSET('Smelter Reference List'!$D$4,$S1785-4,0)&amp;"")</f>
        <v/>
      </c>
      <c r="F1785" s="166" t="str">
        <f ca="1">IF(ISERROR($S1785),"",OFFSET('Smelter Reference List'!$E$4,$S1785-4,0))</f>
        <v/>
      </c>
      <c r="G1785" s="166" t="str">
        <f ca="1">IF(C1785=$U$4,"Enter smelter details", IF(ISERROR($S1785),"",OFFSET('Smelter Reference List'!$F$4,$S1785-4,0)))</f>
        <v/>
      </c>
      <c r="H1785" s="290" t="str">
        <f ca="1">IF(ISERROR($S1785),"",OFFSET('Smelter Reference List'!$G$4,$S1785-4,0))</f>
        <v/>
      </c>
      <c r="I1785" s="291" t="str">
        <f ca="1">IF(ISERROR($S1785),"",OFFSET('Smelter Reference List'!$H$4,$S1785-4,0))</f>
        <v/>
      </c>
      <c r="J1785" s="291" t="str">
        <f ca="1">IF(ISERROR($S1785),"",OFFSET('Smelter Reference List'!$I$4,$S1785-4,0))</f>
        <v/>
      </c>
      <c r="K1785" s="288"/>
      <c r="L1785" s="288"/>
      <c r="M1785" s="288"/>
      <c r="N1785" s="288"/>
      <c r="O1785" s="288"/>
      <c r="P1785" s="288"/>
      <c r="Q1785" s="289"/>
      <c r="R1785" s="274"/>
      <c r="S1785" s="275" t="e">
        <f>IF(OR(C1785="",C1785=T$4),NA(),MATCH($B1785&amp;$C1785,'Smelter Reference List'!$J:$J,0))</f>
        <v>#N/A</v>
      </c>
      <c r="T1785" s="276"/>
      <c r="U1785" s="276"/>
      <c r="V1785" s="276"/>
      <c r="W1785" s="276"/>
    </row>
    <row r="1786" spans="1:23" s="267" customFormat="1" ht="20.25">
      <c r="A1786" s="265"/>
      <c r="B1786" s="273"/>
      <c r="C1786" s="273"/>
      <c r="D1786" s="166" t="str">
        <f ca="1">IF(ISERROR($S1786),"",OFFSET('Smelter Reference List'!$C$4,$S1786-4,0)&amp;"")</f>
        <v/>
      </c>
      <c r="E1786" s="166" t="str">
        <f ca="1">IF(ISERROR($S1786),"",OFFSET('Smelter Reference List'!$D$4,$S1786-4,0)&amp;"")</f>
        <v/>
      </c>
      <c r="F1786" s="166" t="str">
        <f ca="1">IF(ISERROR($S1786),"",OFFSET('Smelter Reference List'!$E$4,$S1786-4,0))</f>
        <v/>
      </c>
      <c r="G1786" s="166" t="str">
        <f ca="1">IF(C1786=$U$4,"Enter smelter details", IF(ISERROR($S1786),"",OFFSET('Smelter Reference List'!$F$4,$S1786-4,0)))</f>
        <v/>
      </c>
      <c r="H1786" s="290" t="str">
        <f ca="1">IF(ISERROR($S1786),"",OFFSET('Smelter Reference List'!$G$4,$S1786-4,0))</f>
        <v/>
      </c>
      <c r="I1786" s="291" t="str">
        <f ca="1">IF(ISERROR($S1786),"",OFFSET('Smelter Reference List'!$H$4,$S1786-4,0))</f>
        <v/>
      </c>
      <c r="J1786" s="291" t="str">
        <f ca="1">IF(ISERROR($S1786),"",OFFSET('Smelter Reference List'!$I$4,$S1786-4,0))</f>
        <v/>
      </c>
      <c r="K1786" s="288"/>
      <c r="L1786" s="288"/>
      <c r="M1786" s="288"/>
      <c r="N1786" s="288"/>
      <c r="O1786" s="288"/>
      <c r="P1786" s="288"/>
      <c r="Q1786" s="289"/>
      <c r="R1786" s="274"/>
      <c r="S1786" s="275" t="e">
        <f>IF(OR(C1786="",C1786=T$4),NA(),MATCH($B1786&amp;$C1786,'Smelter Reference List'!$J:$J,0))</f>
        <v>#N/A</v>
      </c>
      <c r="T1786" s="276"/>
      <c r="U1786" s="276"/>
      <c r="V1786" s="276"/>
      <c r="W1786" s="276"/>
    </row>
    <row r="1787" spans="1:23" s="267" customFormat="1" ht="20.25">
      <c r="A1787" s="265"/>
      <c r="B1787" s="273"/>
      <c r="C1787" s="273"/>
      <c r="D1787" s="166" t="str">
        <f ca="1">IF(ISERROR($S1787),"",OFFSET('Smelter Reference List'!$C$4,$S1787-4,0)&amp;"")</f>
        <v/>
      </c>
      <c r="E1787" s="166" t="str">
        <f ca="1">IF(ISERROR($S1787),"",OFFSET('Smelter Reference List'!$D$4,$S1787-4,0)&amp;"")</f>
        <v/>
      </c>
      <c r="F1787" s="166" t="str">
        <f ca="1">IF(ISERROR($S1787),"",OFFSET('Smelter Reference List'!$E$4,$S1787-4,0))</f>
        <v/>
      </c>
      <c r="G1787" s="166" t="str">
        <f ca="1">IF(C1787=$U$4,"Enter smelter details", IF(ISERROR($S1787),"",OFFSET('Smelter Reference List'!$F$4,$S1787-4,0)))</f>
        <v/>
      </c>
      <c r="H1787" s="290" t="str">
        <f ca="1">IF(ISERROR($S1787),"",OFFSET('Smelter Reference List'!$G$4,$S1787-4,0))</f>
        <v/>
      </c>
      <c r="I1787" s="291" t="str">
        <f ca="1">IF(ISERROR($S1787),"",OFFSET('Smelter Reference List'!$H$4,$S1787-4,0))</f>
        <v/>
      </c>
      <c r="J1787" s="291" t="str">
        <f ca="1">IF(ISERROR($S1787),"",OFFSET('Smelter Reference List'!$I$4,$S1787-4,0))</f>
        <v/>
      </c>
      <c r="K1787" s="288"/>
      <c r="L1787" s="288"/>
      <c r="M1787" s="288"/>
      <c r="N1787" s="288"/>
      <c r="O1787" s="288"/>
      <c r="P1787" s="288"/>
      <c r="Q1787" s="289"/>
      <c r="R1787" s="274"/>
      <c r="S1787" s="275" t="e">
        <f>IF(OR(C1787="",C1787=T$4),NA(),MATCH($B1787&amp;$C1787,'Smelter Reference List'!$J:$J,0))</f>
        <v>#N/A</v>
      </c>
      <c r="T1787" s="276"/>
      <c r="U1787" s="276"/>
      <c r="V1787" s="276"/>
      <c r="W1787" s="276"/>
    </row>
    <row r="1788" spans="1:23" s="267" customFormat="1" ht="20.25">
      <c r="A1788" s="265"/>
      <c r="B1788" s="273"/>
      <c r="C1788" s="273"/>
      <c r="D1788" s="166" t="str">
        <f ca="1">IF(ISERROR($S1788),"",OFFSET('Smelter Reference List'!$C$4,$S1788-4,0)&amp;"")</f>
        <v/>
      </c>
      <c r="E1788" s="166" t="str">
        <f ca="1">IF(ISERROR($S1788),"",OFFSET('Smelter Reference List'!$D$4,$S1788-4,0)&amp;"")</f>
        <v/>
      </c>
      <c r="F1788" s="166" t="str">
        <f ca="1">IF(ISERROR($S1788),"",OFFSET('Smelter Reference List'!$E$4,$S1788-4,0))</f>
        <v/>
      </c>
      <c r="G1788" s="166" t="str">
        <f ca="1">IF(C1788=$U$4,"Enter smelter details", IF(ISERROR($S1788),"",OFFSET('Smelter Reference List'!$F$4,$S1788-4,0)))</f>
        <v/>
      </c>
      <c r="H1788" s="290" t="str">
        <f ca="1">IF(ISERROR($S1788),"",OFFSET('Smelter Reference List'!$G$4,$S1788-4,0))</f>
        <v/>
      </c>
      <c r="I1788" s="291" t="str">
        <f ca="1">IF(ISERROR($S1788),"",OFFSET('Smelter Reference List'!$H$4,$S1788-4,0))</f>
        <v/>
      </c>
      <c r="J1788" s="291" t="str">
        <f ca="1">IF(ISERROR($S1788),"",OFFSET('Smelter Reference List'!$I$4,$S1788-4,0))</f>
        <v/>
      </c>
      <c r="K1788" s="288"/>
      <c r="L1788" s="288"/>
      <c r="M1788" s="288"/>
      <c r="N1788" s="288"/>
      <c r="O1788" s="288"/>
      <c r="P1788" s="288"/>
      <c r="Q1788" s="289"/>
      <c r="R1788" s="274"/>
      <c r="S1788" s="275" t="e">
        <f>IF(OR(C1788="",C1788=T$4),NA(),MATCH($B1788&amp;$C1788,'Smelter Reference List'!$J:$J,0))</f>
        <v>#N/A</v>
      </c>
      <c r="T1788" s="276"/>
      <c r="U1788" s="276"/>
      <c r="V1788" s="276"/>
      <c r="W1788" s="276"/>
    </row>
    <row r="1789" spans="1:23" s="267" customFormat="1" ht="20.25">
      <c r="A1789" s="265"/>
      <c r="B1789" s="273"/>
      <c r="C1789" s="273"/>
      <c r="D1789" s="166" t="str">
        <f ca="1">IF(ISERROR($S1789),"",OFFSET('Smelter Reference List'!$C$4,$S1789-4,0)&amp;"")</f>
        <v/>
      </c>
      <c r="E1789" s="166" t="str">
        <f ca="1">IF(ISERROR($S1789),"",OFFSET('Smelter Reference List'!$D$4,$S1789-4,0)&amp;"")</f>
        <v/>
      </c>
      <c r="F1789" s="166" t="str">
        <f ca="1">IF(ISERROR($S1789),"",OFFSET('Smelter Reference List'!$E$4,$S1789-4,0))</f>
        <v/>
      </c>
      <c r="G1789" s="166" t="str">
        <f ca="1">IF(C1789=$U$4,"Enter smelter details", IF(ISERROR($S1789),"",OFFSET('Smelter Reference List'!$F$4,$S1789-4,0)))</f>
        <v/>
      </c>
      <c r="H1789" s="290" t="str">
        <f ca="1">IF(ISERROR($S1789),"",OFFSET('Smelter Reference List'!$G$4,$S1789-4,0))</f>
        <v/>
      </c>
      <c r="I1789" s="291" t="str">
        <f ca="1">IF(ISERROR($S1789),"",OFFSET('Smelter Reference List'!$H$4,$S1789-4,0))</f>
        <v/>
      </c>
      <c r="J1789" s="291" t="str">
        <f ca="1">IF(ISERROR($S1789),"",OFFSET('Smelter Reference List'!$I$4,$S1789-4,0))</f>
        <v/>
      </c>
      <c r="K1789" s="288"/>
      <c r="L1789" s="288"/>
      <c r="M1789" s="288"/>
      <c r="N1789" s="288"/>
      <c r="O1789" s="288"/>
      <c r="P1789" s="288"/>
      <c r="Q1789" s="289"/>
      <c r="R1789" s="274"/>
      <c r="S1789" s="275" t="e">
        <f>IF(OR(C1789="",C1789=T$4),NA(),MATCH($B1789&amp;$C1789,'Smelter Reference List'!$J:$J,0))</f>
        <v>#N/A</v>
      </c>
      <c r="T1789" s="276"/>
      <c r="U1789" s="276"/>
      <c r="V1789" s="276"/>
      <c r="W1789" s="276"/>
    </row>
    <row r="1790" spans="1:23" s="267" customFormat="1" ht="20.25">
      <c r="A1790" s="265"/>
      <c r="B1790" s="273"/>
      <c r="C1790" s="273"/>
      <c r="D1790" s="166" t="str">
        <f ca="1">IF(ISERROR($S1790),"",OFFSET('Smelter Reference List'!$C$4,$S1790-4,0)&amp;"")</f>
        <v/>
      </c>
      <c r="E1790" s="166" t="str">
        <f ca="1">IF(ISERROR($S1790),"",OFFSET('Smelter Reference List'!$D$4,$S1790-4,0)&amp;"")</f>
        <v/>
      </c>
      <c r="F1790" s="166" t="str">
        <f ca="1">IF(ISERROR($S1790),"",OFFSET('Smelter Reference List'!$E$4,$S1790-4,0))</f>
        <v/>
      </c>
      <c r="G1790" s="166" t="str">
        <f ca="1">IF(C1790=$U$4,"Enter smelter details", IF(ISERROR($S1790),"",OFFSET('Smelter Reference List'!$F$4,$S1790-4,0)))</f>
        <v/>
      </c>
      <c r="H1790" s="290" t="str">
        <f ca="1">IF(ISERROR($S1790),"",OFFSET('Smelter Reference List'!$G$4,$S1790-4,0))</f>
        <v/>
      </c>
      <c r="I1790" s="291" t="str">
        <f ca="1">IF(ISERROR($S1790),"",OFFSET('Smelter Reference List'!$H$4,$S1790-4,0))</f>
        <v/>
      </c>
      <c r="J1790" s="291" t="str">
        <f ca="1">IF(ISERROR($S1790),"",OFFSET('Smelter Reference List'!$I$4,$S1790-4,0))</f>
        <v/>
      </c>
      <c r="K1790" s="288"/>
      <c r="L1790" s="288"/>
      <c r="M1790" s="288"/>
      <c r="N1790" s="288"/>
      <c r="O1790" s="288"/>
      <c r="P1790" s="288"/>
      <c r="Q1790" s="289"/>
      <c r="R1790" s="274"/>
      <c r="S1790" s="275" t="e">
        <f>IF(OR(C1790="",C1790=T$4),NA(),MATCH($B1790&amp;$C1790,'Smelter Reference List'!$J:$J,0))</f>
        <v>#N/A</v>
      </c>
      <c r="T1790" s="276"/>
      <c r="U1790" s="276"/>
      <c r="V1790" s="276"/>
      <c r="W1790" s="276"/>
    </row>
    <row r="1791" spans="1:23" s="267" customFormat="1" ht="20.25">
      <c r="A1791" s="265"/>
      <c r="B1791" s="273"/>
      <c r="C1791" s="273"/>
      <c r="D1791" s="166" t="str">
        <f ca="1">IF(ISERROR($S1791),"",OFFSET('Smelter Reference List'!$C$4,$S1791-4,0)&amp;"")</f>
        <v/>
      </c>
      <c r="E1791" s="166" t="str">
        <f ca="1">IF(ISERROR($S1791),"",OFFSET('Smelter Reference List'!$D$4,$S1791-4,0)&amp;"")</f>
        <v/>
      </c>
      <c r="F1791" s="166" t="str">
        <f ca="1">IF(ISERROR($S1791),"",OFFSET('Smelter Reference List'!$E$4,$S1791-4,0))</f>
        <v/>
      </c>
      <c r="G1791" s="166" t="str">
        <f ca="1">IF(C1791=$U$4,"Enter smelter details", IF(ISERROR($S1791),"",OFFSET('Smelter Reference List'!$F$4,$S1791-4,0)))</f>
        <v/>
      </c>
      <c r="H1791" s="290" t="str">
        <f ca="1">IF(ISERROR($S1791),"",OFFSET('Smelter Reference List'!$G$4,$S1791-4,0))</f>
        <v/>
      </c>
      <c r="I1791" s="291" t="str">
        <f ca="1">IF(ISERROR($S1791),"",OFFSET('Smelter Reference List'!$H$4,$S1791-4,0))</f>
        <v/>
      </c>
      <c r="J1791" s="291" t="str">
        <f ca="1">IF(ISERROR($S1791),"",OFFSET('Smelter Reference List'!$I$4,$S1791-4,0))</f>
        <v/>
      </c>
      <c r="K1791" s="288"/>
      <c r="L1791" s="288"/>
      <c r="M1791" s="288"/>
      <c r="N1791" s="288"/>
      <c r="O1791" s="288"/>
      <c r="P1791" s="288"/>
      <c r="Q1791" s="289"/>
      <c r="R1791" s="274"/>
      <c r="S1791" s="275" t="e">
        <f>IF(OR(C1791="",C1791=T$4),NA(),MATCH($B1791&amp;$C1791,'Smelter Reference List'!$J:$J,0))</f>
        <v>#N/A</v>
      </c>
      <c r="T1791" s="276"/>
      <c r="U1791" s="276"/>
      <c r="V1791" s="276"/>
      <c r="W1791" s="276"/>
    </row>
    <row r="1792" spans="1:23" s="267" customFormat="1" ht="20.25">
      <c r="A1792" s="265"/>
      <c r="B1792" s="273"/>
      <c r="C1792" s="273"/>
      <c r="D1792" s="166" t="str">
        <f ca="1">IF(ISERROR($S1792),"",OFFSET('Smelter Reference List'!$C$4,$S1792-4,0)&amp;"")</f>
        <v/>
      </c>
      <c r="E1792" s="166" t="str">
        <f ca="1">IF(ISERROR($S1792),"",OFFSET('Smelter Reference List'!$D$4,$S1792-4,0)&amp;"")</f>
        <v/>
      </c>
      <c r="F1792" s="166" t="str">
        <f ca="1">IF(ISERROR($S1792),"",OFFSET('Smelter Reference List'!$E$4,$S1792-4,0))</f>
        <v/>
      </c>
      <c r="G1792" s="166" t="str">
        <f ca="1">IF(C1792=$U$4,"Enter smelter details", IF(ISERROR($S1792),"",OFFSET('Smelter Reference List'!$F$4,$S1792-4,0)))</f>
        <v/>
      </c>
      <c r="H1792" s="290" t="str">
        <f ca="1">IF(ISERROR($S1792),"",OFFSET('Smelter Reference List'!$G$4,$S1792-4,0))</f>
        <v/>
      </c>
      <c r="I1792" s="291" t="str">
        <f ca="1">IF(ISERROR($S1792),"",OFFSET('Smelter Reference List'!$H$4,$S1792-4,0))</f>
        <v/>
      </c>
      <c r="J1792" s="291" t="str">
        <f ca="1">IF(ISERROR($S1792),"",OFFSET('Smelter Reference List'!$I$4,$S1792-4,0))</f>
        <v/>
      </c>
      <c r="K1792" s="288"/>
      <c r="L1792" s="288"/>
      <c r="M1792" s="288"/>
      <c r="N1792" s="288"/>
      <c r="O1792" s="288"/>
      <c r="P1792" s="288"/>
      <c r="Q1792" s="289"/>
      <c r="R1792" s="274"/>
      <c r="S1792" s="275" t="e">
        <f>IF(OR(C1792="",C1792=T$4),NA(),MATCH($B1792&amp;$C1792,'Smelter Reference List'!$J:$J,0))</f>
        <v>#N/A</v>
      </c>
      <c r="T1792" s="276"/>
      <c r="U1792" s="276"/>
      <c r="V1792" s="276"/>
      <c r="W1792" s="276"/>
    </row>
    <row r="1793" spans="1:23" s="267" customFormat="1" ht="20.25">
      <c r="A1793" s="265"/>
      <c r="B1793" s="273"/>
      <c r="C1793" s="273"/>
      <c r="D1793" s="166" t="str">
        <f ca="1">IF(ISERROR($S1793),"",OFFSET('Smelter Reference List'!$C$4,$S1793-4,0)&amp;"")</f>
        <v/>
      </c>
      <c r="E1793" s="166" t="str">
        <f ca="1">IF(ISERROR($S1793),"",OFFSET('Smelter Reference List'!$D$4,$S1793-4,0)&amp;"")</f>
        <v/>
      </c>
      <c r="F1793" s="166" t="str">
        <f ca="1">IF(ISERROR($S1793),"",OFFSET('Smelter Reference List'!$E$4,$S1793-4,0))</f>
        <v/>
      </c>
      <c r="G1793" s="166" t="str">
        <f ca="1">IF(C1793=$U$4,"Enter smelter details", IF(ISERROR($S1793),"",OFFSET('Smelter Reference List'!$F$4,$S1793-4,0)))</f>
        <v/>
      </c>
      <c r="H1793" s="290" t="str">
        <f ca="1">IF(ISERROR($S1793),"",OFFSET('Smelter Reference List'!$G$4,$S1793-4,0))</f>
        <v/>
      </c>
      <c r="I1793" s="291" t="str">
        <f ca="1">IF(ISERROR($S1793),"",OFFSET('Smelter Reference List'!$H$4,$S1793-4,0))</f>
        <v/>
      </c>
      <c r="J1793" s="291" t="str">
        <f ca="1">IF(ISERROR($S1793),"",OFFSET('Smelter Reference List'!$I$4,$S1793-4,0))</f>
        <v/>
      </c>
      <c r="K1793" s="288"/>
      <c r="L1793" s="288"/>
      <c r="M1793" s="288"/>
      <c r="N1793" s="288"/>
      <c r="O1793" s="288"/>
      <c r="P1793" s="288"/>
      <c r="Q1793" s="289"/>
      <c r="R1793" s="274"/>
      <c r="S1793" s="275" t="e">
        <f>IF(OR(C1793="",C1793=T$4),NA(),MATCH($B1793&amp;$C1793,'Smelter Reference List'!$J:$J,0))</f>
        <v>#N/A</v>
      </c>
      <c r="T1793" s="276"/>
      <c r="U1793" s="276"/>
      <c r="V1793" s="276"/>
      <c r="W1793" s="276"/>
    </row>
    <row r="1794" spans="1:23" s="267" customFormat="1" ht="20.25">
      <c r="A1794" s="265"/>
      <c r="B1794" s="273"/>
      <c r="C1794" s="273"/>
      <c r="D1794" s="166" t="str">
        <f ca="1">IF(ISERROR($S1794),"",OFFSET('Smelter Reference List'!$C$4,$S1794-4,0)&amp;"")</f>
        <v/>
      </c>
      <c r="E1794" s="166" t="str">
        <f ca="1">IF(ISERROR($S1794),"",OFFSET('Smelter Reference List'!$D$4,$S1794-4,0)&amp;"")</f>
        <v/>
      </c>
      <c r="F1794" s="166" t="str">
        <f ca="1">IF(ISERROR($S1794),"",OFFSET('Smelter Reference List'!$E$4,$S1794-4,0))</f>
        <v/>
      </c>
      <c r="G1794" s="166" t="str">
        <f ca="1">IF(C1794=$U$4,"Enter smelter details", IF(ISERROR($S1794),"",OFFSET('Smelter Reference List'!$F$4,$S1794-4,0)))</f>
        <v/>
      </c>
      <c r="H1794" s="290" t="str">
        <f ca="1">IF(ISERROR($S1794),"",OFFSET('Smelter Reference List'!$G$4,$S1794-4,0))</f>
        <v/>
      </c>
      <c r="I1794" s="291" t="str">
        <f ca="1">IF(ISERROR($S1794),"",OFFSET('Smelter Reference List'!$H$4,$S1794-4,0))</f>
        <v/>
      </c>
      <c r="J1794" s="291" t="str">
        <f ca="1">IF(ISERROR($S1794),"",OFFSET('Smelter Reference List'!$I$4,$S1794-4,0))</f>
        <v/>
      </c>
      <c r="K1794" s="288"/>
      <c r="L1794" s="288"/>
      <c r="M1794" s="288"/>
      <c r="N1794" s="288"/>
      <c r="O1794" s="288"/>
      <c r="P1794" s="288"/>
      <c r="Q1794" s="289"/>
      <c r="R1794" s="274"/>
      <c r="S1794" s="275" t="e">
        <f>IF(OR(C1794="",C1794=T$4),NA(),MATCH($B1794&amp;$C1794,'Smelter Reference List'!$J:$J,0))</f>
        <v>#N/A</v>
      </c>
      <c r="T1794" s="276"/>
      <c r="U1794" s="276"/>
      <c r="V1794" s="276"/>
      <c r="W1794" s="276"/>
    </row>
    <row r="1795" spans="1:23" s="267" customFormat="1" ht="20.25">
      <c r="A1795" s="265"/>
      <c r="B1795" s="273"/>
      <c r="C1795" s="273"/>
      <c r="D1795" s="166" t="str">
        <f ca="1">IF(ISERROR($S1795),"",OFFSET('Smelter Reference List'!$C$4,$S1795-4,0)&amp;"")</f>
        <v/>
      </c>
      <c r="E1795" s="166" t="str">
        <f ca="1">IF(ISERROR($S1795),"",OFFSET('Smelter Reference List'!$D$4,$S1795-4,0)&amp;"")</f>
        <v/>
      </c>
      <c r="F1795" s="166" t="str">
        <f ca="1">IF(ISERROR($S1795),"",OFFSET('Smelter Reference List'!$E$4,$S1795-4,0))</f>
        <v/>
      </c>
      <c r="G1795" s="166" t="str">
        <f ca="1">IF(C1795=$U$4,"Enter smelter details", IF(ISERROR($S1795),"",OFFSET('Smelter Reference List'!$F$4,$S1795-4,0)))</f>
        <v/>
      </c>
      <c r="H1795" s="290" t="str">
        <f ca="1">IF(ISERROR($S1795),"",OFFSET('Smelter Reference List'!$G$4,$S1795-4,0))</f>
        <v/>
      </c>
      <c r="I1795" s="291" t="str">
        <f ca="1">IF(ISERROR($S1795),"",OFFSET('Smelter Reference List'!$H$4,$S1795-4,0))</f>
        <v/>
      </c>
      <c r="J1795" s="291" t="str">
        <f ca="1">IF(ISERROR($S1795),"",OFFSET('Smelter Reference List'!$I$4,$S1795-4,0))</f>
        <v/>
      </c>
      <c r="K1795" s="288"/>
      <c r="L1795" s="288"/>
      <c r="M1795" s="288"/>
      <c r="N1795" s="288"/>
      <c r="O1795" s="288"/>
      <c r="P1795" s="288"/>
      <c r="Q1795" s="289"/>
      <c r="R1795" s="274"/>
      <c r="S1795" s="275" t="e">
        <f>IF(OR(C1795="",C1795=T$4),NA(),MATCH($B1795&amp;$C1795,'Smelter Reference List'!$J:$J,0))</f>
        <v>#N/A</v>
      </c>
      <c r="T1795" s="276"/>
      <c r="U1795" s="276"/>
      <c r="V1795" s="276"/>
      <c r="W1795" s="276"/>
    </row>
    <row r="1796" spans="1:23" s="267" customFormat="1" ht="20.25">
      <c r="A1796" s="265"/>
      <c r="B1796" s="273"/>
      <c r="C1796" s="273"/>
      <c r="D1796" s="166" t="str">
        <f ca="1">IF(ISERROR($S1796),"",OFFSET('Smelter Reference List'!$C$4,$S1796-4,0)&amp;"")</f>
        <v/>
      </c>
      <c r="E1796" s="166" t="str">
        <f ca="1">IF(ISERROR($S1796),"",OFFSET('Smelter Reference List'!$D$4,$S1796-4,0)&amp;"")</f>
        <v/>
      </c>
      <c r="F1796" s="166" t="str">
        <f ca="1">IF(ISERROR($S1796),"",OFFSET('Smelter Reference List'!$E$4,$S1796-4,0))</f>
        <v/>
      </c>
      <c r="G1796" s="166" t="str">
        <f ca="1">IF(C1796=$U$4,"Enter smelter details", IF(ISERROR($S1796),"",OFFSET('Smelter Reference List'!$F$4,$S1796-4,0)))</f>
        <v/>
      </c>
      <c r="H1796" s="290" t="str">
        <f ca="1">IF(ISERROR($S1796),"",OFFSET('Smelter Reference List'!$G$4,$S1796-4,0))</f>
        <v/>
      </c>
      <c r="I1796" s="291" t="str">
        <f ca="1">IF(ISERROR($S1796),"",OFFSET('Smelter Reference List'!$H$4,$S1796-4,0))</f>
        <v/>
      </c>
      <c r="J1796" s="291" t="str">
        <f ca="1">IF(ISERROR($S1796),"",OFFSET('Smelter Reference List'!$I$4,$S1796-4,0))</f>
        <v/>
      </c>
      <c r="K1796" s="288"/>
      <c r="L1796" s="288"/>
      <c r="M1796" s="288"/>
      <c r="N1796" s="288"/>
      <c r="O1796" s="288"/>
      <c r="P1796" s="288"/>
      <c r="Q1796" s="289"/>
      <c r="R1796" s="274"/>
      <c r="S1796" s="275" t="e">
        <f>IF(OR(C1796="",C1796=T$4),NA(),MATCH($B1796&amp;$C1796,'Smelter Reference List'!$J:$J,0))</f>
        <v>#N/A</v>
      </c>
      <c r="T1796" s="276"/>
      <c r="U1796" s="276"/>
      <c r="V1796" s="276"/>
      <c r="W1796" s="276"/>
    </row>
    <row r="1797" spans="1:23" s="267" customFormat="1" ht="20.25">
      <c r="A1797" s="265"/>
      <c r="B1797" s="273"/>
      <c r="C1797" s="273"/>
      <c r="D1797" s="166" t="str">
        <f ca="1">IF(ISERROR($S1797),"",OFFSET('Smelter Reference List'!$C$4,$S1797-4,0)&amp;"")</f>
        <v/>
      </c>
      <c r="E1797" s="166" t="str">
        <f ca="1">IF(ISERROR($S1797),"",OFFSET('Smelter Reference List'!$D$4,$S1797-4,0)&amp;"")</f>
        <v/>
      </c>
      <c r="F1797" s="166" t="str">
        <f ca="1">IF(ISERROR($S1797),"",OFFSET('Smelter Reference List'!$E$4,$S1797-4,0))</f>
        <v/>
      </c>
      <c r="G1797" s="166" t="str">
        <f ca="1">IF(C1797=$U$4,"Enter smelter details", IF(ISERROR($S1797),"",OFFSET('Smelter Reference List'!$F$4,$S1797-4,0)))</f>
        <v/>
      </c>
      <c r="H1797" s="290" t="str">
        <f ca="1">IF(ISERROR($S1797),"",OFFSET('Smelter Reference List'!$G$4,$S1797-4,0))</f>
        <v/>
      </c>
      <c r="I1797" s="291" t="str">
        <f ca="1">IF(ISERROR($S1797),"",OFFSET('Smelter Reference List'!$H$4,$S1797-4,0))</f>
        <v/>
      </c>
      <c r="J1797" s="291" t="str">
        <f ca="1">IF(ISERROR($S1797),"",OFFSET('Smelter Reference List'!$I$4,$S1797-4,0))</f>
        <v/>
      </c>
      <c r="K1797" s="288"/>
      <c r="L1797" s="288"/>
      <c r="M1797" s="288"/>
      <c r="N1797" s="288"/>
      <c r="O1797" s="288"/>
      <c r="P1797" s="288"/>
      <c r="Q1797" s="289"/>
      <c r="R1797" s="274"/>
      <c r="S1797" s="275" t="e">
        <f>IF(OR(C1797="",C1797=T$4),NA(),MATCH($B1797&amp;$C1797,'Smelter Reference List'!$J:$J,0))</f>
        <v>#N/A</v>
      </c>
      <c r="T1797" s="276"/>
      <c r="U1797" s="276"/>
      <c r="V1797" s="276"/>
      <c r="W1797" s="276"/>
    </row>
    <row r="1798" spans="1:23" s="267" customFormat="1" ht="20.25">
      <c r="A1798" s="265"/>
      <c r="B1798" s="273"/>
      <c r="C1798" s="273"/>
      <c r="D1798" s="166" t="str">
        <f ca="1">IF(ISERROR($S1798),"",OFFSET('Smelter Reference List'!$C$4,$S1798-4,0)&amp;"")</f>
        <v/>
      </c>
      <c r="E1798" s="166" t="str">
        <f ca="1">IF(ISERROR($S1798),"",OFFSET('Smelter Reference List'!$D$4,$S1798-4,0)&amp;"")</f>
        <v/>
      </c>
      <c r="F1798" s="166" t="str">
        <f ca="1">IF(ISERROR($S1798),"",OFFSET('Smelter Reference List'!$E$4,$S1798-4,0))</f>
        <v/>
      </c>
      <c r="G1798" s="166" t="str">
        <f ca="1">IF(C1798=$U$4,"Enter smelter details", IF(ISERROR($S1798),"",OFFSET('Smelter Reference List'!$F$4,$S1798-4,0)))</f>
        <v/>
      </c>
      <c r="H1798" s="290" t="str">
        <f ca="1">IF(ISERROR($S1798),"",OFFSET('Smelter Reference List'!$G$4,$S1798-4,0))</f>
        <v/>
      </c>
      <c r="I1798" s="291" t="str">
        <f ca="1">IF(ISERROR($S1798),"",OFFSET('Smelter Reference List'!$H$4,$S1798-4,0))</f>
        <v/>
      </c>
      <c r="J1798" s="291" t="str">
        <f ca="1">IF(ISERROR($S1798),"",OFFSET('Smelter Reference List'!$I$4,$S1798-4,0))</f>
        <v/>
      </c>
      <c r="K1798" s="288"/>
      <c r="L1798" s="288"/>
      <c r="M1798" s="288"/>
      <c r="N1798" s="288"/>
      <c r="O1798" s="288"/>
      <c r="P1798" s="288"/>
      <c r="Q1798" s="289"/>
      <c r="R1798" s="274"/>
      <c r="S1798" s="275" t="e">
        <f>IF(OR(C1798="",C1798=T$4),NA(),MATCH($B1798&amp;$C1798,'Smelter Reference List'!$J:$J,0))</f>
        <v>#N/A</v>
      </c>
      <c r="T1798" s="276"/>
      <c r="U1798" s="276"/>
      <c r="V1798" s="276"/>
      <c r="W1798" s="276"/>
    </row>
    <row r="1799" spans="1:23" s="267" customFormat="1" ht="20.25">
      <c r="A1799" s="265"/>
      <c r="B1799" s="273"/>
      <c r="C1799" s="273"/>
      <c r="D1799" s="166" t="str">
        <f ca="1">IF(ISERROR($S1799),"",OFFSET('Smelter Reference List'!$C$4,$S1799-4,0)&amp;"")</f>
        <v/>
      </c>
      <c r="E1799" s="166" t="str">
        <f ca="1">IF(ISERROR($S1799),"",OFFSET('Smelter Reference List'!$D$4,$S1799-4,0)&amp;"")</f>
        <v/>
      </c>
      <c r="F1799" s="166" t="str">
        <f ca="1">IF(ISERROR($S1799),"",OFFSET('Smelter Reference List'!$E$4,$S1799-4,0))</f>
        <v/>
      </c>
      <c r="G1799" s="166" t="str">
        <f ca="1">IF(C1799=$U$4,"Enter smelter details", IF(ISERROR($S1799),"",OFFSET('Smelter Reference List'!$F$4,$S1799-4,0)))</f>
        <v/>
      </c>
      <c r="H1799" s="290" t="str">
        <f ca="1">IF(ISERROR($S1799),"",OFFSET('Smelter Reference List'!$G$4,$S1799-4,0))</f>
        <v/>
      </c>
      <c r="I1799" s="291" t="str">
        <f ca="1">IF(ISERROR($S1799),"",OFFSET('Smelter Reference List'!$H$4,$S1799-4,0))</f>
        <v/>
      </c>
      <c r="J1799" s="291" t="str">
        <f ca="1">IF(ISERROR($S1799),"",OFFSET('Smelter Reference List'!$I$4,$S1799-4,0))</f>
        <v/>
      </c>
      <c r="K1799" s="288"/>
      <c r="L1799" s="288"/>
      <c r="M1799" s="288"/>
      <c r="N1799" s="288"/>
      <c r="O1799" s="288"/>
      <c r="P1799" s="288"/>
      <c r="Q1799" s="289"/>
      <c r="R1799" s="274"/>
      <c r="S1799" s="275" t="e">
        <f>IF(OR(C1799="",C1799=T$4),NA(),MATCH($B1799&amp;$C1799,'Smelter Reference List'!$J:$J,0))</f>
        <v>#N/A</v>
      </c>
      <c r="T1799" s="276"/>
      <c r="U1799" s="276"/>
      <c r="V1799" s="276"/>
      <c r="W1799" s="276"/>
    </row>
    <row r="1800" spans="1:23" s="267" customFormat="1" ht="20.25">
      <c r="A1800" s="265"/>
      <c r="B1800" s="273"/>
      <c r="C1800" s="273"/>
      <c r="D1800" s="166" t="str">
        <f ca="1">IF(ISERROR($S1800),"",OFFSET('Smelter Reference List'!$C$4,$S1800-4,0)&amp;"")</f>
        <v/>
      </c>
      <c r="E1800" s="166" t="str">
        <f ca="1">IF(ISERROR($S1800),"",OFFSET('Smelter Reference List'!$D$4,$S1800-4,0)&amp;"")</f>
        <v/>
      </c>
      <c r="F1800" s="166" t="str">
        <f ca="1">IF(ISERROR($S1800),"",OFFSET('Smelter Reference List'!$E$4,$S1800-4,0))</f>
        <v/>
      </c>
      <c r="G1800" s="166" t="str">
        <f ca="1">IF(C1800=$U$4,"Enter smelter details", IF(ISERROR($S1800),"",OFFSET('Smelter Reference List'!$F$4,$S1800-4,0)))</f>
        <v/>
      </c>
      <c r="H1800" s="290" t="str">
        <f ca="1">IF(ISERROR($S1800),"",OFFSET('Smelter Reference List'!$G$4,$S1800-4,0))</f>
        <v/>
      </c>
      <c r="I1800" s="291" t="str">
        <f ca="1">IF(ISERROR($S1800),"",OFFSET('Smelter Reference List'!$H$4,$S1800-4,0))</f>
        <v/>
      </c>
      <c r="J1800" s="291" t="str">
        <f ca="1">IF(ISERROR($S1800),"",OFFSET('Smelter Reference List'!$I$4,$S1800-4,0))</f>
        <v/>
      </c>
      <c r="K1800" s="288"/>
      <c r="L1800" s="288"/>
      <c r="M1800" s="288"/>
      <c r="N1800" s="288"/>
      <c r="O1800" s="288"/>
      <c r="P1800" s="288"/>
      <c r="Q1800" s="289"/>
      <c r="R1800" s="274"/>
      <c r="S1800" s="275" t="e">
        <f>IF(OR(C1800="",C1800=T$4),NA(),MATCH($B1800&amp;$C1800,'Smelter Reference List'!$J:$J,0))</f>
        <v>#N/A</v>
      </c>
      <c r="T1800" s="276"/>
      <c r="U1800" s="276"/>
      <c r="V1800" s="276"/>
      <c r="W1800" s="276"/>
    </row>
    <row r="1801" spans="1:23" s="267" customFormat="1" ht="20.25">
      <c r="A1801" s="265"/>
      <c r="B1801" s="273"/>
      <c r="C1801" s="273"/>
      <c r="D1801" s="166" t="str">
        <f ca="1">IF(ISERROR($S1801),"",OFFSET('Smelter Reference List'!$C$4,$S1801-4,0)&amp;"")</f>
        <v/>
      </c>
      <c r="E1801" s="166" t="str">
        <f ca="1">IF(ISERROR($S1801),"",OFFSET('Smelter Reference List'!$D$4,$S1801-4,0)&amp;"")</f>
        <v/>
      </c>
      <c r="F1801" s="166" t="str">
        <f ca="1">IF(ISERROR($S1801),"",OFFSET('Smelter Reference List'!$E$4,$S1801-4,0))</f>
        <v/>
      </c>
      <c r="G1801" s="166" t="str">
        <f ca="1">IF(C1801=$U$4,"Enter smelter details", IF(ISERROR($S1801),"",OFFSET('Smelter Reference List'!$F$4,$S1801-4,0)))</f>
        <v/>
      </c>
      <c r="H1801" s="290" t="str">
        <f ca="1">IF(ISERROR($S1801),"",OFFSET('Smelter Reference List'!$G$4,$S1801-4,0))</f>
        <v/>
      </c>
      <c r="I1801" s="291" t="str">
        <f ca="1">IF(ISERROR($S1801),"",OFFSET('Smelter Reference List'!$H$4,$S1801-4,0))</f>
        <v/>
      </c>
      <c r="J1801" s="291" t="str">
        <f ca="1">IF(ISERROR($S1801),"",OFFSET('Smelter Reference List'!$I$4,$S1801-4,0))</f>
        <v/>
      </c>
      <c r="K1801" s="288"/>
      <c r="L1801" s="288"/>
      <c r="M1801" s="288"/>
      <c r="N1801" s="288"/>
      <c r="O1801" s="288"/>
      <c r="P1801" s="288"/>
      <c r="Q1801" s="289"/>
      <c r="R1801" s="274"/>
      <c r="S1801" s="275" t="e">
        <f>IF(OR(C1801="",C1801=T$4),NA(),MATCH($B1801&amp;$C1801,'Smelter Reference List'!$J:$J,0))</f>
        <v>#N/A</v>
      </c>
      <c r="T1801" s="276"/>
      <c r="U1801" s="276"/>
      <c r="V1801" s="276"/>
      <c r="W1801" s="276"/>
    </row>
    <row r="1802" spans="1:23" s="267" customFormat="1" ht="20.25">
      <c r="A1802" s="265"/>
      <c r="B1802" s="273"/>
      <c r="C1802" s="273"/>
      <c r="D1802" s="166" t="str">
        <f ca="1">IF(ISERROR($S1802),"",OFFSET('Smelter Reference List'!$C$4,$S1802-4,0)&amp;"")</f>
        <v/>
      </c>
      <c r="E1802" s="166" t="str">
        <f ca="1">IF(ISERROR($S1802),"",OFFSET('Smelter Reference List'!$D$4,$S1802-4,0)&amp;"")</f>
        <v/>
      </c>
      <c r="F1802" s="166" t="str">
        <f ca="1">IF(ISERROR($S1802),"",OFFSET('Smelter Reference List'!$E$4,$S1802-4,0))</f>
        <v/>
      </c>
      <c r="G1802" s="166" t="str">
        <f ca="1">IF(C1802=$U$4,"Enter smelter details", IF(ISERROR($S1802),"",OFFSET('Smelter Reference List'!$F$4,$S1802-4,0)))</f>
        <v/>
      </c>
      <c r="H1802" s="290" t="str">
        <f ca="1">IF(ISERROR($S1802),"",OFFSET('Smelter Reference List'!$G$4,$S1802-4,0))</f>
        <v/>
      </c>
      <c r="I1802" s="291" t="str">
        <f ca="1">IF(ISERROR($S1802),"",OFFSET('Smelter Reference List'!$H$4,$S1802-4,0))</f>
        <v/>
      </c>
      <c r="J1802" s="291" t="str">
        <f ca="1">IF(ISERROR($S1802),"",OFFSET('Smelter Reference List'!$I$4,$S1802-4,0))</f>
        <v/>
      </c>
      <c r="K1802" s="288"/>
      <c r="L1802" s="288"/>
      <c r="M1802" s="288"/>
      <c r="N1802" s="288"/>
      <c r="O1802" s="288"/>
      <c r="P1802" s="288"/>
      <c r="Q1802" s="289"/>
      <c r="R1802" s="274"/>
      <c r="S1802" s="275" t="e">
        <f>IF(OR(C1802="",C1802=T$4),NA(),MATCH($B1802&amp;$C1802,'Smelter Reference List'!$J:$J,0))</f>
        <v>#N/A</v>
      </c>
      <c r="T1802" s="276"/>
      <c r="U1802" s="276"/>
      <c r="V1802" s="276"/>
      <c r="W1802" s="276"/>
    </row>
    <row r="1803" spans="1:23" s="267" customFormat="1" ht="20.25">
      <c r="A1803" s="265"/>
      <c r="B1803" s="273"/>
      <c r="C1803" s="273"/>
      <c r="D1803" s="166" t="str">
        <f ca="1">IF(ISERROR($S1803),"",OFFSET('Smelter Reference List'!$C$4,$S1803-4,0)&amp;"")</f>
        <v/>
      </c>
      <c r="E1803" s="166" t="str">
        <f ca="1">IF(ISERROR($S1803),"",OFFSET('Smelter Reference List'!$D$4,$S1803-4,0)&amp;"")</f>
        <v/>
      </c>
      <c r="F1803" s="166" t="str">
        <f ca="1">IF(ISERROR($S1803),"",OFFSET('Smelter Reference List'!$E$4,$S1803-4,0))</f>
        <v/>
      </c>
      <c r="G1803" s="166" t="str">
        <f ca="1">IF(C1803=$U$4,"Enter smelter details", IF(ISERROR($S1803),"",OFFSET('Smelter Reference List'!$F$4,$S1803-4,0)))</f>
        <v/>
      </c>
      <c r="H1803" s="290" t="str">
        <f ca="1">IF(ISERROR($S1803),"",OFFSET('Smelter Reference List'!$G$4,$S1803-4,0))</f>
        <v/>
      </c>
      <c r="I1803" s="291" t="str">
        <f ca="1">IF(ISERROR($S1803),"",OFFSET('Smelter Reference List'!$H$4,$S1803-4,0))</f>
        <v/>
      </c>
      <c r="J1803" s="291" t="str">
        <f ca="1">IF(ISERROR($S1803),"",OFFSET('Smelter Reference List'!$I$4,$S1803-4,0))</f>
        <v/>
      </c>
      <c r="K1803" s="288"/>
      <c r="L1803" s="288"/>
      <c r="M1803" s="288"/>
      <c r="N1803" s="288"/>
      <c r="O1803" s="288"/>
      <c r="P1803" s="288"/>
      <c r="Q1803" s="289"/>
      <c r="R1803" s="274"/>
      <c r="S1803" s="275" t="e">
        <f>IF(OR(C1803="",C1803=T$4),NA(),MATCH($B1803&amp;$C1803,'Smelter Reference List'!$J:$J,0))</f>
        <v>#N/A</v>
      </c>
      <c r="T1803" s="276"/>
      <c r="U1803" s="276"/>
      <c r="V1803" s="276"/>
      <c r="W1803" s="276"/>
    </row>
    <row r="1804" spans="1:23" s="267" customFormat="1" ht="20.25">
      <c r="A1804" s="265"/>
      <c r="B1804" s="273"/>
      <c r="C1804" s="273"/>
      <c r="D1804" s="166" t="str">
        <f ca="1">IF(ISERROR($S1804),"",OFFSET('Smelter Reference List'!$C$4,$S1804-4,0)&amp;"")</f>
        <v/>
      </c>
      <c r="E1804" s="166" t="str">
        <f ca="1">IF(ISERROR($S1804),"",OFFSET('Smelter Reference List'!$D$4,$S1804-4,0)&amp;"")</f>
        <v/>
      </c>
      <c r="F1804" s="166" t="str">
        <f ca="1">IF(ISERROR($S1804),"",OFFSET('Smelter Reference List'!$E$4,$S1804-4,0))</f>
        <v/>
      </c>
      <c r="G1804" s="166" t="str">
        <f ca="1">IF(C1804=$U$4,"Enter smelter details", IF(ISERROR($S1804),"",OFFSET('Smelter Reference List'!$F$4,$S1804-4,0)))</f>
        <v/>
      </c>
      <c r="H1804" s="290" t="str">
        <f ca="1">IF(ISERROR($S1804),"",OFFSET('Smelter Reference List'!$G$4,$S1804-4,0))</f>
        <v/>
      </c>
      <c r="I1804" s="291" t="str">
        <f ca="1">IF(ISERROR($S1804),"",OFFSET('Smelter Reference List'!$H$4,$S1804-4,0))</f>
        <v/>
      </c>
      <c r="J1804" s="291" t="str">
        <f ca="1">IF(ISERROR($S1804),"",OFFSET('Smelter Reference List'!$I$4,$S1804-4,0))</f>
        <v/>
      </c>
      <c r="K1804" s="288"/>
      <c r="L1804" s="288"/>
      <c r="M1804" s="288"/>
      <c r="N1804" s="288"/>
      <c r="O1804" s="288"/>
      <c r="P1804" s="288"/>
      <c r="Q1804" s="289"/>
      <c r="R1804" s="274"/>
      <c r="S1804" s="275" t="e">
        <f>IF(OR(C1804="",C1804=T$4),NA(),MATCH($B1804&amp;$C1804,'Smelter Reference List'!$J:$J,0))</f>
        <v>#N/A</v>
      </c>
      <c r="T1804" s="276"/>
      <c r="U1804" s="276"/>
      <c r="V1804" s="276"/>
      <c r="W1804" s="276"/>
    </row>
    <row r="1805" spans="1:23" s="267" customFormat="1" ht="20.25">
      <c r="A1805" s="265"/>
      <c r="B1805" s="273"/>
      <c r="C1805" s="273"/>
      <c r="D1805" s="166" t="str">
        <f ca="1">IF(ISERROR($S1805),"",OFFSET('Smelter Reference List'!$C$4,$S1805-4,0)&amp;"")</f>
        <v/>
      </c>
      <c r="E1805" s="166" t="str">
        <f ca="1">IF(ISERROR($S1805),"",OFFSET('Smelter Reference List'!$D$4,$S1805-4,0)&amp;"")</f>
        <v/>
      </c>
      <c r="F1805" s="166" t="str">
        <f ca="1">IF(ISERROR($S1805),"",OFFSET('Smelter Reference List'!$E$4,$S1805-4,0))</f>
        <v/>
      </c>
      <c r="G1805" s="166" t="str">
        <f ca="1">IF(C1805=$U$4,"Enter smelter details", IF(ISERROR($S1805),"",OFFSET('Smelter Reference List'!$F$4,$S1805-4,0)))</f>
        <v/>
      </c>
      <c r="H1805" s="290" t="str">
        <f ca="1">IF(ISERROR($S1805),"",OFFSET('Smelter Reference List'!$G$4,$S1805-4,0))</f>
        <v/>
      </c>
      <c r="I1805" s="291" t="str">
        <f ca="1">IF(ISERROR($S1805),"",OFFSET('Smelter Reference List'!$H$4,$S1805-4,0))</f>
        <v/>
      </c>
      <c r="J1805" s="291" t="str">
        <f ca="1">IF(ISERROR($S1805),"",OFFSET('Smelter Reference List'!$I$4,$S1805-4,0))</f>
        <v/>
      </c>
      <c r="K1805" s="288"/>
      <c r="L1805" s="288"/>
      <c r="M1805" s="288"/>
      <c r="N1805" s="288"/>
      <c r="O1805" s="288"/>
      <c r="P1805" s="288"/>
      <c r="Q1805" s="289"/>
      <c r="R1805" s="274"/>
      <c r="S1805" s="275" t="e">
        <f>IF(OR(C1805="",C1805=T$4),NA(),MATCH($B1805&amp;$C1805,'Smelter Reference List'!$J:$J,0))</f>
        <v>#N/A</v>
      </c>
      <c r="T1805" s="276"/>
      <c r="U1805" s="276"/>
      <c r="V1805" s="276"/>
      <c r="W1805" s="276"/>
    </row>
    <row r="1806" spans="1:23" s="267" customFormat="1" ht="20.25">
      <c r="A1806" s="265"/>
      <c r="B1806" s="273"/>
      <c r="C1806" s="273"/>
      <c r="D1806" s="166" t="str">
        <f ca="1">IF(ISERROR($S1806),"",OFFSET('Smelter Reference List'!$C$4,$S1806-4,0)&amp;"")</f>
        <v/>
      </c>
      <c r="E1806" s="166" t="str">
        <f ca="1">IF(ISERROR($S1806),"",OFFSET('Smelter Reference List'!$D$4,$S1806-4,0)&amp;"")</f>
        <v/>
      </c>
      <c r="F1806" s="166" t="str">
        <f ca="1">IF(ISERROR($S1806),"",OFFSET('Smelter Reference List'!$E$4,$S1806-4,0))</f>
        <v/>
      </c>
      <c r="G1806" s="166" t="str">
        <f ca="1">IF(C1806=$U$4,"Enter smelter details", IF(ISERROR($S1806),"",OFFSET('Smelter Reference List'!$F$4,$S1806-4,0)))</f>
        <v/>
      </c>
      <c r="H1806" s="290" t="str">
        <f ca="1">IF(ISERROR($S1806),"",OFFSET('Smelter Reference List'!$G$4,$S1806-4,0))</f>
        <v/>
      </c>
      <c r="I1806" s="291" t="str">
        <f ca="1">IF(ISERROR($S1806),"",OFFSET('Smelter Reference List'!$H$4,$S1806-4,0))</f>
        <v/>
      </c>
      <c r="J1806" s="291" t="str">
        <f ca="1">IF(ISERROR($S1806),"",OFFSET('Smelter Reference List'!$I$4,$S1806-4,0))</f>
        <v/>
      </c>
      <c r="K1806" s="288"/>
      <c r="L1806" s="288"/>
      <c r="M1806" s="288"/>
      <c r="N1806" s="288"/>
      <c r="O1806" s="288"/>
      <c r="P1806" s="288"/>
      <c r="Q1806" s="289"/>
      <c r="R1806" s="274"/>
      <c r="S1806" s="275" t="e">
        <f>IF(OR(C1806="",C1806=T$4),NA(),MATCH($B1806&amp;$C1806,'Smelter Reference List'!$J:$J,0))</f>
        <v>#N/A</v>
      </c>
      <c r="T1806" s="276"/>
      <c r="U1806" s="276"/>
      <c r="V1806" s="276"/>
      <c r="W1806" s="276"/>
    </row>
    <row r="1807" spans="1:23" s="267" customFormat="1" ht="20.25">
      <c r="A1807" s="265"/>
      <c r="B1807" s="273"/>
      <c r="C1807" s="273"/>
      <c r="D1807" s="166" t="str">
        <f ca="1">IF(ISERROR($S1807),"",OFFSET('Smelter Reference List'!$C$4,$S1807-4,0)&amp;"")</f>
        <v/>
      </c>
      <c r="E1807" s="166" t="str">
        <f ca="1">IF(ISERROR($S1807),"",OFFSET('Smelter Reference List'!$D$4,$S1807-4,0)&amp;"")</f>
        <v/>
      </c>
      <c r="F1807" s="166" t="str">
        <f ca="1">IF(ISERROR($S1807),"",OFFSET('Smelter Reference List'!$E$4,$S1807-4,0))</f>
        <v/>
      </c>
      <c r="G1807" s="166" t="str">
        <f ca="1">IF(C1807=$U$4,"Enter smelter details", IF(ISERROR($S1807),"",OFFSET('Smelter Reference List'!$F$4,$S1807-4,0)))</f>
        <v/>
      </c>
      <c r="H1807" s="290" t="str">
        <f ca="1">IF(ISERROR($S1807),"",OFFSET('Smelter Reference List'!$G$4,$S1807-4,0))</f>
        <v/>
      </c>
      <c r="I1807" s="291" t="str">
        <f ca="1">IF(ISERROR($S1807),"",OFFSET('Smelter Reference List'!$H$4,$S1807-4,0))</f>
        <v/>
      </c>
      <c r="J1807" s="291" t="str">
        <f ca="1">IF(ISERROR($S1807),"",OFFSET('Smelter Reference List'!$I$4,$S1807-4,0))</f>
        <v/>
      </c>
      <c r="K1807" s="288"/>
      <c r="L1807" s="288"/>
      <c r="M1807" s="288"/>
      <c r="N1807" s="288"/>
      <c r="O1807" s="288"/>
      <c r="P1807" s="288"/>
      <c r="Q1807" s="289"/>
      <c r="R1807" s="274"/>
      <c r="S1807" s="275" t="e">
        <f>IF(OR(C1807="",C1807=T$4),NA(),MATCH($B1807&amp;$C1807,'Smelter Reference List'!$J:$J,0))</f>
        <v>#N/A</v>
      </c>
      <c r="T1807" s="276"/>
      <c r="U1807" s="276"/>
      <c r="V1807" s="276"/>
      <c r="W1807" s="276"/>
    </row>
    <row r="1808" spans="1:23" s="267" customFormat="1" ht="20.25">
      <c r="A1808" s="265"/>
      <c r="B1808" s="273"/>
      <c r="C1808" s="273"/>
      <c r="D1808" s="166" t="str">
        <f ca="1">IF(ISERROR($S1808),"",OFFSET('Smelter Reference List'!$C$4,$S1808-4,0)&amp;"")</f>
        <v/>
      </c>
      <c r="E1808" s="166" t="str">
        <f ca="1">IF(ISERROR($S1808),"",OFFSET('Smelter Reference List'!$D$4,$S1808-4,0)&amp;"")</f>
        <v/>
      </c>
      <c r="F1808" s="166" t="str">
        <f ca="1">IF(ISERROR($S1808),"",OFFSET('Smelter Reference List'!$E$4,$S1808-4,0))</f>
        <v/>
      </c>
      <c r="G1808" s="166" t="str">
        <f ca="1">IF(C1808=$U$4,"Enter smelter details", IF(ISERROR($S1808),"",OFFSET('Smelter Reference List'!$F$4,$S1808-4,0)))</f>
        <v/>
      </c>
      <c r="H1808" s="290" t="str">
        <f ca="1">IF(ISERROR($S1808),"",OFFSET('Smelter Reference List'!$G$4,$S1808-4,0))</f>
        <v/>
      </c>
      <c r="I1808" s="291" t="str">
        <f ca="1">IF(ISERROR($S1808),"",OFFSET('Smelter Reference List'!$H$4,$S1808-4,0))</f>
        <v/>
      </c>
      <c r="J1808" s="291" t="str">
        <f ca="1">IF(ISERROR($S1808),"",OFFSET('Smelter Reference List'!$I$4,$S1808-4,0))</f>
        <v/>
      </c>
      <c r="K1808" s="288"/>
      <c r="L1808" s="288"/>
      <c r="M1808" s="288"/>
      <c r="N1808" s="288"/>
      <c r="O1808" s="288"/>
      <c r="P1808" s="288"/>
      <c r="Q1808" s="289"/>
      <c r="R1808" s="274"/>
      <c r="S1808" s="275" t="e">
        <f>IF(OR(C1808="",C1808=T$4),NA(),MATCH($B1808&amp;$C1808,'Smelter Reference List'!$J:$J,0))</f>
        <v>#N/A</v>
      </c>
      <c r="T1808" s="276"/>
      <c r="U1808" s="276"/>
      <c r="V1808" s="276"/>
      <c r="W1808" s="276"/>
    </row>
    <row r="1809" spans="1:23" s="267" customFormat="1" ht="20.25">
      <c r="A1809" s="265"/>
      <c r="B1809" s="273"/>
      <c r="C1809" s="273"/>
      <c r="D1809" s="166" t="str">
        <f ca="1">IF(ISERROR($S1809),"",OFFSET('Smelter Reference List'!$C$4,$S1809-4,0)&amp;"")</f>
        <v/>
      </c>
      <c r="E1809" s="166" t="str">
        <f ca="1">IF(ISERROR($S1809),"",OFFSET('Smelter Reference List'!$D$4,$S1809-4,0)&amp;"")</f>
        <v/>
      </c>
      <c r="F1809" s="166" t="str">
        <f ca="1">IF(ISERROR($S1809),"",OFFSET('Smelter Reference List'!$E$4,$S1809-4,0))</f>
        <v/>
      </c>
      <c r="G1809" s="166" t="str">
        <f ca="1">IF(C1809=$U$4,"Enter smelter details", IF(ISERROR($S1809),"",OFFSET('Smelter Reference List'!$F$4,$S1809-4,0)))</f>
        <v/>
      </c>
      <c r="H1809" s="290" t="str">
        <f ca="1">IF(ISERROR($S1809),"",OFFSET('Smelter Reference List'!$G$4,$S1809-4,0))</f>
        <v/>
      </c>
      <c r="I1809" s="291" t="str">
        <f ca="1">IF(ISERROR($S1809),"",OFFSET('Smelter Reference List'!$H$4,$S1809-4,0))</f>
        <v/>
      </c>
      <c r="J1809" s="291" t="str">
        <f ca="1">IF(ISERROR($S1809),"",OFFSET('Smelter Reference List'!$I$4,$S1809-4,0))</f>
        <v/>
      </c>
      <c r="K1809" s="288"/>
      <c r="L1809" s="288"/>
      <c r="M1809" s="288"/>
      <c r="N1809" s="288"/>
      <c r="O1809" s="288"/>
      <c r="P1809" s="288"/>
      <c r="Q1809" s="289"/>
      <c r="R1809" s="274"/>
      <c r="S1809" s="275" t="e">
        <f>IF(OR(C1809="",C1809=T$4),NA(),MATCH($B1809&amp;$C1809,'Smelter Reference List'!$J:$J,0))</f>
        <v>#N/A</v>
      </c>
      <c r="T1809" s="276"/>
      <c r="U1809" s="276"/>
      <c r="V1809" s="276"/>
      <c r="W1809" s="276"/>
    </row>
    <row r="1810" spans="1:23" s="267" customFormat="1" ht="20.25">
      <c r="A1810" s="265"/>
      <c r="B1810" s="273"/>
      <c r="C1810" s="273"/>
      <c r="D1810" s="166" t="str">
        <f ca="1">IF(ISERROR($S1810),"",OFFSET('Smelter Reference List'!$C$4,$S1810-4,0)&amp;"")</f>
        <v/>
      </c>
      <c r="E1810" s="166" t="str">
        <f ca="1">IF(ISERROR($S1810),"",OFFSET('Smelter Reference List'!$D$4,$S1810-4,0)&amp;"")</f>
        <v/>
      </c>
      <c r="F1810" s="166" t="str">
        <f ca="1">IF(ISERROR($S1810),"",OFFSET('Smelter Reference List'!$E$4,$S1810-4,0))</f>
        <v/>
      </c>
      <c r="G1810" s="166" t="str">
        <f ca="1">IF(C1810=$U$4,"Enter smelter details", IF(ISERROR($S1810),"",OFFSET('Smelter Reference List'!$F$4,$S1810-4,0)))</f>
        <v/>
      </c>
      <c r="H1810" s="290" t="str">
        <f ca="1">IF(ISERROR($S1810),"",OFFSET('Smelter Reference List'!$G$4,$S1810-4,0))</f>
        <v/>
      </c>
      <c r="I1810" s="291" t="str">
        <f ca="1">IF(ISERROR($S1810),"",OFFSET('Smelter Reference List'!$H$4,$S1810-4,0))</f>
        <v/>
      </c>
      <c r="J1810" s="291" t="str">
        <f ca="1">IF(ISERROR($S1810),"",OFFSET('Smelter Reference List'!$I$4,$S1810-4,0))</f>
        <v/>
      </c>
      <c r="K1810" s="288"/>
      <c r="L1810" s="288"/>
      <c r="M1810" s="288"/>
      <c r="N1810" s="288"/>
      <c r="O1810" s="288"/>
      <c r="P1810" s="288"/>
      <c r="Q1810" s="289"/>
      <c r="R1810" s="274"/>
      <c r="S1810" s="275" t="e">
        <f>IF(OR(C1810="",C1810=T$4),NA(),MATCH($B1810&amp;$C1810,'Smelter Reference List'!$J:$J,0))</f>
        <v>#N/A</v>
      </c>
      <c r="T1810" s="276"/>
      <c r="U1810" s="276"/>
      <c r="V1810" s="276"/>
      <c r="W1810" s="276"/>
    </row>
    <row r="1811" spans="1:23" s="267" customFormat="1" ht="20.25">
      <c r="A1811" s="265"/>
      <c r="B1811" s="273"/>
      <c r="C1811" s="273"/>
      <c r="D1811" s="166" t="str">
        <f ca="1">IF(ISERROR($S1811),"",OFFSET('Smelter Reference List'!$C$4,$S1811-4,0)&amp;"")</f>
        <v/>
      </c>
      <c r="E1811" s="166" t="str">
        <f ca="1">IF(ISERROR($S1811),"",OFFSET('Smelter Reference List'!$D$4,$S1811-4,0)&amp;"")</f>
        <v/>
      </c>
      <c r="F1811" s="166" t="str">
        <f ca="1">IF(ISERROR($S1811),"",OFFSET('Smelter Reference List'!$E$4,$S1811-4,0))</f>
        <v/>
      </c>
      <c r="G1811" s="166" t="str">
        <f ca="1">IF(C1811=$U$4,"Enter smelter details", IF(ISERROR($S1811),"",OFFSET('Smelter Reference List'!$F$4,$S1811-4,0)))</f>
        <v/>
      </c>
      <c r="H1811" s="290" t="str">
        <f ca="1">IF(ISERROR($S1811),"",OFFSET('Smelter Reference List'!$G$4,$S1811-4,0))</f>
        <v/>
      </c>
      <c r="I1811" s="291" t="str">
        <f ca="1">IF(ISERROR($S1811),"",OFFSET('Smelter Reference List'!$H$4,$S1811-4,0))</f>
        <v/>
      </c>
      <c r="J1811" s="291" t="str">
        <f ca="1">IF(ISERROR($S1811),"",OFFSET('Smelter Reference List'!$I$4,$S1811-4,0))</f>
        <v/>
      </c>
      <c r="K1811" s="288"/>
      <c r="L1811" s="288"/>
      <c r="M1811" s="288"/>
      <c r="N1811" s="288"/>
      <c r="O1811" s="288"/>
      <c r="P1811" s="288"/>
      <c r="Q1811" s="289"/>
      <c r="R1811" s="274"/>
      <c r="S1811" s="275" t="e">
        <f>IF(OR(C1811="",C1811=T$4),NA(),MATCH($B1811&amp;$C1811,'Smelter Reference List'!$J:$J,0))</f>
        <v>#N/A</v>
      </c>
      <c r="T1811" s="276"/>
      <c r="U1811" s="276"/>
      <c r="V1811" s="276"/>
      <c r="W1811" s="276"/>
    </row>
    <row r="1812" spans="1:23" s="267" customFormat="1" ht="20.25">
      <c r="A1812" s="265"/>
      <c r="B1812" s="273"/>
      <c r="C1812" s="273"/>
      <c r="D1812" s="166" t="str">
        <f ca="1">IF(ISERROR($S1812),"",OFFSET('Smelter Reference List'!$C$4,$S1812-4,0)&amp;"")</f>
        <v/>
      </c>
      <c r="E1812" s="166" t="str">
        <f ca="1">IF(ISERROR($S1812),"",OFFSET('Smelter Reference List'!$D$4,$S1812-4,0)&amp;"")</f>
        <v/>
      </c>
      <c r="F1812" s="166" t="str">
        <f ca="1">IF(ISERROR($S1812),"",OFFSET('Smelter Reference List'!$E$4,$S1812-4,0))</f>
        <v/>
      </c>
      <c r="G1812" s="166" t="str">
        <f ca="1">IF(C1812=$U$4,"Enter smelter details", IF(ISERROR($S1812),"",OFFSET('Smelter Reference List'!$F$4,$S1812-4,0)))</f>
        <v/>
      </c>
      <c r="H1812" s="290" t="str">
        <f ca="1">IF(ISERROR($S1812),"",OFFSET('Smelter Reference List'!$G$4,$S1812-4,0))</f>
        <v/>
      </c>
      <c r="I1812" s="291" t="str">
        <f ca="1">IF(ISERROR($S1812),"",OFFSET('Smelter Reference List'!$H$4,$S1812-4,0))</f>
        <v/>
      </c>
      <c r="J1812" s="291" t="str">
        <f ca="1">IF(ISERROR($S1812),"",OFFSET('Smelter Reference List'!$I$4,$S1812-4,0))</f>
        <v/>
      </c>
      <c r="K1812" s="288"/>
      <c r="L1812" s="288"/>
      <c r="M1812" s="288"/>
      <c r="N1812" s="288"/>
      <c r="O1812" s="288"/>
      <c r="P1812" s="288"/>
      <c r="Q1812" s="289"/>
      <c r="R1812" s="274"/>
      <c r="S1812" s="275" t="e">
        <f>IF(OR(C1812="",C1812=T$4),NA(),MATCH($B1812&amp;$C1812,'Smelter Reference List'!$J:$J,0))</f>
        <v>#N/A</v>
      </c>
      <c r="T1812" s="276"/>
      <c r="U1812" s="276"/>
      <c r="V1812" s="276"/>
      <c r="W1812" s="276"/>
    </row>
    <row r="1813" spans="1:23" s="267" customFormat="1" ht="20.25">
      <c r="A1813" s="265"/>
      <c r="B1813" s="273"/>
      <c r="C1813" s="273"/>
      <c r="D1813" s="166" t="str">
        <f ca="1">IF(ISERROR($S1813),"",OFFSET('Smelter Reference List'!$C$4,$S1813-4,0)&amp;"")</f>
        <v/>
      </c>
      <c r="E1813" s="166" t="str">
        <f ca="1">IF(ISERROR($S1813),"",OFFSET('Smelter Reference List'!$D$4,$S1813-4,0)&amp;"")</f>
        <v/>
      </c>
      <c r="F1813" s="166" t="str">
        <f ca="1">IF(ISERROR($S1813),"",OFFSET('Smelter Reference List'!$E$4,$S1813-4,0))</f>
        <v/>
      </c>
      <c r="G1813" s="166" t="str">
        <f ca="1">IF(C1813=$U$4,"Enter smelter details", IF(ISERROR($S1813),"",OFFSET('Smelter Reference List'!$F$4,$S1813-4,0)))</f>
        <v/>
      </c>
      <c r="H1813" s="290" t="str">
        <f ca="1">IF(ISERROR($S1813),"",OFFSET('Smelter Reference List'!$G$4,$S1813-4,0))</f>
        <v/>
      </c>
      <c r="I1813" s="291" t="str">
        <f ca="1">IF(ISERROR($S1813),"",OFFSET('Smelter Reference List'!$H$4,$S1813-4,0))</f>
        <v/>
      </c>
      <c r="J1813" s="291" t="str">
        <f ca="1">IF(ISERROR($S1813),"",OFFSET('Smelter Reference List'!$I$4,$S1813-4,0))</f>
        <v/>
      </c>
      <c r="K1813" s="288"/>
      <c r="L1813" s="288"/>
      <c r="M1813" s="288"/>
      <c r="N1813" s="288"/>
      <c r="O1813" s="288"/>
      <c r="P1813" s="288"/>
      <c r="Q1813" s="289"/>
      <c r="R1813" s="274"/>
      <c r="S1813" s="275" t="e">
        <f>IF(OR(C1813="",C1813=T$4),NA(),MATCH($B1813&amp;$C1813,'Smelter Reference List'!$J:$J,0))</f>
        <v>#N/A</v>
      </c>
      <c r="T1813" s="276"/>
      <c r="U1813" s="276"/>
      <c r="V1813" s="276"/>
      <c r="W1813" s="276"/>
    </row>
    <row r="1814" spans="1:23" s="267" customFormat="1" ht="20.25">
      <c r="A1814" s="265"/>
      <c r="B1814" s="273"/>
      <c r="C1814" s="273"/>
      <c r="D1814" s="166" t="str">
        <f ca="1">IF(ISERROR($S1814),"",OFFSET('Smelter Reference List'!$C$4,$S1814-4,0)&amp;"")</f>
        <v/>
      </c>
      <c r="E1814" s="166" t="str">
        <f ca="1">IF(ISERROR($S1814),"",OFFSET('Smelter Reference List'!$D$4,$S1814-4,0)&amp;"")</f>
        <v/>
      </c>
      <c r="F1814" s="166" t="str">
        <f ca="1">IF(ISERROR($S1814),"",OFFSET('Smelter Reference List'!$E$4,$S1814-4,0))</f>
        <v/>
      </c>
      <c r="G1814" s="166" t="str">
        <f ca="1">IF(C1814=$U$4,"Enter smelter details", IF(ISERROR($S1814),"",OFFSET('Smelter Reference List'!$F$4,$S1814-4,0)))</f>
        <v/>
      </c>
      <c r="H1814" s="290" t="str">
        <f ca="1">IF(ISERROR($S1814),"",OFFSET('Smelter Reference List'!$G$4,$S1814-4,0))</f>
        <v/>
      </c>
      <c r="I1814" s="291" t="str">
        <f ca="1">IF(ISERROR($S1814),"",OFFSET('Smelter Reference List'!$H$4,$S1814-4,0))</f>
        <v/>
      </c>
      <c r="J1814" s="291" t="str">
        <f ca="1">IF(ISERROR($S1814),"",OFFSET('Smelter Reference List'!$I$4,$S1814-4,0))</f>
        <v/>
      </c>
      <c r="K1814" s="288"/>
      <c r="L1814" s="288"/>
      <c r="M1814" s="288"/>
      <c r="N1814" s="288"/>
      <c r="O1814" s="288"/>
      <c r="P1814" s="288"/>
      <c r="Q1814" s="289"/>
      <c r="R1814" s="274"/>
      <c r="S1814" s="275" t="e">
        <f>IF(OR(C1814="",C1814=T$4),NA(),MATCH($B1814&amp;$C1814,'Smelter Reference List'!$J:$J,0))</f>
        <v>#N/A</v>
      </c>
      <c r="T1814" s="276"/>
      <c r="U1814" s="276"/>
      <c r="V1814" s="276"/>
      <c r="W1814" s="276"/>
    </row>
    <row r="1815" spans="1:23" s="267" customFormat="1" ht="20.25">
      <c r="A1815" s="265"/>
      <c r="B1815" s="273"/>
      <c r="C1815" s="273"/>
      <c r="D1815" s="166" t="str">
        <f ca="1">IF(ISERROR($S1815),"",OFFSET('Smelter Reference List'!$C$4,$S1815-4,0)&amp;"")</f>
        <v/>
      </c>
      <c r="E1815" s="166" t="str">
        <f ca="1">IF(ISERROR($S1815),"",OFFSET('Smelter Reference List'!$D$4,$S1815-4,0)&amp;"")</f>
        <v/>
      </c>
      <c r="F1815" s="166" t="str">
        <f ca="1">IF(ISERROR($S1815),"",OFFSET('Smelter Reference List'!$E$4,$S1815-4,0))</f>
        <v/>
      </c>
      <c r="G1815" s="166" t="str">
        <f ca="1">IF(C1815=$U$4,"Enter smelter details", IF(ISERROR($S1815),"",OFFSET('Smelter Reference List'!$F$4,$S1815-4,0)))</f>
        <v/>
      </c>
      <c r="H1815" s="290" t="str">
        <f ca="1">IF(ISERROR($S1815),"",OFFSET('Smelter Reference List'!$G$4,$S1815-4,0))</f>
        <v/>
      </c>
      <c r="I1815" s="291" t="str">
        <f ca="1">IF(ISERROR($S1815),"",OFFSET('Smelter Reference List'!$H$4,$S1815-4,0))</f>
        <v/>
      </c>
      <c r="J1815" s="291" t="str">
        <f ca="1">IF(ISERROR($S1815),"",OFFSET('Smelter Reference List'!$I$4,$S1815-4,0))</f>
        <v/>
      </c>
      <c r="K1815" s="288"/>
      <c r="L1815" s="288"/>
      <c r="M1815" s="288"/>
      <c r="N1815" s="288"/>
      <c r="O1815" s="288"/>
      <c r="P1815" s="288"/>
      <c r="Q1815" s="289"/>
      <c r="R1815" s="274"/>
      <c r="S1815" s="275" t="e">
        <f>IF(OR(C1815="",C1815=T$4),NA(),MATCH($B1815&amp;$C1815,'Smelter Reference List'!$J:$J,0))</f>
        <v>#N/A</v>
      </c>
      <c r="T1815" s="276"/>
      <c r="U1815" s="276"/>
      <c r="V1815" s="276"/>
      <c r="W1815" s="276"/>
    </row>
    <row r="1816" spans="1:23" s="267" customFormat="1" ht="20.25">
      <c r="A1816" s="265"/>
      <c r="B1816" s="273"/>
      <c r="C1816" s="273"/>
      <c r="D1816" s="166" t="str">
        <f ca="1">IF(ISERROR($S1816),"",OFFSET('Smelter Reference List'!$C$4,$S1816-4,0)&amp;"")</f>
        <v/>
      </c>
      <c r="E1816" s="166" t="str">
        <f ca="1">IF(ISERROR($S1816),"",OFFSET('Smelter Reference List'!$D$4,$S1816-4,0)&amp;"")</f>
        <v/>
      </c>
      <c r="F1816" s="166" t="str">
        <f ca="1">IF(ISERROR($S1816),"",OFFSET('Smelter Reference List'!$E$4,$S1816-4,0))</f>
        <v/>
      </c>
      <c r="G1816" s="166" t="str">
        <f ca="1">IF(C1816=$U$4,"Enter smelter details", IF(ISERROR($S1816),"",OFFSET('Smelter Reference List'!$F$4,$S1816-4,0)))</f>
        <v/>
      </c>
      <c r="H1816" s="290" t="str">
        <f ca="1">IF(ISERROR($S1816),"",OFFSET('Smelter Reference List'!$G$4,$S1816-4,0))</f>
        <v/>
      </c>
      <c r="I1816" s="291" t="str">
        <f ca="1">IF(ISERROR($S1816),"",OFFSET('Smelter Reference List'!$H$4,$S1816-4,0))</f>
        <v/>
      </c>
      <c r="J1816" s="291" t="str">
        <f ca="1">IF(ISERROR($S1816),"",OFFSET('Smelter Reference List'!$I$4,$S1816-4,0))</f>
        <v/>
      </c>
      <c r="K1816" s="288"/>
      <c r="L1816" s="288"/>
      <c r="M1816" s="288"/>
      <c r="N1816" s="288"/>
      <c r="O1816" s="288"/>
      <c r="P1816" s="288"/>
      <c r="Q1816" s="289"/>
      <c r="R1816" s="274"/>
      <c r="S1816" s="275" t="e">
        <f>IF(OR(C1816="",C1816=T$4),NA(),MATCH($B1816&amp;$C1816,'Smelter Reference List'!$J:$J,0))</f>
        <v>#N/A</v>
      </c>
      <c r="T1816" s="276"/>
      <c r="U1816" s="276"/>
      <c r="V1816" s="276"/>
      <c r="W1816" s="276"/>
    </row>
    <row r="1817" spans="1:23" s="267" customFormat="1" ht="20.25">
      <c r="A1817" s="265"/>
      <c r="B1817" s="273"/>
      <c r="C1817" s="273"/>
      <c r="D1817" s="166" t="str">
        <f ca="1">IF(ISERROR($S1817),"",OFFSET('Smelter Reference List'!$C$4,$S1817-4,0)&amp;"")</f>
        <v/>
      </c>
      <c r="E1817" s="166" t="str">
        <f ca="1">IF(ISERROR($S1817),"",OFFSET('Smelter Reference List'!$D$4,$S1817-4,0)&amp;"")</f>
        <v/>
      </c>
      <c r="F1817" s="166" t="str">
        <f ca="1">IF(ISERROR($S1817),"",OFFSET('Smelter Reference List'!$E$4,$S1817-4,0))</f>
        <v/>
      </c>
      <c r="G1817" s="166" t="str">
        <f ca="1">IF(C1817=$U$4,"Enter smelter details", IF(ISERROR($S1817),"",OFFSET('Smelter Reference List'!$F$4,$S1817-4,0)))</f>
        <v/>
      </c>
      <c r="H1817" s="290" t="str">
        <f ca="1">IF(ISERROR($S1817),"",OFFSET('Smelter Reference List'!$G$4,$S1817-4,0))</f>
        <v/>
      </c>
      <c r="I1817" s="291" t="str">
        <f ca="1">IF(ISERROR($S1817),"",OFFSET('Smelter Reference List'!$H$4,$S1817-4,0))</f>
        <v/>
      </c>
      <c r="J1817" s="291" t="str">
        <f ca="1">IF(ISERROR($S1817),"",OFFSET('Smelter Reference List'!$I$4,$S1817-4,0))</f>
        <v/>
      </c>
      <c r="K1817" s="288"/>
      <c r="L1817" s="288"/>
      <c r="M1817" s="288"/>
      <c r="N1817" s="288"/>
      <c r="O1817" s="288"/>
      <c r="P1817" s="288"/>
      <c r="Q1817" s="289"/>
      <c r="R1817" s="274"/>
      <c r="S1817" s="275" t="e">
        <f>IF(OR(C1817="",C1817=T$4),NA(),MATCH($B1817&amp;$C1817,'Smelter Reference List'!$J:$J,0))</f>
        <v>#N/A</v>
      </c>
      <c r="T1817" s="276"/>
      <c r="U1817" s="276"/>
      <c r="V1817" s="276"/>
      <c r="W1817" s="276"/>
    </row>
    <row r="1818" spans="1:23" s="267" customFormat="1" ht="20.25">
      <c r="A1818" s="265"/>
      <c r="B1818" s="273"/>
      <c r="C1818" s="273"/>
      <c r="D1818" s="166" t="str">
        <f ca="1">IF(ISERROR($S1818),"",OFFSET('Smelter Reference List'!$C$4,$S1818-4,0)&amp;"")</f>
        <v/>
      </c>
      <c r="E1818" s="166" t="str">
        <f ca="1">IF(ISERROR($S1818),"",OFFSET('Smelter Reference List'!$D$4,$S1818-4,0)&amp;"")</f>
        <v/>
      </c>
      <c r="F1818" s="166" t="str">
        <f ca="1">IF(ISERROR($S1818),"",OFFSET('Smelter Reference List'!$E$4,$S1818-4,0))</f>
        <v/>
      </c>
      <c r="G1818" s="166" t="str">
        <f ca="1">IF(C1818=$U$4,"Enter smelter details", IF(ISERROR($S1818),"",OFFSET('Smelter Reference List'!$F$4,$S1818-4,0)))</f>
        <v/>
      </c>
      <c r="H1818" s="290" t="str">
        <f ca="1">IF(ISERROR($S1818),"",OFFSET('Smelter Reference List'!$G$4,$S1818-4,0))</f>
        <v/>
      </c>
      <c r="I1818" s="291" t="str">
        <f ca="1">IF(ISERROR($S1818),"",OFFSET('Smelter Reference List'!$H$4,$S1818-4,0))</f>
        <v/>
      </c>
      <c r="J1818" s="291" t="str">
        <f ca="1">IF(ISERROR($S1818),"",OFFSET('Smelter Reference List'!$I$4,$S1818-4,0))</f>
        <v/>
      </c>
      <c r="K1818" s="288"/>
      <c r="L1818" s="288"/>
      <c r="M1818" s="288"/>
      <c r="N1818" s="288"/>
      <c r="O1818" s="288"/>
      <c r="P1818" s="288"/>
      <c r="Q1818" s="289"/>
      <c r="R1818" s="274"/>
      <c r="S1818" s="275" t="e">
        <f>IF(OR(C1818="",C1818=T$4),NA(),MATCH($B1818&amp;$C1818,'Smelter Reference List'!$J:$J,0))</f>
        <v>#N/A</v>
      </c>
      <c r="T1818" s="276"/>
      <c r="U1818" s="276"/>
      <c r="V1818" s="276"/>
      <c r="W1818" s="276"/>
    </row>
    <row r="1819" spans="1:23" s="267" customFormat="1" ht="20.25">
      <c r="A1819" s="265"/>
      <c r="B1819" s="273"/>
      <c r="C1819" s="273"/>
      <c r="D1819" s="166" t="str">
        <f ca="1">IF(ISERROR($S1819),"",OFFSET('Smelter Reference List'!$C$4,$S1819-4,0)&amp;"")</f>
        <v/>
      </c>
      <c r="E1819" s="166" t="str">
        <f ca="1">IF(ISERROR($S1819),"",OFFSET('Smelter Reference List'!$D$4,$S1819-4,0)&amp;"")</f>
        <v/>
      </c>
      <c r="F1819" s="166" t="str">
        <f ca="1">IF(ISERROR($S1819),"",OFFSET('Smelter Reference List'!$E$4,$S1819-4,0))</f>
        <v/>
      </c>
      <c r="G1819" s="166" t="str">
        <f ca="1">IF(C1819=$U$4,"Enter smelter details", IF(ISERROR($S1819),"",OFFSET('Smelter Reference List'!$F$4,$S1819-4,0)))</f>
        <v/>
      </c>
      <c r="H1819" s="290" t="str">
        <f ca="1">IF(ISERROR($S1819),"",OFFSET('Smelter Reference List'!$G$4,$S1819-4,0))</f>
        <v/>
      </c>
      <c r="I1819" s="291" t="str">
        <f ca="1">IF(ISERROR($S1819),"",OFFSET('Smelter Reference List'!$H$4,$S1819-4,0))</f>
        <v/>
      </c>
      <c r="J1819" s="291" t="str">
        <f ca="1">IF(ISERROR($S1819),"",OFFSET('Smelter Reference List'!$I$4,$S1819-4,0))</f>
        <v/>
      </c>
      <c r="K1819" s="288"/>
      <c r="L1819" s="288"/>
      <c r="M1819" s="288"/>
      <c r="N1819" s="288"/>
      <c r="O1819" s="288"/>
      <c r="P1819" s="288"/>
      <c r="Q1819" s="289"/>
      <c r="R1819" s="274"/>
      <c r="S1819" s="275" t="e">
        <f>IF(OR(C1819="",C1819=T$4),NA(),MATCH($B1819&amp;$C1819,'Smelter Reference List'!$J:$J,0))</f>
        <v>#N/A</v>
      </c>
      <c r="T1819" s="276"/>
      <c r="U1819" s="276"/>
      <c r="V1819" s="276"/>
      <c r="W1819" s="276"/>
    </row>
    <row r="1820" spans="1:23" s="267" customFormat="1" ht="20.25">
      <c r="A1820" s="265"/>
      <c r="B1820" s="273"/>
      <c r="C1820" s="273"/>
      <c r="D1820" s="166" t="str">
        <f ca="1">IF(ISERROR($S1820),"",OFFSET('Smelter Reference List'!$C$4,$S1820-4,0)&amp;"")</f>
        <v/>
      </c>
      <c r="E1820" s="166" t="str">
        <f ca="1">IF(ISERROR($S1820),"",OFFSET('Smelter Reference List'!$D$4,$S1820-4,0)&amp;"")</f>
        <v/>
      </c>
      <c r="F1820" s="166" t="str">
        <f ca="1">IF(ISERROR($S1820),"",OFFSET('Smelter Reference List'!$E$4,$S1820-4,0))</f>
        <v/>
      </c>
      <c r="G1820" s="166" t="str">
        <f ca="1">IF(C1820=$U$4,"Enter smelter details", IF(ISERROR($S1820),"",OFFSET('Smelter Reference List'!$F$4,$S1820-4,0)))</f>
        <v/>
      </c>
      <c r="H1820" s="290" t="str">
        <f ca="1">IF(ISERROR($S1820),"",OFFSET('Smelter Reference List'!$G$4,$S1820-4,0))</f>
        <v/>
      </c>
      <c r="I1820" s="291" t="str">
        <f ca="1">IF(ISERROR($S1820),"",OFFSET('Smelter Reference List'!$H$4,$S1820-4,0))</f>
        <v/>
      </c>
      <c r="J1820" s="291" t="str">
        <f ca="1">IF(ISERROR($S1820),"",OFFSET('Smelter Reference List'!$I$4,$S1820-4,0))</f>
        <v/>
      </c>
      <c r="K1820" s="288"/>
      <c r="L1820" s="288"/>
      <c r="M1820" s="288"/>
      <c r="N1820" s="288"/>
      <c r="O1820" s="288"/>
      <c r="P1820" s="288"/>
      <c r="Q1820" s="289"/>
      <c r="R1820" s="274"/>
      <c r="S1820" s="275" t="e">
        <f>IF(OR(C1820="",C1820=T$4),NA(),MATCH($B1820&amp;$C1820,'Smelter Reference List'!$J:$J,0))</f>
        <v>#N/A</v>
      </c>
      <c r="T1820" s="276"/>
      <c r="U1820" s="276"/>
      <c r="V1820" s="276"/>
      <c r="W1820" s="276"/>
    </row>
    <row r="1821" spans="1:23" s="267" customFormat="1" ht="20.25">
      <c r="A1821" s="265"/>
      <c r="B1821" s="273"/>
      <c r="C1821" s="273"/>
      <c r="D1821" s="166" t="str">
        <f ca="1">IF(ISERROR($S1821),"",OFFSET('Smelter Reference List'!$C$4,$S1821-4,0)&amp;"")</f>
        <v/>
      </c>
      <c r="E1821" s="166" t="str">
        <f ca="1">IF(ISERROR($S1821),"",OFFSET('Smelter Reference List'!$D$4,$S1821-4,0)&amp;"")</f>
        <v/>
      </c>
      <c r="F1821" s="166" t="str">
        <f ca="1">IF(ISERROR($S1821),"",OFFSET('Smelter Reference List'!$E$4,$S1821-4,0))</f>
        <v/>
      </c>
      <c r="G1821" s="166" t="str">
        <f ca="1">IF(C1821=$U$4,"Enter smelter details", IF(ISERROR($S1821),"",OFFSET('Smelter Reference List'!$F$4,$S1821-4,0)))</f>
        <v/>
      </c>
      <c r="H1821" s="290" t="str">
        <f ca="1">IF(ISERROR($S1821),"",OFFSET('Smelter Reference List'!$G$4,$S1821-4,0))</f>
        <v/>
      </c>
      <c r="I1821" s="291" t="str">
        <f ca="1">IF(ISERROR($S1821),"",OFFSET('Smelter Reference List'!$H$4,$S1821-4,0))</f>
        <v/>
      </c>
      <c r="J1821" s="291" t="str">
        <f ca="1">IF(ISERROR($S1821),"",OFFSET('Smelter Reference List'!$I$4,$S1821-4,0))</f>
        <v/>
      </c>
      <c r="K1821" s="288"/>
      <c r="L1821" s="288"/>
      <c r="M1821" s="288"/>
      <c r="N1821" s="288"/>
      <c r="O1821" s="288"/>
      <c r="P1821" s="288"/>
      <c r="Q1821" s="289"/>
      <c r="R1821" s="274"/>
      <c r="S1821" s="275" t="e">
        <f>IF(OR(C1821="",C1821=T$4),NA(),MATCH($B1821&amp;$C1821,'Smelter Reference List'!$J:$J,0))</f>
        <v>#N/A</v>
      </c>
      <c r="T1821" s="276"/>
      <c r="U1821" s="276"/>
      <c r="V1821" s="276"/>
      <c r="W1821" s="276"/>
    </row>
    <row r="1822" spans="1:23" s="267" customFormat="1" ht="20.25">
      <c r="A1822" s="265"/>
      <c r="B1822" s="273"/>
      <c r="C1822" s="273"/>
      <c r="D1822" s="166" t="str">
        <f ca="1">IF(ISERROR($S1822),"",OFFSET('Smelter Reference List'!$C$4,$S1822-4,0)&amp;"")</f>
        <v/>
      </c>
      <c r="E1822" s="166" t="str">
        <f ca="1">IF(ISERROR($S1822),"",OFFSET('Smelter Reference List'!$D$4,$S1822-4,0)&amp;"")</f>
        <v/>
      </c>
      <c r="F1822" s="166" t="str">
        <f ca="1">IF(ISERROR($S1822),"",OFFSET('Smelter Reference List'!$E$4,$S1822-4,0))</f>
        <v/>
      </c>
      <c r="G1822" s="166" t="str">
        <f ca="1">IF(C1822=$U$4,"Enter smelter details", IF(ISERROR($S1822),"",OFFSET('Smelter Reference List'!$F$4,$S1822-4,0)))</f>
        <v/>
      </c>
      <c r="H1822" s="290" t="str">
        <f ca="1">IF(ISERROR($S1822),"",OFFSET('Smelter Reference List'!$G$4,$S1822-4,0))</f>
        <v/>
      </c>
      <c r="I1822" s="291" t="str">
        <f ca="1">IF(ISERROR($S1822),"",OFFSET('Smelter Reference List'!$H$4,$S1822-4,0))</f>
        <v/>
      </c>
      <c r="J1822" s="291" t="str">
        <f ca="1">IF(ISERROR($S1822),"",OFFSET('Smelter Reference List'!$I$4,$S1822-4,0))</f>
        <v/>
      </c>
      <c r="K1822" s="288"/>
      <c r="L1822" s="288"/>
      <c r="M1822" s="288"/>
      <c r="N1822" s="288"/>
      <c r="O1822" s="288"/>
      <c r="P1822" s="288"/>
      <c r="Q1822" s="289"/>
      <c r="R1822" s="274"/>
      <c r="S1822" s="275" t="e">
        <f>IF(OR(C1822="",C1822=T$4),NA(),MATCH($B1822&amp;$C1822,'Smelter Reference List'!$J:$J,0))</f>
        <v>#N/A</v>
      </c>
      <c r="T1822" s="276"/>
      <c r="U1822" s="276"/>
      <c r="V1822" s="276"/>
      <c r="W1822" s="276"/>
    </row>
    <row r="1823" spans="1:23" s="267" customFormat="1" ht="20.25">
      <c r="A1823" s="265"/>
      <c r="B1823" s="273"/>
      <c r="C1823" s="273"/>
      <c r="D1823" s="166" t="str">
        <f ca="1">IF(ISERROR($S1823),"",OFFSET('Smelter Reference List'!$C$4,$S1823-4,0)&amp;"")</f>
        <v/>
      </c>
      <c r="E1823" s="166" t="str">
        <f ca="1">IF(ISERROR($S1823),"",OFFSET('Smelter Reference List'!$D$4,$S1823-4,0)&amp;"")</f>
        <v/>
      </c>
      <c r="F1823" s="166" t="str">
        <f ca="1">IF(ISERROR($S1823),"",OFFSET('Smelter Reference List'!$E$4,$S1823-4,0))</f>
        <v/>
      </c>
      <c r="G1823" s="166" t="str">
        <f ca="1">IF(C1823=$U$4,"Enter smelter details", IF(ISERROR($S1823),"",OFFSET('Smelter Reference List'!$F$4,$S1823-4,0)))</f>
        <v/>
      </c>
      <c r="H1823" s="290" t="str">
        <f ca="1">IF(ISERROR($S1823),"",OFFSET('Smelter Reference List'!$G$4,$S1823-4,0))</f>
        <v/>
      </c>
      <c r="I1823" s="291" t="str">
        <f ca="1">IF(ISERROR($S1823),"",OFFSET('Smelter Reference List'!$H$4,$S1823-4,0))</f>
        <v/>
      </c>
      <c r="J1823" s="291" t="str">
        <f ca="1">IF(ISERROR($S1823),"",OFFSET('Smelter Reference List'!$I$4,$S1823-4,0))</f>
        <v/>
      </c>
      <c r="K1823" s="288"/>
      <c r="L1823" s="288"/>
      <c r="M1823" s="288"/>
      <c r="N1823" s="288"/>
      <c r="O1823" s="288"/>
      <c r="P1823" s="288"/>
      <c r="Q1823" s="289"/>
      <c r="R1823" s="274"/>
      <c r="S1823" s="275" t="e">
        <f>IF(OR(C1823="",C1823=T$4),NA(),MATCH($B1823&amp;$C1823,'Smelter Reference List'!$J:$J,0))</f>
        <v>#N/A</v>
      </c>
      <c r="T1823" s="276"/>
      <c r="U1823" s="276"/>
      <c r="V1823" s="276"/>
      <c r="W1823" s="276"/>
    </row>
    <row r="1824" spans="1:23" s="267" customFormat="1" ht="20.25">
      <c r="A1824" s="265"/>
      <c r="B1824" s="273"/>
      <c r="C1824" s="273"/>
      <c r="D1824" s="166" t="str">
        <f ca="1">IF(ISERROR($S1824),"",OFFSET('Smelter Reference List'!$C$4,$S1824-4,0)&amp;"")</f>
        <v/>
      </c>
      <c r="E1824" s="166" t="str">
        <f ca="1">IF(ISERROR($S1824),"",OFFSET('Smelter Reference List'!$D$4,$S1824-4,0)&amp;"")</f>
        <v/>
      </c>
      <c r="F1824" s="166" t="str">
        <f ca="1">IF(ISERROR($S1824),"",OFFSET('Smelter Reference List'!$E$4,$S1824-4,0))</f>
        <v/>
      </c>
      <c r="G1824" s="166" t="str">
        <f ca="1">IF(C1824=$U$4,"Enter smelter details", IF(ISERROR($S1824),"",OFFSET('Smelter Reference List'!$F$4,$S1824-4,0)))</f>
        <v/>
      </c>
      <c r="H1824" s="290" t="str">
        <f ca="1">IF(ISERROR($S1824),"",OFFSET('Smelter Reference List'!$G$4,$S1824-4,0))</f>
        <v/>
      </c>
      <c r="I1824" s="291" t="str">
        <f ca="1">IF(ISERROR($S1824),"",OFFSET('Smelter Reference List'!$H$4,$S1824-4,0))</f>
        <v/>
      </c>
      <c r="J1824" s="291" t="str">
        <f ca="1">IF(ISERROR($S1824),"",OFFSET('Smelter Reference List'!$I$4,$S1824-4,0))</f>
        <v/>
      </c>
      <c r="K1824" s="288"/>
      <c r="L1824" s="288"/>
      <c r="M1824" s="288"/>
      <c r="N1824" s="288"/>
      <c r="O1824" s="288"/>
      <c r="P1824" s="288"/>
      <c r="Q1824" s="289"/>
      <c r="R1824" s="274"/>
      <c r="S1824" s="275" t="e">
        <f>IF(OR(C1824="",C1824=T$4),NA(),MATCH($B1824&amp;$C1824,'Smelter Reference List'!$J:$J,0))</f>
        <v>#N/A</v>
      </c>
      <c r="T1824" s="276"/>
      <c r="U1824" s="276"/>
      <c r="V1824" s="276"/>
      <c r="W1824" s="276"/>
    </row>
    <row r="1825" spans="1:23" s="267" customFormat="1" ht="20.25">
      <c r="A1825" s="265"/>
      <c r="B1825" s="273"/>
      <c r="C1825" s="273"/>
      <c r="D1825" s="166" t="str">
        <f ca="1">IF(ISERROR($S1825),"",OFFSET('Smelter Reference List'!$C$4,$S1825-4,0)&amp;"")</f>
        <v/>
      </c>
      <c r="E1825" s="166" t="str">
        <f ca="1">IF(ISERROR($S1825),"",OFFSET('Smelter Reference List'!$D$4,$S1825-4,0)&amp;"")</f>
        <v/>
      </c>
      <c r="F1825" s="166" t="str">
        <f ca="1">IF(ISERROR($S1825),"",OFFSET('Smelter Reference List'!$E$4,$S1825-4,0))</f>
        <v/>
      </c>
      <c r="G1825" s="166" t="str">
        <f ca="1">IF(C1825=$U$4,"Enter smelter details", IF(ISERROR($S1825),"",OFFSET('Smelter Reference List'!$F$4,$S1825-4,0)))</f>
        <v/>
      </c>
      <c r="H1825" s="290" t="str">
        <f ca="1">IF(ISERROR($S1825),"",OFFSET('Smelter Reference List'!$G$4,$S1825-4,0))</f>
        <v/>
      </c>
      <c r="I1825" s="291" t="str">
        <f ca="1">IF(ISERROR($S1825),"",OFFSET('Smelter Reference List'!$H$4,$S1825-4,0))</f>
        <v/>
      </c>
      <c r="J1825" s="291" t="str">
        <f ca="1">IF(ISERROR($S1825),"",OFFSET('Smelter Reference List'!$I$4,$S1825-4,0))</f>
        <v/>
      </c>
      <c r="K1825" s="288"/>
      <c r="L1825" s="288"/>
      <c r="M1825" s="288"/>
      <c r="N1825" s="288"/>
      <c r="O1825" s="288"/>
      <c r="P1825" s="288"/>
      <c r="Q1825" s="289"/>
      <c r="R1825" s="274"/>
      <c r="S1825" s="275" t="e">
        <f>IF(OR(C1825="",C1825=T$4),NA(),MATCH($B1825&amp;$C1825,'Smelter Reference List'!$J:$J,0))</f>
        <v>#N/A</v>
      </c>
      <c r="T1825" s="276"/>
      <c r="U1825" s="276"/>
      <c r="V1825" s="276"/>
      <c r="W1825" s="276"/>
    </row>
    <row r="1826" spans="1:23" s="267" customFormat="1" ht="20.25">
      <c r="A1826" s="265"/>
      <c r="B1826" s="273"/>
      <c r="C1826" s="273"/>
      <c r="D1826" s="166" t="str">
        <f ca="1">IF(ISERROR($S1826),"",OFFSET('Smelter Reference List'!$C$4,$S1826-4,0)&amp;"")</f>
        <v/>
      </c>
      <c r="E1826" s="166" t="str">
        <f ca="1">IF(ISERROR($S1826),"",OFFSET('Smelter Reference List'!$D$4,$S1826-4,0)&amp;"")</f>
        <v/>
      </c>
      <c r="F1826" s="166" t="str">
        <f ca="1">IF(ISERROR($S1826),"",OFFSET('Smelter Reference List'!$E$4,$S1826-4,0))</f>
        <v/>
      </c>
      <c r="G1826" s="166" t="str">
        <f ca="1">IF(C1826=$U$4,"Enter smelter details", IF(ISERROR($S1826),"",OFFSET('Smelter Reference List'!$F$4,$S1826-4,0)))</f>
        <v/>
      </c>
      <c r="H1826" s="290" t="str">
        <f ca="1">IF(ISERROR($S1826),"",OFFSET('Smelter Reference List'!$G$4,$S1826-4,0))</f>
        <v/>
      </c>
      <c r="I1826" s="291" t="str">
        <f ca="1">IF(ISERROR($S1826),"",OFFSET('Smelter Reference List'!$H$4,$S1826-4,0))</f>
        <v/>
      </c>
      <c r="J1826" s="291" t="str">
        <f ca="1">IF(ISERROR($S1826),"",OFFSET('Smelter Reference List'!$I$4,$S1826-4,0))</f>
        <v/>
      </c>
      <c r="K1826" s="288"/>
      <c r="L1826" s="288"/>
      <c r="M1826" s="288"/>
      <c r="N1826" s="288"/>
      <c r="O1826" s="288"/>
      <c r="P1826" s="288"/>
      <c r="Q1826" s="289"/>
      <c r="R1826" s="274"/>
      <c r="S1826" s="275" t="e">
        <f>IF(OR(C1826="",C1826=T$4),NA(),MATCH($B1826&amp;$C1826,'Smelter Reference List'!$J:$J,0))</f>
        <v>#N/A</v>
      </c>
      <c r="T1826" s="276"/>
      <c r="U1826" s="276"/>
      <c r="V1826" s="276"/>
      <c r="W1826" s="276"/>
    </row>
    <row r="1827" spans="1:23" s="267" customFormat="1" ht="20.25">
      <c r="A1827" s="265"/>
      <c r="B1827" s="273"/>
      <c r="C1827" s="273"/>
      <c r="D1827" s="166" t="str">
        <f ca="1">IF(ISERROR($S1827),"",OFFSET('Smelter Reference List'!$C$4,$S1827-4,0)&amp;"")</f>
        <v/>
      </c>
      <c r="E1827" s="166" t="str">
        <f ca="1">IF(ISERROR($S1827),"",OFFSET('Smelter Reference List'!$D$4,$S1827-4,0)&amp;"")</f>
        <v/>
      </c>
      <c r="F1827" s="166" t="str">
        <f ca="1">IF(ISERROR($S1827),"",OFFSET('Smelter Reference List'!$E$4,$S1827-4,0))</f>
        <v/>
      </c>
      <c r="G1827" s="166" t="str">
        <f ca="1">IF(C1827=$U$4,"Enter smelter details", IF(ISERROR($S1827),"",OFFSET('Smelter Reference List'!$F$4,$S1827-4,0)))</f>
        <v/>
      </c>
      <c r="H1827" s="290" t="str">
        <f ca="1">IF(ISERROR($S1827),"",OFFSET('Smelter Reference List'!$G$4,$S1827-4,0))</f>
        <v/>
      </c>
      <c r="I1827" s="291" t="str">
        <f ca="1">IF(ISERROR($S1827),"",OFFSET('Smelter Reference List'!$H$4,$S1827-4,0))</f>
        <v/>
      </c>
      <c r="J1827" s="291" t="str">
        <f ca="1">IF(ISERROR($S1827),"",OFFSET('Smelter Reference List'!$I$4,$S1827-4,0))</f>
        <v/>
      </c>
      <c r="K1827" s="288"/>
      <c r="L1827" s="288"/>
      <c r="M1827" s="288"/>
      <c r="N1827" s="288"/>
      <c r="O1827" s="288"/>
      <c r="P1827" s="288"/>
      <c r="Q1827" s="289"/>
      <c r="R1827" s="274"/>
      <c r="S1827" s="275" t="e">
        <f>IF(OR(C1827="",C1827=T$4),NA(),MATCH($B1827&amp;$C1827,'Smelter Reference List'!$J:$J,0))</f>
        <v>#N/A</v>
      </c>
      <c r="T1827" s="276"/>
      <c r="U1827" s="276"/>
      <c r="V1827" s="276"/>
      <c r="W1827" s="276"/>
    </row>
    <row r="1828" spans="1:23" s="267" customFormat="1" ht="20.25">
      <c r="A1828" s="265"/>
      <c r="B1828" s="273"/>
      <c r="C1828" s="273"/>
      <c r="D1828" s="166" t="str">
        <f ca="1">IF(ISERROR($S1828),"",OFFSET('Smelter Reference List'!$C$4,$S1828-4,0)&amp;"")</f>
        <v/>
      </c>
      <c r="E1828" s="166" t="str">
        <f ca="1">IF(ISERROR($S1828),"",OFFSET('Smelter Reference List'!$D$4,$S1828-4,0)&amp;"")</f>
        <v/>
      </c>
      <c r="F1828" s="166" t="str">
        <f ca="1">IF(ISERROR($S1828),"",OFFSET('Smelter Reference List'!$E$4,$S1828-4,0))</f>
        <v/>
      </c>
      <c r="G1828" s="166" t="str">
        <f ca="1">IF(C1828=$U$4,"Enter smelter details", IF(ISERROR($S1828),"",OFFSET('Smelter Reference List'!$F$4,$S1828-4,0)))</f>
        <v/>
      </c>
      <c r="H1828" s="290" t="str">
        <f ca="1">IF(ISERROR($S1828),"",OFFSET('Smelter Reference List'!$G$4,$S1828-4,0))</f>
        <v/>
      </c>
      <c r="I1828" s="291" t="str">
        <f ca="1">IF(ISERROR($S1828),"",OFFSET('Smelter Reference List'!$H$4,$S1828-4,0))</f>
        <v/>
      </c>
      <c r="J1828" s="291" t="str">
        <f ca="1">IF(ISERROR($S1828),"",OFFSET('Smelter Reference List'!$I$4,$S1828-4,0))</f>
        <v/>
      </c>
      <c r="K1828" s="288"/>
      <c r="L1828" s="288"/>
      <c r="M1828" s="288"/>
      <c r="N1828" s="288"/>
      <c r="O1828" s="288"/>
      <c r="P1828" s="288"/>
      <c r="Q1828" s="289"/>
      <c r="R1828" s="274"/>
      <c r="S1828" s="275" t="e">
        <f>IF(OR(C1828="",C1828=T$4),NA(),MATCH($B1828&amp;$C1828,'Smelter Reference List'!$J:$J,0))</f>
        <v>#N/A</v>
      </c>
      <c r="T1828" s="276"/>
      <c r="U1828" s="276"/>
      <c r="V1828" s="276"/>
      <c r="W1828" s="276"/>
    </row>
    <row r="1829" spans="1:23" s="267" customFormat="1" ht="20.25">
      <c r="A1829" s="265"/>
      <c r="B1829" s="273"/>
      <c r="C1829" s="273"/>
      <c r="D1829" s="166" t="str">
        <f ca="1">IF(ISERROR($S1829),"",OFFSET('Smelter Reference List'!$C$4,$S1829-4,0)&amp;"")</f>
        <v/>
      </c>
      <c r="E1829" s="166" t="str">
        <f ca="1">IF(ISERROR($S1829),"",OFFSET('Smelter Reference List'!$D$4,$S1829-4,0)&amp;"")</f>
        <v/>
      </c>
      <c r="F1829" s="166" t="str">
        <f ca="1">IF(ISERROR($S1829),"",OFFSET('Smelter Reference List'!$E$4,$S1829-4,0))</f>
        <v/>
      </c>
      <c r="G1829" s="166" t="str">
        <f ca="1">IF(C1829=$U$4,"Enter smelter details", IF(ISERROR($S1829),"",OFFSET('Smelter Reference List'!$F$4,$S1829-4,0)))</f>
        <v/>
      </c>
      <c r="H1829" s="290" t="str">
        <f ca="1">IF(ISERROR($S1829),"",OFFSET('Smelter Reference List'!$G$4,$S1829-4,0))</f>
        <v/>
      </c>
      <c r="I1829" s="291" t="str">
        <f ca="1">IF(ISERROR($S1829),"",OFFSET('Smelter Reference List'!$H$4,$S1829-4,0))</f>
        <v/>
      </c>
      <c r="J1829" s="291" t="str">
        <f ca="1">IF(ISERROR($S1829),"",OFFSET('Smelter Reference List'!$I$4,$S1829-4,0))</f>
        <v/>
      </c>
      <c r="K1829" s="288"/>
      <c r="L1829" s="288"/>
      <c r="M1829" s="288"/>
      <c r="N1829" s="288"/>
      <c r="O1829" s="288"/>
      <c r="P1829" s="288"/>
      <c r="Q1829" s="289"/>
      <c r="R1829" s="274"/>
      <c r="S1829" s="275" t="e">
        <f>IF(OR(C1829="",C1829=T$4),NA(),MATCH($B1829&amp;$C1829,'Smelter Reference List'!$J:$J,0))</f>
        <v>#N/A</v>
      </c>
      <c r="T1829" s="276"/>
      <c r="U1829" s="276"/>
      <c r="V1829" s="276"/>
      <c r="W1829" s="276"/>
    </row>
    <row r="1830" spans="1:23" s="267" customFormat="1" ht="20.25">
      <c r="A1830" s="265"/>
      <c r="B1830" s="273"/>
      <c r="C1830" s="273"/>
      <c r="D1830" s="166" t="str">
        <f ca="1">IF(ISERROR($S1830),"",OFFSET('Smelter Reference List'!$C$4,$S1830-4,0)&amp;"")</f>
        <v/>
      </c>
      <c r="E1830" s="166" t="str">
        <f ca="1">IF(ISERROR($S1830),"",OFFSET('Smelter Reference List'!$D$4,$S1830-4,0)&amp;"")</f>
        <v/>
      </c>
      <c r="F1830" s="166" t="str">
        <f ca="1">IF(ISERROR($S1830),"",OFFSET('Smelter Reference List'!$E$4,$S1830-4,0))</f>
        <v/>
      </c>
      <c r="G1830" s="166" t="str">
        <f ca="1">IF(C1830=$U$4,"Enter smelter details", IF(ISERROR($S1830),"",OFFSET('Smelter Reference List'!$F$4,$S1830-4,0)))</f>
        <v/>
      </c>
      <c r="H1830" s="290" t="str">
        <f ca="1">IF(ISERROR($S1830),"",OFFSET('Smelter Reference List'!$G$4,$S1830-4,0))</f>
        <v/>
      </c>
      <c r="I1830" s="291" t="str">
        <f ca="1">IF(ISERROR($S1830),"",OFFSET('Smelter Reference List'!$H$4,$S1830-4,0))</f>
        <v/>
      </c>
      <c r="J1830" s="291" t="str">
        <f ca="1">IF(ISERROR($S1830),"",OFFSET('Smelter Reference List'!$I$4,$S1830-4,0))</f>
        <v/>
      </c>
      <c r="K1830" s="288"/>
      <c r="L1830" s="288"/>
      <c r="M1830" s="288"/>
      <c r="N1830" s="288"/>
      <c r="O1830" s="288"/>
      <c r="P1830" s="288"/>
      <c r="Q1830" s="289"/>
      <c r="R1830" s="274"/>
      <c r="S1830" s="275" t="e">
        <f>IF(OR(C1830="",C1830=T$4),NA(),MATCH($B1830&amp;$C1830,'Smelter Reference List'!$J:$J,0))</f>
        <v>#N/A</v>
      </c>
      <c r="T1830" s="276"/>
      <c r="U1830" s="276"/>
      <c r="V1830" s="276"/>
      <c r="W1830" s="276"/>
    </row>
    <row r="1831" spans="1:23" s="267" customFormat="1" ht="20.25">
      <c r="A1831" s="265"/>
      <c r="B1831" s="273"/>
      <c r="C1831" s="273"/>
      <c r="D1831" s="166" t="str">
        <f ca="1">IF(ISERROR($S1831),"",OFFSET('Smelter Reference List'!$C$4,$S1831-4,0)&amp;"")</f>
        <v/>
      </c>
      <c r="E1831" s="166" t="str">
        <f ca="1">IF(ISERROR($S1831),"",OFFSET('Smelter Reference List'!$D$4,$S1831-4,0)&amp;"")</f>
        <v/>
      </c>
      <c r="F1831" s="166" t="str">
        <f ca="1">IF(ISERROR($S1831),"",OFFSET('Smelter Reference List'!$E$4,$S1831-4,0))</f>
        <v/>
      </c>
      <c r="G1831" s="166" t="str">
        <f ca="1">IF(C1831=$U$4,"Enter smelter details", IF(ISERROR($S1831),"",OFFSET('Smelter Reference List'!$F$4,$S1831-4,0)))</f>
        <v/>
      </c>
      <c r="H1831" s="290" t="str">
        <f ca="1">IF(ISERROR($S1831),"",OFFSET('Smelter Reference List'!$G$4,$S1831-4,0))</f>
        <v/>
      </c>
      <c r="I1831" s="291" t="str">
        <f ca="1">IF(ISERROR($S1831),"",OFFSET('Smelter Reference List'!$H$4,$S1831-4,0))</f>
        <v/>
      </c>
      <c r="J1831" s="291" t="str">
        <f ca="1">IF(ISERROR($S1831),"",OFFSET('Smelter Reference List'!$I$4,$S1831-4,0))</f>
        <v/>
      </c>
      <c r="K1831" s="288"/>
      <c r="L1831" s="288"/>
      <c r="M1831" s="288"/>
      <c r="N1831" s="288"/>
      <c r="O1831" s="288"/>
      <c r="P1831" s="288"/>
      <c r="Q1831" s="289"/>
      <c r="R1831" s="274"/>
      <c r="S1831" s="275" t="e">
        <f>IF(OR(C1831="",C1831=T$4),NA(),MATCH($B1831&amp;$C1831,'Smelter Reference List'!$J:$J,0))</f>
        <v>#N/A</v>
      </c>
      <c r="T1831" s="276"/>
      <c r="U1831" s="276"/>
      <c r="V1831" s="276"/>
      <c r="W1831" s="276"/>
    </row>
    <row r="1832" spans="1:23" s="267" customFormat="1" ht="20.25">
      <c r="A1832" s="265"/>
      <c r="B1832" s="273"/>
      <c r="C1832" s="273"/>
      <c r="D1832" s="166" t="str">
        <f ca="1">IF(ISERROR($S1832),"",OFFSET('Smelter Reference List'!$C$4,$S1832-4,0)&amp;"")</f>
        <v/>
      </c>
      <c r="E1832" s="166" t="str">
        <f ca="1">IF(ISERROR($S1832),"",OFFSET('Smelter Reference List'!$D$4,$S1832-4,0)&amp;"")</f>
        <v/>
      </c>
      <c r="F1832" s="166" t="str">
        <f ca="1">IF(ISERROR($S1832),"",OFFSET('Smelter Reference List'!$E$4,$S1832-4,0))</f>
        <v/>
      </c>
      <c r="G1832" s="166" t="str">
        <f ca="1">IF(C1832=$U$4,"Enter smelter details", IF(ISERROR($S1832),"",OFFSET('Smelter Reference List'!$F$4,$S1832-4,0)))</f>
        <v/>
      </c>
      <c r="H1832" s="290" t="str">
        <f ca="1">IF(ISERROR($S1832),"",OFFSET('Smelter Reference List'!$G$4,$S1832-4,0))</f>
        <v/>
      </c>
      <c r="I1832" s="291" t="str">
        <f ca="1">IF(ISERROR($S1832),"",OFFSET('Smelter Reference List'!$H$4,$S1832-4,0))</f>
        <v/>
      </c>
      <c r="J1832" s="291" t="str">
        <f ca="1">IF(ISERROR($S1832),"",OFFSET('Smelter Reference List'!$I$4,$S1832-4,0))</f>
        <v/>
      </c>
      <c r="K1832" s="288"/>
      <c r="L1832" s="288"/>
      <c r="M1832" s="288"/>
      <c r="N1832" s="288"/>
      <c r="O1832" s="288"/>
      <c r="P1832" s="288"/>
      <c r="Q1832" s="289"/>
      <c r="R1832" s="274"/>
      <c r="S1832" s="275" t="e">
        <f>IF(OR(C1832="",C1832=T$4),NA(),MATCH($B1832&amp;$C1832,'Smelter Reference List'!$J:$J,0))</f>
        <v>#N/A</v>
      </c>
      <c r="T1832" s="276"/>
      <c r="U1832" s="276"/>
      <c r="V1832" s="276"/>
      <c r="W1832" s="276"/>
    </row>
    <row r="1833" spans="1:23" s="267" customFormat="1" ht="20.25">
      <c r="A1833" s="265"/>
      <c r="B1833" s="273"/>
      <c r="C1833" s="273"/>
      <c r="D1833" s="166" t="str">
        <f ca="1">IF(ISERROR($S1833),"",OFFSET('Smelter Reference List'!$C$4,$S1833-4,0)&amp;"")</f>
        <v/>
      </c>
      <c r="E1833" s="166" t="str">
        <f ca="1">IF(ISERROR($S1833),"",OFFSET('Smelter Reference List'!$D$4,$S1833-4,0)&amp;"")</f>
        <v/>
      </c>
      <c r="F1833" s="166" t="str">
        <f ca="1">IF(ISERROR($S1833),"",OFFSET('Smelter Reference List'!$E$4,$S1833-4,0))</f>
        <v/>
      </c>
      <c r="G1833" s="166" t="str">
        <f ca="1">IF(C1833=$U$4,"Enter smelter details", IF(ISERROR($S1833),"",OFFSET('Smelter Reference List'!$F$4,$S1833-4,0)))</f>
        <v/>
      </c>
      <c r="H1833" s="290" t="str">
        <f ca="1">IF(ISERROR($S1833),"",OFFSET('Smelter Reference List'!$G$4,$S1833-4,0))</f>
        <v/>
      </c>
      <c r="I1833" s="291" t="str">
        <f ca="1">IF(ISERROR($S1833),"",OFFSET('Smelter Reference List'!$H$4,$S1833-4,0))</f>
        <v/>
      </c>
      <c r="J1833" s="291" t="str">
        <f ca="1">IF(ISERROR($S1833),"",OFFSET('Smelter Reference List'!$I$4,$S1833-4,0))</f>
        <v/>
      </c>
      <c r="K1833" s="288"/>
      <c r="L1833" s="288"/>
      <c r="M1833" s="288"/>
      <c r="N1833" s="288"/>
      <c r="O1833" s="288"/>
      <c r="P1833" s="288"/>
      <c r="Q1833" s="289"/>
      <c r="R1833" s="274"/>
      <c r="S1833" s="275" t="e">
        <f>IF(OR(C1833="",C1833=T$4),NA(),MATCH($B1833&amp;$C1833,'Smelter Reference List'!$J:$J,0))</f>
        <v>#N/A</v>
      </c>
      <c r="T1833" s="276"/>
      <c r="U1833" s="276"/>
      <c r="V1833" s="276"/>
      <c r="W1833" s="276"/>
    </row>
    <row r="1834" spans="1:23" s="267" customFormat="1" ht="20.25">
      <c r="A1834" s="265"/>
      <c r="B1834" s="273"/>
      <c r="C1834" s="273"/>
      <c r="D1834" s="166" t="str">
        <f ca="1">IF(ISERROR($S1834),"",OFFSET('Smelter Reference List'!$C$4,$S1834-4,0)&amp;"")</f>
        <v/>
      </c>
      <c r="E1834" s="166" t="str">
        <f ca="1">IF(ISERROR($S1834),"",OFFSET('Smelter Reference List'!$D$4,$S1834-4,0)&amp;"")</f>
        <v/>
      </c>
      <c r="F1834" s="166" t="str">
        <f ca="1">IF(ISERROR($S1834),"",OFFSET('Smelter Reference List'!$E$4,$S1834-4,0))</f>
        <v/>
      </c>
      <c r="G1834" s="166" t="str">
        <f ca="1">IF(C1834=$U$4,"Enter smelter details", IF(ISERROR($S1834),"",OFFSET('Smelter Reference List'!$F$4,$S1834-4,0)))</f>
        <v/>
      </c>
      <c r="H1834" s="290" t="str">
        <f ca="1">IF(ISERROR($S1834),"",OFFSET('Smelter Reference List'!$G$4,$S1834-4,0))</f>
        <v/>
      </c>
      <c r="I1834" s="291" t="str">
        <f ca="1">IF(ISERROR($S1834),"",OFFSET('Smelter Reference List'!$H$4,$S1834-4,0))</f>
        <v/>
      </c>
      <c r="J1834" s="291" t="str">
        <f ca="1">IF(ISERROR($S1834),"",OFFSET('Smelter Reference List'!$I$4,$S1834-4,0))</f>
        <v/>
      </c>
      <c r="K1834" s="288"/>
      <c r="L1834" s="288"/>
      <c r="M1834" s="288"/>
      <c r="N1834" s="288"/>
      <c r="O1834" s="288"/>
      <c r="P1834" s="288"/>
      <c r="Q1834" s="289"/>
      <c r="R1834" s="274"/>
      <c r="S1834" s="275" t="e">
        <f>IF(OR(C1834="",C1834=T$4),NA(),MATCH($B1834&amp;$C1834,'Smelter Reference List'!$J:$J,0))</f>
        <v>#N/A</v>
      </c>
      <c r="T1834" s="276"/>
      <c r="U1834" s="276"/>
      <c r="V1834" s="276"/>
      <c r="W1834" s="276"/>
    </row>
    <row r="1835" spans="1:23" s="267" customFormat="1" ht="20.25">
      <c r="A1835" s="265"/>
      <c r="B1835" s="273"/>
      <c r="C1835" s="273"/>
      <c r="D1835" s="166" t="str">
        <f ca="1">IF(ISERROR($S1835),"",OFFSET('Smelter Reference List'!$C$4,$S1835-4,0)&amp;"")</f>
        <v/>
      </c>
      <c r="E1835" s="166" t="str">
        <f ca="1">IF(ISERROR($S1835),"",OFFSET('Smelter Reference List'!$D$4,$S1835-4,0)&amp;"")</f>
        <v/>
      </c>
      <c r="F1835" s="166" t="str">
        <f ca="1">IF(ISERROR($S1835),"",OFFSET('Smelter Reference List'!$E$4,$S1835-4,0))</f>
        <v/>
      </c>
      <c r="G1835" s="166" t="str">
        <f ca="1">IF(C1835=$U$4,"Enter smelter details", IF(ISERROR($S1835),"",OFFSET('Smelter Reference List'!$F$4,$S1835-4,0)))</f>
        <v/>
      </c>
      <c r="H1835" s="290" t="str">
        <f ca="1">IF(ISERROR($S1835),"",OFFSET('Smelter Reference List'!$G$4,$S1835-4,0))</f>
        <v/>
      </c>
      <c r="I1835" s="291" t="str">
        <f ca="1">IF(ISERROR($S1835),"",OFFSET('Smelter Reference List'!$H$4,$S1835-4,0))</f>
        <v/>
      </c>
      <c r="J1835" s="291" t="str">
        <f ca="1">IF(ISERROR($S1835),"",OFFSET('Smelter Reference List'!$I$4,$S1835-4,0))</f>
        <v/>
      </c>
      <c r="K1835" s="288"/>
      <c r="L1835" s="288"/>
      <c r="M1835" s="288"/>
      <c r="N1835" s="288"/>
      <c r="O1835" s="288"/>
      <c r="P1835" s="288"/>
      <c r="Q1835" s="289"/>
      <c r="R1835" s="274"/>
      <c r="S1835" s="275" t="e">
        <f>IF(OR(C1835="",C1835=T$4),NA(),MATCH($B1835&amp;$C1835,'Smelter Reference List'!$J:$J,0))</f>
        <v>#N/A</v>
      </c>
      <c r="T1835" s="276"/>
      <c r="U1835" s="276"/>
      <c r="V1835" s="276"/>
      <c r="W1835" s="276"/>
    </row>
    <row r="1836" spans="1:23" s="267" customFormat="1" ht="20.25">
      <c r="A1836" s="265"/>
      <c r="B1836" s="273"/>
      <c r="C1836" s="273"/>
      <c r="D1836" s="166" t="str">
        <f ca="1">IF(ISERROR($S1836),"",OFFSET('Smelter Reference List'!$C$4,$S1836-4,0)&amp;"")</f>
        <v/>
      </c>
      <c r="E1836" s="166" t="str">
        <f ca="1">IF(ISERROR($S1836),"",OFFSET('Smelter Reference List'!$D$4,$S1836-4,0)&amp;"")</f>
        <v/>
      </c>
      <c r="F1836" s="166" t="str">
        <f ca="1">IF(ISERROR($S1836),"",OFFSET('Smelter Reference List'!$E$4,$S1836-4,0))</f>
        <v/>
      </c>
      <c r="G1836" s="166" t="str">
        <f ca="1">IF(C1836=$U$4,"Enter smelter details", IF(ISERROR($S1836),"",OFFSET('Smelter Reference List'!$F$4,$S1836-4,0)))</f>
        <v/>
      </c>
      <c r="H1836" s="290" t="str">
        <f ca="1">IF(ISERROR($S1836),"",OFFSET('Smelter Reference List'!$G$4,$S1836-4,0))</f>
        <v/>
      </c>
      <c r="I1836" s="291" t="str">
        <f ca="1">IF(ISERROR($S1836),"",OFFSET('Smelter Reference List'!$H$4,$S1836-4,0))</f>
        <v/>
      </c>
      <c r="J1836" s="291" t="str">
        <f ca="1">IF(ISERROR($S1836),"",OFFSET('Smelter Reference List'!$I$4,$S1836-4,0))</f>
        <v/>
      </c>
      <c r="K1836" s="288"/>
      <c r="L1836" s="288"/>
      <c r="M1836" s="288"/>
      <c r="N1836" s="288"/>
      <c r="O1836" s="288"/>
      <c r="P1836" s="288"/>
      <c r="Q1836" s="289"/>
      <c r="R1836" s="274"/>
      <c r="S1836" s="275" t="e">
        <f>IF(OR(C1836="",C1836=T$4),NA(),MATCH($B1836&amp;$C1836,'Smelter Reference List'!$J:$J,0))</f>
        <v>#N/A</v>
      </c>
      <c r="T1836" s="276"/>
      <c r="U1836" s="276"/>
      <c r="V1836" s="276"/>
      <c r="W1836" s="276"/>
    </row>
    <row r="1837" spans="1:23" s="267" customFormat="1" ht="20.25">
      <c r="A1837" s="265"/>
      <c r="B1837" s="273"/>
      <c r="C1837" s="273"/>
      <c r="D1837" s="166" t="str">
        <f ca="1">IF(ISERROR($S1837),"",OFFSET('Smelter Reference List'!$C$4,$S1837-4,0)&amp;"")</f>
        <v/>
      </c>
      <c r="E1837" s="166" t="str">
        <f ca="1">IF(ISERROR($S1837),"",OFFSET('Smelter Reference List'!$D$4,$S1837-4,0)&amp;"")</f>
        <v/>
      </c>
      <c r="F1837" s="166" t="str">
        <f ca="1">IF(ISERROR($S1837),"",OFFSET('Smelter Reference List'!$E$4,$S1837-4,0))</f>
        <v/>
      </c>
      <c r="G1837" s="166" t="str">
        <f ca="1">IF(C1837=$U$4,"Enter smelter details", IF(ISERROR($S1837),"",OFFSET('Smelter Reference List'!$F$4,$S1837-4,0)))</f>
        <v/>
      </c>
      <c r="H1837" s="290" t="str">
        <f ca="1">IF(ISERROR($S1837),"",OFFSET('Smelter Reference List'!$G$4,$S1837-4,0))</f>
        <v/>
      </c>
      <c r="I1837" s="291" t="str">
        <f ca="1">IF(ISERROR($S1837),"",OFFSET('Smelter Reference List'!$H$4,$S1837-4,0))</f>
        <v/>
      </c>
      <c r="J1837" s="291" t="str">
        <f ca="1">IF(ISERROR($S1837),"",OFFSET('Smelter Reference List'!$I$4,$S1837-4,0))</f>
        <v/>
      </c>
      <c r="K1837" s="288"/>
      <c r="L1837" s="288"/>
      <c r="M1837" s="288"/>
      <c r="N1837" s="288"/>
      <c r="O1837" s="288"/>
      <c r="P1837" s="288"/>
      <c r="Q1837" s="289"/>
      <c r="R1837" s="274"/>
      <c r="S1837" s="275" t="e">
        <f>IF(OR(C1837="",C1837=T$4),NA(),MATCH($B1837&amp;$C1837,'Smelter Reference List'!$J:$J,0))</f>
        <v>#N/A</v>
      </c>
      <c r="T1837" s="276"/>
      <c r="U1837" s="276"/>
      <c r="V1837" s="276"/>
      <c r="W1837" s="276"/>
    </row>
    <row r="1838" spans="1:23" s="267" customFormat="1" ht="20.25">
      <c r="A1838" s="265"/>
      <c r="B1838" s="273"/>
      <c r="C1838" s="273"/>
      <c r="D1838" s="166" t="str">
        <f ca="1">IF(ISERROR($S1838),"",OFFSET('Smelter Reference List'!$C$4,$S1838-4,0)&amp;"")</f>
        <v/>
      </c>
      <c r="E1838" s="166" t="str">
        <f ca="1">IF(ISERROR($S1838),"",OFFSET('Smelter Reference List'!$D$4,$S1838-4,0)&amp;"")</f>
        <v/>
      </c>
      <c r="F1838" s="166" t="str">
        <f ca="1">IF(ISERROR($S1838),"",OFFSET('Smelter Reference List'!$E$4,$S1838-4,0))</f>
        <v/>
      </c>
      <c r="G1838" s="166" t="str">
        <f ca="1">IF(C1838=$U$4,"Enter smelter details", IF(ISERROR($S1838),"",OFFSET('Smelter Reference List'!$F$4,$S1838-4,0)))</f>
        <v/>
      </c>
      <c r="H1838" s="290" t="str">
        <f ca="1">IF(ISERROR($S1838),"",OFFSET('Smelter Reference List'!$G$4,$S1838-4,0))</f>
        <v/>
      </c>
      <c r="I1838" s="291" t="str">
        <f ca="1">IF(ISERROR($S1838),"",OFFSET('Smelter Reference List'!$H$4,$S1838-4,0))</f>
        <v/>
      </c>
      <c r="J1838" s="291" t="str">
        <f ca="1">IF(ISERROR($S1838),"",OFFSET('Smelter Reference List'!$I$4,$S1838-4,0))</f>
        <v/>
      </c>
      <c r="K1838" s="288"/>
      <c r="L1838" s="288"/>
      <c r="M1838" s="288"/>
      <c r="N1838" s="288"/>
      <c r="O1838" s="288"/>
      <c r="P1838" s="288"/>
      <c r="Q1838" s="289"/>
      <c r="R1838" s="274"/>
      <c r="S1838" s="275" t="e">
        <f>IF(OR(C1838="",C1838=T$4),NA(),MATCH($B1838&amp;$C1838,'Smelter Reference List'!$J:$J,0))</f>
        <v>#N/A</v>
      </c>
      <c r="T1838" s="276"/>
      <c r="U1838" s="276"/>
      <c r="V1838" s="276"/>
      <c r="W1838" s="276"/>
    </row>
    <row r="1839" spans="1:23" s="267" customFormat="1" ht="20.25">
      <c r="A1839" s="265"/>
      <c r="B1839" s="273"/>
      <c r="C1839" s="273"/>
      <c r="D1839" s="166" t="str">
        <f ca="1">IF(ISERROR($S1839),"",OFFSET('Smelter Reference List'!$C$4,$S1839-4,0)&amp;"")</f>
        <v/>
      </c>
      <c r="E1839" s="166" t="str">
        <f ca="1">IF(ISERROR($S1839),"",OFFSET('Smelter Reference List'!$D$4,$S1839-4,0)&amp;"")</f>
        <v/>
      </c>
      <c r="F1839" s="166" t="str">
        <f ca="1">IF(ISERROR($S1839),"",OFFSET('Smelter Reference List'!$E$4,$S1839-4,0))</f>
        <v/>
      </c>
      <c r="G1839" s="166" t="str">
        <f ca="1">IF(C1839=$U$4,"Enter smelter details", IF(ISERROR($S1839),"",OFFSET('Smelter Reference List'!$F$4,$S1839-4,0)))</f>
        <v/>
      </c>
      <c r="H1839" s="290" t="str">
        <f ca="1">IF(ISERROR($S1839),"",OFFSET('Smelter Reference List'!$G$4,$S1839-4,0))</f>
        <v/>
      </c>
      <c r="I1839" s="291" t="str">
        <f ca="1">IF(ISERROR($S1839),"",OFFSET('Smelter Reference List'!$H$4,$S1839-4,0))</f>
        <v/>
      </c>
      <c r="J1839" s="291" t="str">
        <f ca="1">IF(ISERROR($S1839),"",OFFSET('Smelter Reference List'!$I$4,$S1839-4,0))</f>
        <v/>
      </c>
      <c r="K1839" s="288"/>
      <c r="L1839" s="288"/>
      <c r="M1839" s="288"/>
      <c r="N1839" s="288"/>
      <c r="O1839" s="288"/>
      <c r="P1839" s="288"/>
      <c r="Q1839" s="289"/>
      <c r="R1839" s="274"/>
      <c r="S1839" s="275" t="e">
        <f>IF(OR(C1839="",C1839=T$4),NA(),MATCH($B1839&amp;$C1839,'Smelter Reference List'!$J:$J,0))</f>
        <v>#N/A</v>
      </c>
      <c r="T1839" s="276"/>
      <c r="U1839" s="276"/>
      <c r="V1839" s="276"/>
      <c r="W1839" s="276"/>
    </row>
    <row r="1840" spans="1:23" s="267" customFormat="1" ht="20.25">
      <c r="A1840" s="265"/>
      <c r="B1840" s="273"/>
      <c r="C1840" s="273"/>
      <c r="D1840" s="166" t="str">
        <f ca="1">IF(ISERROR($S1840),"",OFFSET('Smelter Reference List'!$C$4,$S1840-4,0)&amp;"")</f>
        <v/>
      </c>
      <c r="E1840" s="166" t="str">
        <f ca="1">IF(ISERROR($S1840),"",OFFSET('Smelter Reference List'!$D$4,$S1840-4,0)&amp;"")</f>
        <v/>
      </c>
      <c r="F1840" s="166" t="str">
        <f ca="1">IF(ISERROR($S1840),"",OFFSET('Smelter Reference List'!$E$4,$S1840-4,0))</f>
        <v/>
      </c>
      <c r="G1840" s="166" t="str">
        <f ca="1">IF(C1840=$U$4,"Enter smelter details", IF(ISERROR($S1840),"",OFFSET('Smelter Reference List'!$F$4,$S1840-4,0)))</f>
        <v/>
      </c>
      <c r="H1840" s="290" t="str">
        <f ca="1">IF(ISERROR($S1840),"",OFFSET('Smelter Reference List'!$G$4,$S1840-4,0))</f>
        <v/>
      </c>
      <c r="I1840" s="291" t="str">
        <f ca="1">IF(ISERROR($S1840),"",OFFSET('Smelter Reference List'!$H$4,$S1840-4,0))</f>
        <v/>
      </c>
      <c r="J1840" s="291" t="str">
        <f ca="1">IF(ISERROR($S1840),"",OFFSET('Smelter Reference List'!$I$4,$S1840-4,0))</f>
        <v/>
      </c>
      <c r="K1840" s="288"/>
      <c r="L1840" s="288"/>
      <c r="M1840" s="288"/>
      <c r="N1840" s="288"/>
      <c r="O1840" s="288"/>
      <c r="P1840" s="288"/>
      <c r="Q1840" s="289"/>
      <c r="R1840" s="274"/>
      <c r="S1840" s="275" t="e">
        <f>IF(OR(C1840="",C1840=T$4),NA(),MATCH($B1840&amp;$C1840,'Smelter Reference List'!$J:$J,0))</f>
        <v>#N/A</v>
      </c>
      <c r="T1840" s="276"/>
      <c r="U1840" s="276"/>
      <c r="V1840" s="276"/>
      <c r="W1840" s="276"/>
    </row>
    <row r="1841" spans="1:23" s="267" customFormat="1" ht="20.25">
      <c r="A1841" s="265"/>
      <c r="B1841" s="273"/>
      <c r="C1841" s="273"/>
      <c r="D1841" s="166" t="str">
        <f ca="1">IF(ISERROR($S1841),"",OFFSET('Smelter Reference List'!$C$4,$S1841-4,0)&amp;"")</f>
        <v/>
      </c>
      <c r="E1841" s="166" t="str">
        <f ca="1">IF(ISERROR($S1841),"",OFFSET('Smelter Reference List'!$D$4,$S1841-4,0)&amp;"")</f>
        <v/>
      </c>
      <c r="F1841" s="166" t="str">
        <f ca="1">IF(ISERROR($S1841),"",OFFSET('Smelter Reference List'!$E$4,$S1841-4,0))</f>
        <v/>
      </c>
      <c r="G1841" s="166" t="str">
        <f ca="1">IF(C1841=$U$4,"Enter smelter details", IF(ISERROR($S1841),"",OFFSET('Smelter Reference List'!$F$4,$S1841-4,0)))</f>
        <v/>
      </c>
      <c r="H1841" s="290" t="str">
        <f ca="1">IF(ISERROR($S1841),"",OFFSET('Smelter Reference List'!$G$4,$S1841-4,0))</f>
        <v/>
      </c>
      <c r="I1841" s="291" t="str">
        <f ca="1">IF(ISERROR($S1841),"",OFFSET('Smelter Reference List'!$H$4,$S1841-4,0))</f>
        <v/>
      </c>
      <c r="J1841" s="291" t="str">
        <f ca="1">IF(ISERROR($S1841),"",OFFSET('Smelter Reference List'!$I$4,$S1841-4,0))</f>
        <v/>
      </c>
      <c r="K1841" s="288"/>
      <c r="L1841" s="288"/>
      <c r="M1841" s="288"/>
      <c r="N1841" s="288"/>
      <c r="O1841" s="288"/>
      <c r="P1841" s="288"/>
      <c r="Q1841" s="289"/>
      <c r="R1841" s="274"/>
      <c r="S1841" s="275" t="e">
        <f>IF(OR(C1841="",C1841=T$4),NA(),MATCH($B1841&amp;$C1841,'Smelter Reference List'!$J:$J,0))</f>
        <v>#N/A</v>
      </c>
      <c r="T1841" s="276"/>
      <c r="U1841" s="276"/>
      <c r="V1841" s="276"/>
      <c r="W1841" s="276"/>
    </row>
    <row r="1842" spans="1:23" s="267" customFormat="1" ht="20.25">
      <c r="A1842" s="265"/>
      <c r="B1842" s="273"/>
      <c r="C1842" s="273"/>
      <c r="D1842" s="166" t="str">
        <f ca="1">IF(ISERROR($S1842),"",OFFSET('Smelter Reference List'!$C$4,$S1842-4,0)&amp;"")</f>
        <v/>
      </c>
      <c r="E1842" s="166" t="str">
        <f ca="1">IF(ISERROR($S1842),"",OFFSET('Smelter Reference List'!$D$4,$S1842-4,0)&amp;"")</f>
        <v/>
      </c>
      <c r="F1842" s="166" t="str">
        <f ca="1">IF(ISERROR($S1842),"",OFFSET('Smelter Reference List'!$E$4,$S1842-4,0))</f>
        <v/>
      </c>
      <c r="G1842" s="166" t="str">
        <f ca="1">IF(C1842=$U$4,"Enter smelter details", IF(ISERROR($S1842),"",OFFSET('Smelter Reference List'!$F$4,$S1842-4,0)))</f>
        <v/>
      </c>
      <c r="H1842" s="290" t="str">
        <f ca="1">IF(ISERROR($S1842),"",OFFSET('Smelter Reference List'!$G$4,$S1842-4,0))</f>
        <v/>
      </c>
      <c r="I1842" s="291" t="str">
        <f ca="1">IF(ISERROR($S1842),"",OFFSET('Smelter Reference List'!$H$4,$S1842-4,0))</f>
        <v/>
      </c>
      <c r="J1842" s="291" t="str">
        <f ca="1">IF(ISERROR($S1842),"",OFFSET('Smelter Reference List'!$I$4,$S1842-4,0))</f>
        <v/>
      </c>
      <c r="K1842" s="288"/>
      <c r="L1842" s="288"/>
      <c r="M1842" s="288"/>
      <c r="N1842" s="288"/>
      <c r="O1842" s="288"/>
      <c r="P1842" s="288"/>
      <c r="Q1842" s="289"/>
      <c r="R1842" s="274"/>
      <c r="S1842" s="275" t="e">
        <f>IF(OR(C1842="",C1842=T$4),NA(),MATCH($B1842&amp;$C1842,'Smelter Reference List'!$J:$J,0))</f>
        <v>#N/A</v>
      </c>
      <c r="T1842" s="276"/>
      <c r="U1842" s="276"/>
      <c r="V1842" s="276"/>
      <c r="W1842" s="276"/>
    </row>
    <row r="1843" spans="1:23" s="267" customFormat="1" ht="20.25">
      <c r="A1843" s="265"/>
      <c r="B1843" s="273"/>
      <c r="C1843" s="273"/>
      <c r="D1843" s="166" t="str">
        <f ca="1">IF(ISERROR($S1843),"",OFFSET('Smelter Reference List'!$C$4,$S1843-4,0)&amp;"")</f>
        <v/>
      </c>
      <c r="E1843" s="166" t="str">
        <f ca="1">IF(ISERROR($S1843),"",OFFSET('Smelter Reference List'!$D$4,$S1843-4,0)&amp;"")</f>
        <v/>
      </c>
      <c r="F1843" s="166" t="str">
        <f ca="1">IF(ISERROR($S1843),"",OFFSET('Smelter Reference List'!$E$4,$S1843-4,0))</f>
        <v/>
      </c>
      <c r="G1843" s="166" t="str">
        <f ca="1">IF(C1843=$U$4,"Enter smelter details", IF(ISERROR($S1843),"",OFFSET('Smelter Reference List'!$F$4,$S1843-4,0)))</f>
        <v/>
      </c>
      <c r="H1843" s="290" t="str">
        <f ca="1">IF(ISERROR($S1843),"",OFFSET('Smelter Reference List'!$G$4,$S1843-4,0))</f>
        <v/>
      </c>
      <c r="I1843" s="291" t="str">
        <f ca="1">IF(ISERROR($S1843),"",OFFSET('Smelter Reference List'!$H$4,$S1843-4,0))</f>
        <v/>
      </c>
      <c r="J1843" s="291" t="str">
        <f ca="1">IF(ISERROR($S1843),"",OFFSET('Smelter Reference List'!$I$4,$S1843-4,0))</f>
        <v/>
      </c>
      <c r="K1843" s="288"/>
      <c r="L1843" s="288"/>
      <c r="M1843" s="288"/>
      <c r="N1843" s="288"/>
      <c r="O1843" s="288"/>
      <c r="P1843" s="288"/>
      <c r="Q1843" s="289"/>
      <c r="R1843" s="274"/>
      <c r="S1843" s="275" t="e">
        <f>IF(OR(C1843="",C1843=T$4),NA(),MATCH($B1843&amp;$C1843,'Smelter Reference List'!$J:$J,0))</f>
        <v>#N/A</v>
      </c>
      <c r="T1843" s="276"/>
      <c r="U1843" s="276"/>
      <c r="V1843" s="276"/>
      <c r="W1843" s="276"/>
    </row>
    <row r="1844" spans="1:23" s="267" customFormat="1" ht="20.25">
      <c r="A1844" s="265"/>
      <c r="B1844" s="273"/>
      <c r="C1844" s="273"/>
      <c r="D1844" s="166" t="str">
        <f ca="1">IF(ISERROR($S1844),"",OFFSET('Smelter Reference List'!$C$4,$S1844-4,0)&amp;"")</f>
        <v/>
      </c>
      <c r="E1844" s="166" t="str">
        <f ca="1">IF(ISERROR($S1844),"",OFFSET('Smelter Reference List'!$D$4,$S1844-4,0)&amp;"")</f>
        <v/>
      </c>
      <c r="F1844" s="166" t="str">
        <f ca="1">IF(ISERROR($S1844),"",OFFSET('Smelter Reference List'!$E$4,$S1844-4,0))</f>
        <v/>
      </c>
      <c r="G1844" s="166" t="str">
        <f ca="1">IF(C1844=$U$4,"Enter smelter details", IF(ISERROR($S1844),"",OFFSET('Smelter Reference List'!$F$4,$S1844-4,0)))</f>
        <v/>
      </c>
      <c r="H1844" s="290" t="str">
        <f ca="1">IF(ISERROR($S1844),"",OFFSET('Smelter Reference List'!$G$4,$S1844-4,0))</f>
        <v/>
      </c>
      <c r="I1844" s="291" t="str">
        <f ca="1">IF(ISERROR($S1844),"",OFFSET('Smelter Reference List'!$H$4,$S1844-4,0))</f>
        <v/>
      </c>
      <c r="J1844" s="291" t="str">
        <f ca="1">IF(ISERROR($S1844),"",OFFSET('Smelter Reference List'!$I$4,$S1844-4,0))</f>
        <v/>
      </c>
      <c r="K1844" s="288"/>
      <c r="L1844" s="288"/>
      <c r="M1844" s="288"/>
      <c r="N1844" s="288"/>
      <c r="O1844" s="288"/>
      <c r="P1844" s="288"/>
      <c r="Q1844" s="289"/>
      <c r="R1844" s="274"/>
      <c r="S1844" s="275" t="e">
        <f>IF(OR(C1844="",C1844=T$4),NA(),MATCH($B1844&amp;$C1844,'Smelter Reference List'!$J:$J,0))</f>
        <v>#N/A</v>
      </c>
      <c r="T1844" s="276"/>
      <c r="U1844" s="276"/>
      <c r="V1844" s="276"/>
      <c r="W1844" s="276"/>
    </row>
    <row r="1845" spans="1:23" s="267" customFormat="1" ht="20.25">
      <c r="A1845" s="265"/>
      <c r="B1845" s="273"/>
      <c r="C1845" s="273"/>
      <c r="D1845" s="166" t="str">
        <f ca="1">IF(ISERROR($S1845),"",OFFSET('Smelter Reference List'!$C$4,$S1845-4,0)&amp;"")</f>
        <v/>
      </c>
      <c r="E1845" s="166" t="str">
        <f ca="1">IF(ISERROR($S1845),"",OFFSET('Smelter Reference List'!$D$4,$S1845-4,0)&amp;"")</f>
        <v/>
      </c>
      <c r="F1845" s="166" t="str">
        <f ca="1">IF(ISERROR($S1845),"",OFFSET('Smelter Reference List'!$E$4,$S1845-4,0))</f>
        <v/>
      </c>
      <c r="G1845" s="166" t="str">
        <f ca="1">IF(C1845=$U$4,"Enter smelter details", IF(ISERROR($S1845),"",OFFSET('Smelter Reference List'!$F$4,$S1845-4,0)))</f>
        <v/>
      </c>
      <c r="H1845" s="290" t="str">
        <f ca="1">IF(ISERROR($S1845),"",OFFSET('Smelter Reference List'!$G$4,$S1845-4,0))</f>
        <v/>
      </c>
      <c r="I1845" s="291" t="str">
        <f ca="1">IF(ISERROR($S1845),"",OFFSET('Smelter Reference List'!$H$4,$S1845-4,0))</f>
        <v/>
      </c>
      <c r="J1845" s="291" t="str">
        <f ca="1">IF(ISERROR($S1845),"",OFFSET('Smelter Reference List'!$I$4,$S1845-4,0))</f>
        <v/>
      </c>
      <c r="K1845" s="288"/>
      <c r="L1845" s="288"/>
      <c r="M1845" s="288"/>
      <c r="N1845" s="288"/>
      <c r="O1845" s="288"/>
      <c r="P1845" s="288"/>
      <c r="Q1845" s="289"/>
      <c r="R1845" s="274"/>
      <c r="S1845" s="275" t="e">
        <f>IF(OR(C1845="",C1845=T$4),NA(),MATCH($B1845&amp;$C1845,'Smelter Reference List'!$J:$J,0))</f>
        <v>#N/A</v>
      </c>
      <c r="T1845" s="276"/>
      <c r="U1845" s="276"/>
      <c r="V1845" s="276"/>
      <c r="W1845" s="276"/>
    </row>
    <row r="1846" spans="1:23" s="267" customFormat="1" ht="20.25">
      <c r="A1846" s="265"/>
      <c r="B1846" s="273"/>
      <c r="C1846" s="273"/>
      <c r="D1846" s="166" t="str">
        <f ca="1">IF(ISERROR($S1846),"",OFFSET('Smelter Reference List'!$C$4,$S1846-4,0)&amp;"")</f>
        <v/>
      </c>
      <c r="E1846" s="166" t="str">
        <f ca="1">IF(ISERROR($S1846),"",OFFSET('Smelter Reference List'!$D$4,$S1846-4,0)&amp;"")</f>
        <v/>
      </c>
      <c r="F1846" s="166" t="str">
        <f ca="1">IF(ISERROR($S1846),"",OFFSET('Smelter Reference List'!$E$4,$S1846-4,0))</f>
        <v/>
      </c>
      <c r="G1846" s="166" t="str">
        <f ca="1">IF(C1846=$U$4,"Enter smelter details", IF(ISERROR($S1846),"",OFFSET('Smelter Reference List'!$F$4,$S1846-4,0)))</f>
        <v/>
      </c>
      <c r="H1846" s="290" t="str">
        <f ca="1">IF(ISERROR($S1846),"",OFFSET('Smelter Reference List'!$G$4,$S1846-4,0))</f>
        <v/>
      </c>
      <c r="I1846" s="291" t="str">
        <f ca="1">IF(ISERROR($S1846),"",OFFSET('Smelter Reference List'!$H$4,$S1846-4,0))</f>
        <v/>
      </c>
      <c r="J1846" s="291" t="str">
        <f ca="1">IF(ISERROR($S1846),"",OFFSET('Smelter Reference List'!$I$4,$S1846-4,0))</f>
        <v/>
      </c>
      <c r="K1846" s="288"/>
      <c r="L1846" s="288"/>
      <c r="M1846" s="288"/>
      <c r="N1846" s="288"/>
      <c r="O1846" s="288"/>
      <c r="P1846" s="288"/>
      <c r="Q1846" s="289"/>
      <c r="R1846" s="274"/>
      <c r="S1846" s="275" t="e">
        <f>IF(OR(C1846="",C1846=T$4),NA(),MATCH($B1846&amp;$C1846,'Smelter Reference List'!$J:$J,0))</f>
        <v>#N/A</v>
      </c>
      <c r="T1846" s="276"/>
      <c r="U1846" s="276"/>
      <c r="V1846" s="276"/>
      <c r="W1846" s="276"/>
    </row>
    <row r="1847" spans="1:23" s="267" customFormat="1" ht="20.25">
      <c r="A1847" s="265"/>
      <c r="B1847" s="273"/>
      <c r="C1847" s="273"/>
      <c r="D1847" s="166" t="str">
        <f ca="1">IF(ISERROR($S1847),"",OFFSET('Smelter Reference List'!$C$4,$S1847-4,0)&amp;"")</f>
        <v/>
      </c>
      <c r="E1847" s="166" t="str">
        <f ca="1">IF(ISERROR($S1847),"",OFFSET('Smelter Reference List'!$D$4,$S1847-4,0)&amp;"")</f>
        <v/>
      </c>
      <c r="F1847" s="166" t="str">
        <f ca="1">IF(ISERROR($S1847),"",OFFSET('Smelter Reference List'!$E$4,$S1847-4,0))</f>
        <v/>
      </c>
      <c r="G1847" s="166" t="str">
        <f ca="1">IF(C1847=$U$4,"Enter smelter details", IF(ISERROR($S1847),"",OFFSET('Smelter Reference List'!$F$4,$S1847-4,0)))</f>
        <v/>
      </c>
      <c r="H1847" s="290" t="str">
        <f ca="1">IF(ISERROR($S1847),"",OFFSET('Smelter Reference List'!$G$4,$S1847-4,0))</f>
        <v/>
      </c>
      <c r="I1847" s="291" t="str">
        <f ca="1">IF(ISERROR($S1847),"",OFFSET('Smelter Reference List'!$H$4,$S1847-4,0))</f>
        <v/>
      </c>
      <c r="J1847" s="291" t="str">
        <f ca="1">IF(ISERROR($S1847),"",OFFSET('Smelter Reference List'!$I$4,$S1847-4,0))</f>
        <v/>
      </c>
      <c r="K1847" s="288"/>
      <c r="L1847" s="288"/>
      <c r="M1847" s="288"/>
      <c r="N1847" s="288"/>
      <c r="O1847" s="288"/>
      <c r="P1847" s="288"/>
      <c r="Q1847" s="289"/>
      <c r="R1847" s="274"/>
      <c r="S1847" s="275" t="e">
        <f>IF(OR(C1847="",C1847=T$4),NA(),MATCH($B1847&amp;$C1847,'Smelter Reference List'!$J:$J,0))</f>
        <v>#N/A</v>
      </c>
      <c r="T1847" s="276"/>
      <c r="U1847" s="276"/>
      <c r="V1847" s="276"/>
      <c r="W1847" s="276"/>
    </row>
    <row r="1848" spans="1:23" s="267" customFormat="1" ht="20.25">
      <c r="A1848" s="265"/>
      <c r="B1848" s="273"/>
      <c r="C1848" s="273"/>
      <c r="D1848" s="166" t="str">
        <f ca="1">IF(ISERROR($S1848),"",OFFSET('Smelter Reference List'!$C$4,$S1848-4,0)&amp;"")</f>
        <v/>
      </c>
      <c r="E1848" s="166" t="str">
        <f ca="1">IF(ISERROR($S1848),"",OFFSET('Smelter Reference List'!$D$4,$S1848-4,0)&amp;"")</f>
        <v/>
      </c>
      <c r="F1848" s="166" t="str">
        <f ca="1">IF(ISERROR($S1848),"",OFFSET('Smelter Reference List'!$E$4,$S1848-4,0))</f>
        <v/>
      </c>
      <c r="G1848" s="166" t="str">
        <f ca="1">IF(C1848=$U$4,"Enter smelter details", IF(ISERROR($S1848),"",OFFSET('Smelter Reference List'!$F$4,$S1848-4,0)))</f>
        <v/>
      </c>
      <c r="H1848" s="290" t="str">
        <f ca="1">IF(ISERROR($S1848),"",OFFSET('Smelter Reference List'!$G$4,$S1848-4,0))</f>
        <v/>
      </c>
      <c r="I1848" s="291" t="str">
        <f ca="1">IF(ISERROR($S1848),"",OFFSET('Smelter Reference List'!$H$4,$S1848-4,0))</f>
        <v/>
      </c>
      <c r="J1848" s="291" t="str">
        <f ca="1">IF(ISERROR($S1848),"",OFFSET('Smelter Reference List'!$I$4,$S1848-4,0))</f>
        <v/>
      </c>
      <c r="K1848" s="288"/>
      <c r="L1848" s="288"/>
      <c r="M1848" s="288"/>
      <c r="N1848" s="288"/>
      <c r="O1848" s="288"/>
      <c r="P1848" s="288"/>
      <c r="Q1848" s="289"/>
      <c r="R1848" s="274"/>
      <c r="S1848" s="275" t="e">
        <f>IF(OR(C1848="",C1848=T$4),NA(),MATCH($B1848&amp;$C1848,'Smelter Reference List'!$J:$J,0))</f>
        <v>#N/A</v>
      </c>
      <c r="T1848" s="276"/>
      <c r="U1848" s="276"/>
      <c r="V1848" s="276"/>
      <c r="W1848" s="276"/>
    </row>
    <row r="1849" spans="1:23" s="267" customFormat="1" ht="20.25">
      <c r="A1849" s="265"/>
      <c r="B1849" s="273"/>
      <c r="C1849" s="273"/>
      <c r="D1849" s="166" t="str">
        <f ca="1">IF(ISERROR($S1849),"",OFFSET('Smelter Reference List'!$C$4,$S1849-4,0)&amp;"")</f>
        <v/>
      </c>
      <c r="E1849" s="166" t="str">
        <f ca="1">IF(ISERROR($S1849),"",OFFSET('Smelter Reference List'!$D$4,$S1849-4,0)&amp;"")</f>
        <v/>
      </c>
      <c r="F1849" s="166" t="str">
        <f ca="1">IF(ISERROR($S1849),"",OFFSET('Smelter Reference List'!$E$4,$S1849-4,0))</f>
        <v/>
      </c>
      <c r="G1849" s="166" t="str">
        <f ca="1">IF(C1849=$U$4,"Enter smelter details", IF(ISERROR($S1849),"",OFFSET('Smelter Reference List'!$F$4,$S1849-4,0)))</f>
        <v/>
      </c>
      <c r="H1849" s="290" t="str">
        <f ca="1">IF(ISERROR($S1849),"",OFFSET('Smelter Reference List'!$G$4,$S1849-4,0))</f>
        <v/>
      </c>
      <c r="I1849" s="291" t="str">
        <f ca="1">IF(ISERROR($S1849),"",OFFSET('Smelter Reference List'!$H$4,$S1849-4,0))</f>
        <v/>
      </c>
      <c r="J1849" s="291" t="str">
        <f ca="1">IF(ISERROR($S1849),"",OFFSET('Smelter Reference List'!$I$4,$S1849-4,0))</f>
        <v/>
      </c>
      <c r="K1849" s="288"/>
      <c r="L1849" s="288"/>
      <c r="M1849" s="288"/>
      <c r="N1849" s="288"/>
      <c r="O1849" s="288"/>
      <c r="P1849" s="288"/>
      <c r="Q1849" s="289"/>
      <c r="R1849" s="274"/>
      <c r="S1849" s="275" t="e">
        <f>IF(OR(C1849="",C1849=T$4),NA(),MATCH($B1849&amp;$C1849,'Smelter Reference List'!$J:$J,0))</f>
        <v>#N/A</v>
      </c>
      <c r="T1849" s="276"/>
      <c r="U1849" s="276"/>
      <c r="V1849" s="276"/>
      <c r="W1849" s="276"/>
    </row>
    <row r="1850" spans="1:23" s="267" customFormat="1" ht="20.25">
      <c r="A1850" s="265"/>
      <c r="B1850" s="273"/>
      <c r="C1850" s="273"/>
      <c r="D1850" s="166" t="str">
        <f ca="1">IF(ISERROR($S1850),"",OFFSET('Smelter Reference List'!$C$4,$S1850-4,0)&amp;"")</f>
        <v/>
      </c>
      <c r="E1850" s="166" t="str">
        <f ca="1">IF(ISERROR($S1850),"",OFFSET('Smelter Reference List'!$D$4,$S1850-4,0)&amp;"")</f>
        <v/>
      </c>
      <c r="F1850" s="166" t="str">
        <f ca="1">IF(ISERROR($S1850),"",OFFSET('Smelter Reference List'!$E$4,$S1850-4,0))</f>
        <v/>
      </c>
      <c r="G1850" s="166" t="str">
        <f ca="1">IF(C1850=$U$4,"Enter smelter details", IF(ISERROR($S1850),"",OFFSET('Smelter Reference List'!$F$4,$S1850-4,0)))</f>
        <v/>
      </c>
      <c r="H1850" s="290" t="str">
        <f ca="1">IF(ISERROR($S1850),"",OFFSET('Smelter Reference List'!$G$4,$S1850-4,0))</f>
        <v/>
      </c>
      <c r="I1850" s="291" t="str">
        <f ca="1">IF(ISERROR($S1850),"",OFFSET('Smelter Reference List'!$H$4,$S1850-4,0))</f>
        <v/>
      </c>
      <c r="J1850" s="291" t="str">
        <f ca="1">IF(ISERROR($S1850),"",OFFSET('Smelter Reference List'!$I$4,$S1850-4,0))</f>
        <v/>
      </c>
      <c r="K1850" s="288"/>
      <c r="L1850" s="288"/>
      <c r="M1850" s="288"/>
      <c r="N1850" s="288"/>
      <c r="O1850" s="288"/>
      <c r="P1850" s="288"/>
      <c r="Q1850" s="289"/>
      <c r="R1850" s="274"/>
      <c r="S1850" s="275" t="e">
        <f>IF(OR(C1850="",C1850=T$4),NA(),MATCH($B1850&amp;$C1850,'Smelter Reference List'!$J:$J,0))</f>
        <v>#N/A</v>
      </c>
      <c r="T1850" s="276"/>
      <c r="U1850" s="276"/>
      <c r="V1850" s="276"/>
      <c r="W1850" s="276"/>
    </row>
    <row r="1851" spans="1:23" s="267" customFormat="1" ht="20.25">
      <c r="A1851" s="265"/>
      <c r="B1851" s="273"/>
      <c r="C1851" s="273"/>
      <c r="D1851" s="166" t="str">
        <f ca="1">IF(ISERROR($S1851),"",OFFSET('Smelter Reference List'!$C$4,$S1851-4,0)&amp;"")</f>
        <v/>
      </c>
      <c r="E1851" s="166" t="str">
        <f ca="1">IF(ISERROR($S1851),"",OFFSET('Smelter Reference List'!$D$4,$S1851-4,0)&amp;"")</f>
        <v/>
      </c>
      <c r="F1851" s="166" t="str">
        <f ca="1">IF(ISERROR($S1851),"",OFFSET('Smelter Reference List'!$E$4,$S1851-4,0))</f>
        <v/>
      </c>
      <c r="G1851" s="166" t="str">
        <f ca="1">IF(C1851=$U$4,"Enter smelter details", IF(ISERROR($S1851),"",OFFSET('Smelter Reference List'!$F$4,$S1851-4,0)))</f>
        <v/>
      </c>
      <c r="H1851" s="290" t="str">
        <f ca="1">IF(ISERROR($S1851),"",OFFSET('Smelter Reference List'!$G$4,$S1851-4,0))</f>
        <v/>
      </c>
      <c r="I1851" s="291" t="str">
        <f ca="1">IF(ISERROR($S1851),"",OFFSET('Smelter Reference List'!$H$4,$S1851-4,0))</f>
        <v/>
      </c>
      <c r="J1851" s="291" t="str">
        <f ca="1">IF(ISERROR($S1851),"",OFFSET('Smelter Reference List'!$I$4,$S1851-4,0))</f>
        <v/>
      </c>
      <c r="K1851" s="288"/>
      <c r="L1851" s="288"/>
      <c r="M1851" s="288"/>
      <c r="N1851" s="288"/>
      <c r="O1851" s="288"/>
      <c r="P1851" s="288"/>
      <c r="Q1851" s="289"/>
      <c r="R1851" s="274"/>
      <c r="S1851" s="275" t="e">
        <f>IF(OR(C1851="",C1851=T$4),NA(),MATCH($B1851&amp;$C1851,'Smelter Reference List'!$J:$J,0))</f>
        <v>#N/A</v>
      </c>
      <c r="T1851" s="276"/>
      <c r="U1851" s="276"/>
      <c r="V1851" s="276"/>
      <c r="W1851" s="276"/>
    </row>
    <row r="1852" spans="1:23" s="267" customFormat="1" ht="20.25">
      <c r="A1852" s="265"/>
      <c r="B1852" s="273"/>
      <c r="C1852" s="273"/>
      <c r="D1852" s="166" t="str">
        <f ca="1">IF(ISERROR($S1852),"",OFFSET('Smelter Reference List'!$C$4,$S1852-4,0)&amp;"")</f>
        <v/>
      </c>
      <c r="E1852" s="166" t="str">
        <f ca="1">IF(ISERROR($S1852),"",OFFSET('Smelter Reference List'!$D$4,$S1852-4,0)&amp;"")</f>
        <v/>
      </c>
      <c r="F1852" s="166" t="str">
        <f ca="1">IF(ISERROR($S1852),"",OFFSET('Smelter Reference List'!$E$4,$S1852-4,0))</f>
        <v/>
      </c>
      <c r="G1852" s="166" t="str">
        <f ca="1">IF(C1852=$U$4,"Enter smelter details", IF(ISERROR($S1852),"",OFFSET('Smelter Reference List'!$F$4,$S1852-4,0)))</f>
        <v/>
      </c>
      <c r="H1852" s="290" t="str">
        <f ca="1">IF(ISERROR($S1852),"",OFFSET('Smelter Reference List'!$G$4,$S1852-4,0))</f>
        <v/>
      </c>
      <c r="I1852" s="291" t="str">
        <f ca="1">IF(ISERROR($S1852),"",OFFSET('Smelter Reference List'!$H$4,$S1852-4,0))</f>
        <v/>
      </c>
      <c r="J1852" s="291" t="str">
        <f ca="1">IF(ISERROR($S1852),"",OFFSET('Smelter Reference List'!$I$4,$S1852-4,0))</f>
        <v/>
      </c>
      <c r="K1852" s="288"/>
      <c r="L1852" s="288"/>
      <c r="M1852" s="288"/>
      <c r="N1852" s="288"/>
      <c r="O1852" s="288"/>
      <c r="P1852" s="288"/>
      <c r="Q1852" s="289"/>
      <c r="R1852" s="274"/>
      <c r="S1852" s="275" t="e">
        <f>IF(OR(C1852="",C1852=T$4),NA(),MATCH($B1852&amp;$C1852,'Smelter Reference List'!$J:$J,0))</f>
        <v>#N/A</v>
      </c>
      <c r="T1852" s="276"/>
      <c r="U1852" s="276"/>
      <c r="V1852" s="276"/>
      <c r="W1852" s="276"/>
    </row>
    <row r="1853" spans="1:23" s="267" customFormat="1" ht="20.25">
      <c r="A1853" s="265"/>
      <c r="B1853" s="273"/>
      <c r="C1853" s="273"/>
      <c r="D1853" s="166" t="str">
        <f ca="1">IF(ISERROR($S1853),"",OFFSET('Smelter Reference List'!$C$4,$S1853-4,0)&amp;"")</f>
        <v/>
      </c>
      <c r="E1853" s="166" t="str">
        <f ca="1">IF(ISERROR($S1853),"",OFFSET('Smelter Reference List'!$D$4,$S1853-4,0)&amp;"")</f>
        <v/>
      </c>
      <c r="F1853" s="166" t="str">
        <f ca="1">IF(ISERROR($S1853),"",OFFSET('Smelter Reference List'!$E$4,$S1853-4,0))</f>
        <v/>
      </c>
      <c r="G1853" s="166" t="str">
        <f ca="1">IF(C1853=$U$4,"Enter smelter details", IF(ISERROR($S1853),"",OFFSET('Smelter Reference List'!$F$4,$S1853-4,0)))</f>
        <v/>
      </c>
      <c r="H1853" s="290" t="str">
        <f ca="1">IF(ISERROR($S1853),"",OFFSET('Smelter Reference List'!$G$4,$S1853-4,0))</f>
        <v/>
      </c>
      <c r="I1853" s="291" t="str">
        <f ca="1">IF(ISERROR($S1853),"",OFFSET('Smelter Reference List'!$H$4,$S1853-4,0))</f>
        <v/>
      </c>
      <c r="J1853" s="291" t="str">
        <f ca="1">IF(ISERROR($S1853),"",OFFSET('Smelter Reference List'!$I$4,$S1853-4,0))</f>
        <v/>
      </c>
      <c r="K1853" s="288"/>
      <c r="L1853" s="288"/>
      <c r="M1853" s="288"/>
      <c r="N1853" s="288"/>
      <c r="O1853" s="288"/>
      <c r="P1853" s="288"/>
      <c r="Q1853" s="289"/>
      <c r="R1853" s="274"/>
      <c r="S1853" s="275" t="e">
        <f>IF(OR(C1853="",C1853=T$4),NA(),MATCH($B1853&amp;$C1853,'Smelter Reference List'!$J:$J,0))</f>
        <v>#N/A</v>
      </c>
      <c r="T1853" s="276"/>
      <c r="U1853" s="276"/>
      <c r="V1853" s="276"/>
      <c r="W1853" s="276"/>
    </row>
    <row r="1854" spans="1:23" s="267" customFormat="1" ht="20.25">
      <c r="A1854" s="265"/>
      <c r="B1854" s="273"/>
      <c r="C1854" s="273"/>
      <c r="D1854" s="166" t="str">
        <f ca="1">IF(ISERROR($S1854),"",OFFSET('Smelter Reference List'!$C$4,$S1854-4,0)&amp;"")</f>
        <v/>
      </c>
      <c r="E1854" s="166" t="str">
        <f ca="1">IF(ISERROR($S1854),"",OFFSET('Smelter Reference List'!$D$4,$S1854-4,0)&amp;"")</f>
        <v/>
      </c>
      <c r="F1854" s="166" t="str">
        <f ca="1">IF(ISERROR($S1854),"",OFFSET('Smelter Reference List'!$E$4,$S1854-4,0))</f>
        <v/>
      </c>
      <c r="G1854" s="166" t="str">
        <f ca="1">IF(C1854=$U$4,"Enter smelter details", IF(ISERROR($S1854),"",OFFSET('Smelter Reference List'!$F$4,$S1854-4,0)))</f>
        <v/>
      </c>
      <c r="H1854" s="290" t="str">
        <f ca="1">IF(ISERROR($S1854),"",OFFSET('Smelter Reference List'!$G$4,$S1854-4,0))</f>
        <v/>
      </c>
      <c r="I1854" s="291" t="str">
        <f ca="1">IF(ISERROR($S1854),"",OFFSET('Smelter Reference List'!$H$4,$S1854-4,0))</f>
        <v/>
      </c>
      <c r="J1854" s="291" t="str">
        <f ca="1">IF(ISERROR($S1854),"",OFFSET('Smelter Reference List'!$I$4,$S1854-4,0))</f>
        <v/>
      </c>
      <c r="K1854" s="288"/>
      <c r="L1854" s="288"/>
      <c r="M1854" s="288"/>
      <c r="N1854" s="288"/>
      <c r="O1854" s="288"/>
      <c r="P1854" s="288"/>
      <c r="Q1854" s="289"/>
      <c r="R1854" s="274"/>
      <c r="S1854" s="275" t="e">
        <f>IF(OR(C1854="",C1854=T$4),NA(),MATCH($B1854&amp;$C1854,'Smelter Reference List'!$J:$J,0))</f>
        <v>#N/A</v>
      </c>
      <c r="T1854" s="276"/>
      <c r="U1854" s="276"/>
      <c r="V1854" s="276"/>
      <c r="W1854" s="276"/>
    </row>
    <row r="1855" spans="1:23" s="267" customFormat="1" ht="20.25">
      <c r="A1855" s="265"/>
      <c r="B1855" s="273"/>
      <c r="C1855" s="273"/>
      <c r="D1855" s="166" t="str">
        <f ca="1">IF(ISERROR($S1855),"",OFFSET('Smelter Reference List'!$C$4,$S1855-4,0)&amp;"")</f>
        <v/>
      </c>
      <c r="E1855" s="166" t="str">
        <f ca="1">IF(ISERROR($S1855),"",OFFSET('Smelter Reference List'!$D$4,$S1855-4,0)&amp;"")</f>
        <v/>
      </c>
      <c r="F1855" s="166" t="str">
        <f ca="1">IF(ISERROR($S1855),"",OFFSET('Smelter Reference List'!$E$4,$S1855-4,0))</f>
        <v/>
      </c>
      <c r="G1855" s="166" t="str">
        <f ca="1">IF(C1855=$U$4,"Enter smelter details", IF(ISERROR($S1855),"",OFFSET('Smelter Reference List'!$F$4,$S1855-4,0)))</f>
        <v/>
      </c>
      <c r="H1855" s="290" t="str">
        <f ca="1">IF(ISERROR($S1855),"",OFFSET('Smelter Reference List'!$G$4,$S1855-4,0))</f>
        <v/>
      </c>
      <c r="I1855" s="291" t="str">
        <f ca="1">IF(ISERROR($S1855),"",OFFSET('Smelter Reference List'!$H$4,$S1855-4,0))</f>
        <v/>
      </c>
      <c r="J1855" s="291" t="str">
        <f ca="1">IF(ISERROR($S1855),"",OFFSET('Smelter Reference List'!$I$4,$S1855-4,0))</f>
        <v/>
      </c>
      <c r="K1855" s="288"/>
      <c r="L1855" s="288"/>
      <c r="M1855" s="288"/>
      <c r="N1855" s="288"/>
      <c r="O1855" s="288"/>
      <c r="P1855" s="288"/>
      <c r="Q1855" s="289"/>
      <c r="R1855" s="274"/>
      <c r="S1855" s="275" t="e">
        <f>IF(OR(C1855="",C1855=T$4),NA(),MATCH($B1855&amp;$C1855,'Smelter Reference List'!$J:$J,0))</f>
        <v>#N/A</v>
      </c>
      <c r="T1855" s="276"/>
      <c r="U1855" s="276"/>
      <c r="V1855" s="276"/>
      <c r="W1855" s="276"/>
    </row>
    <row r="1856" spans="1:23" s="267" customFormat="1" ht="20.25">
      <c r="A1856" s="265"/>
      <c r="B1856" s="273"/>
      <c r="C1856" s="273"/>
      <c r="D1856" s="166" t="str">
        <f ca="1">IF(ISERROR($S1856),"",OFFSET('Smelter Reference List'!$C$4,$S1856-4,0)&amp;"")</f>
        <v/>
      </c>
      <c r="E1856" s="166" t="str">
        <f ca="1">IF(ISERROR($S1856),"",OFFSET('Smelter Reference List'!$D$4,$S1856-4,0)&amp;"")</f>
        <v/>
      </c>
      <c r="F1856" s="166" t="str">
        <f ca="1">IF(ISERROR($S1856),"",OFFSET('Smelter Reference List'!$E$4,$S1856-4,0))</f>
        <v/>
      </c>
      <c r="G1856" s="166" t="str">
        <f ca="1">IF(C1856=$U$4,"Enter smelter details", IF(ISERROR($S1856),"",OFFSET('Smelter Reference List'!$F$4,$S1856-4,0)))</f>
        <v/>
      </c>
      <c r="H1856" s="290" t="str">
        <f ca="1">IF(ISERROR($S1856),"",OFFSET('Smelter Reference List'!$G$4,$S1856-4,0))</f>
        <v/>
      </c>
      <c r="I1856" s="291" t="str">
        <f ca="1">IF(ISERROR($S1856),"",OFFSET('Smelter Reference List'!$H$4,$S1856-4,0))</f>
        <v/>
      </c>
      <c r="J1856" s="291" t="str">
        <f ca="1">IF(ISERROR($S1856),"",OFFSET('Smelter Reference List'!$I$4,$S1856-4,0))</f>
        <v/>
      </c>
      <c r="K1856" s="288"/>
      <c r="L1856" s="288"/>
      <c r="M1856" s="288"/>
      <c r="N1856" s="288"/>
      <c r="O1856" s="288"/>
      <c r="P1856" s="288"/>
      <c r="Q1856" s="289"/>
      <c r="R1856" s="274"/>
      <c r="S1856" s="275" t="e">
        <f>IF(OR(C1856="",C1856=T$4),NA(),MATCH($B1856&amp;$C1856,'Smelter Reference List'!$J:$J,0))</f>
        <v>#N/A</v>
      </c>
      <c r="T1856" s="276"/>
      <c r="U1856" s="276"/>
      <c r="V1856" s="276"/>
      <c r="W1856" s="276"/>
    </row>
    <row r="1857" spans="1:23" s="267" customFormat="1" ht="20.25">
      <c r="A1857" s="265"/>
      <c r="B1857" s="273"/>
      <c r="C1857" s="273"/>
      <c r="D1857" s="166" t="str">
        <f ca="1">IF(ISERROR($S1857),"",OFFSET('Smelter Reference List'!$C$4,$S1857-4,0)&amp;"")</f>
        <v/>
      </c>
      <c r="E1857" s="166" t="str">
        <f ca="1">IF(ISERROR($S1857),"",OFFSET('Smelter Reference List'!$D$4,$S1857-4,0)&amp;"")</f>
        <v/>
      </c>
      <c r="F1857" s="166" t="str">
        <f ca="1">IF(ISERROR($S1857),"",OFFSET('Smelter Reference List'!$E$4,$S1857-4,0))</f>
        <v/>
      </c>
      <c r="G1857" s="166" t="str">
        <f ca="1">IF(C1857=$U$4,"Enter smelter details", IF(ISERROR($S1857),"",OFFSET('Smelter Reference List'!$F$4,$S1857-4,0)))</f>
        <v/>
      </c>
      <c r="H1857" s="290" t="str">
        <f ca="1">IF(ISERROR($S1857),"",OFFSET('Smelter Reference List'!$G$4,$S1857-4,0))</f>
        <v/>
      </c>
      <c r="I1857" s="291" t="str">
        <f ca="1">IF(ISERROR($S1857),"",OFFSET('Smelter Reference List'!$H$4,$S1857-4,0))</f>
        <v/>
      </c>
      <c r="J1857" s="291" t="str">
        <f ca="1">IF(ISERROR($S1857),"",OFFSET('Smelter Reference List'!$I$4,$S1857-4,0))</f>
        <v/>
      </c>
      <c r="K1857" s="288"/>
      <c r="L1857" s="288"/>
      <c r="M1857" s="288"/>
      <c r="N1857" s="288"/>
      <c r="O1857" s="288"/>
      <c r="P1857" s="288"/>
      <c r="Q1857" s="289"/>
      <c r="R1857" s="274"/>
      <c r="S1857" s="275" t="e">
        <f>IF(OR(C1857="",C1857=T$4),NA(),MATCH($B1857&amp;$C1857,'Smelter Reference List'!$J:$J,0))</f>
        <v>#N/A</v>
      </c>
      <c r="T1857" s="276"/>
      <c r="U1857" s="276"/>
      <c r="V1857" s="276"/>
      <c r="W1857" s="276"/>
    </row>
    <row r="1858" spans="1:23" s="267" customFormat="1" ht="20.25">
      <c r="A1858" s="265"/>
      <c r="B1858" s="273"/>
      <c r="C1858" s="273"/>
      <c r="D1858" s="166" t="str">
        <f ca="1">IF(ISERROR($S1858),"",OFFSET('Smelter Reference List'!$C$4,$S1858-4,0)&amp;"")</f>
        <v/>
      </c>
      <c r="E1858" s="166" t="str">
        <f ca="1">IF(ISERROR($S1858),"",OFFSET('Smelter Reference List'!$D$4,$S1858-4,0)&amp;"")</f>
        <v/>
      </c>
      <c r="F1858" s="166" t="str">
        <f ca="1">IF(ISERROR($S1858),"",OFFSET('Smelter Reference List'!$E$4,$S1858-4,0))</f>
        <v/>
      </c>
      <c r="G1858" s="166" t="str">
        <f ca="1">IF(C1858=$U$4,"Enter smelter details", IF(ISERROR($S1858),"",OFFSET('Smelter Reference List'!$F$4,$S1858-4,0)))</f>
        <v/>
      </c>
      <c r="H1858" s="290" t="str">
        <f ca="1">IF(ISERROR($S1858),"",OFFSET('Smelter Reference List'!$G$4,$S1858-4,0))</f>
        <v/>
      </c>
      <c r="I1858" s="291" t="str">
        <f ca="1">IF(ISERROR($S1858),"",OFFSET('Smelter Reference List'!$H$4,$S1858-4,0))</f>
        <v/>
      </c>
      <c r="J1858" s="291" t="str">
        <f ca="1">IF(ISERROR($S1858),"",OFFSET('Smelter Reference List'!$I$4,$S1858-4,0))</f>
        <v/>
      </c>
      <c r="K1858" s="288"/>
      <c r="L1858" s="288"/>
      <c r="M1858" s="288"/>
      <c r="N1858" s="288"/>
      <c r="O1858" s="288"/>
      <c r="P1858" s="288"/>
      <c r="Q1858" s="289"/>
      <c r="R1858" s="274"/>
      <c r="S1858" s="275" t="e">
        <f>IF(OR(C1858="",C1858=T$4),NA(),MATCH($B1858&amp;$C1858,'Smelter Reference List'!$J:$J,0))</f>
        <v>#N/A</v>
      </c>
      <c r="T1858" s="276"/>
      <c r="U1858" s="276"/>
      <c r="V1858" s="276"/>
      <c r="W1858" s="276"/>
    </row>
    <row r="1859" spans="1:23" s="267" customFormat="1" ht="20.25">
      <c r="A1859" s="265"/>
      <c r="B1859" s="273"/>
      <c r="C1859" s="273"/>
      <c r="D1859" s="166" t="str">
        <f ca="1">IF(ISERROR($S1859),"",OFFSET('Smelter Reference List'!$C$4,$S1859-4,0)&amp;"")</f>
        <v/>
      </c>
      <c r="E1859" s="166" t="str">
        <f ca="1">IF(ISERROR($S1859),"",OFFSET('Smelter Reference List'!$D$4,$S1859-4,0)&amp;"")</f>
        <v/>
      </c>
      <c r="F1859" s="166" t="str">
        <f ca="1">IF(ISERROR($S1859),"",OFFSET('Smelter Reference List'!$E$4,$S1859-4,0))</f>
        <v/>
      </c>
      <c r="G1859" s="166" t="str">
        <f ca="1">IF(C1859=$U$4,"Enter smelter details", IF(ISERROR($S1859),"",OFFSET('Smelter Reference List'!$F$4,$S1859-4,0)))</f>
        <v/>
      </c>
      <c r="H1859" s="290" t="str">
        <f ca="1">IF(ISERROR($S1859),"",OFFSET('Smelter Reference List'!$G$4,$S1859-4,0))</f>
        <v/>
      </c>
      <c r="I1859" s="291" t="str">
        <f ca="1">IF(ISERROR($S1859),"",OFFSET('Smelter Reference List'!$H$4,$S1859-4,0))</f>
        <v/>
      </c>
      <c r="J1859" s="291" t="str">
        <f ca="1">IF(ISERROR($S1859),"",OFFSET('Smelter Reference List'!$I$4,$S1859-4,0))</f>
        <v/>
      </c>
      <c r="K1859" s="288"/>
      <c r="L1859" s="288"/>
      <c r="M1859" s="288"/>
      <c r="N1859" s="288"/>
      <c r="O1859" s="288"/>
      <c r="P1859" s="288"/>
      <c r="Q1859" s="289"/>
      <c r="R1859" s="274"/>
      <c r="S1859" s="275" t="e">
        <f>IF(OR(C1859="",C1859=T$4),NA(),MATCH($B1859&amp;$C1859,'Smelter Reference List'!$J:$J,0))</f>
        <v>#N/A</v>
      </c>
      <c r="T1859" s="276"/>
      <c r="U1859" s="276"/>
      <c r="V1859" s="276"/>
      <c r="W1859" s="276"/>
    </row>
    <row r="1860" spans="1:23" s="267" customFormat="1" ht="20.25">
      <c r="A1860" s="265"/>
      <c r="B1860" s="273"/>
      <c r="C1860" s="273"/>
      <c r="D1860" s="166" t="str">
        <f ca="1">IF(ISERROR($S1860),"",OFFSET('Smelter Reference List'!$C$4,$S1860-4,0)&amp;"")</f>
        <v/>
      </c>
      <c r="E1860" s="166" t="str">
        <f ca="1">IF(ISERROR($S1860),"",OFFSET('Smelter Reference List'!$D$4,$S1860-4,0)&amp;"")</f>
        <v/>
      </c>
      <c r="F1860" s="166" t="str">
        <f ca="1">IF(ISERROR($S1860),"",OFFSET('Smelter Reference List'!$E$4,$S1860-4,0))</f>
        <v/>
      </c>
      <c r="G1860" s="166" t="str">
        <f ca="1">IF(C1860=$U$4,"Enter smelter details", IF(ISERROR($S1860),"",OFFSET('Smelter Reference List'!$F$4,$S1860-4,0)))</f>
        <v/>
      </c>
      <c r="H1860" s="290" t="str">
        <f ca="1">IF(ISERROR($S1860),"",OFFSET('Smelter Reference List'!$G$4,$S1860-4,0))</f>
        <v/>
      </c>
      <c r="I1860" s="291" t="str">
        <f ca="1">IF(ISERROR($S1860),"",OFFSET('Smelter Reference List'!$H$4,$S1860-4,0))</f>
        <v/>
      </c>
      <c r="J1860" s="291" t="str">
        <f ca="1">IF(ISERROR($S1860),"",OFFSET('Smelter Reference List'!$I$4,$S1860-4,0))</f>
        <v/>
      </c>
      <c r="K1860" s="288"/>
      <c r="L1860" s="288"/>
      <c r="M1860" s="288"/>
      <c r="N1860" s="288"/>
      <c r="O1860" s="288"/>
      <c r="P1860" s="288"/>
      <c r="Q1860" s="289"/>
      <c r="R1860" s="274"/>
      <c r="S1860" s="275" t="e">
        <f>IF(OR(C1860="",C1860=T$4),NA(),MATCH($B1860&amp;$C1860,'Smelter Reference List'!$J:$J,0))</f>
        <v>#N/A</v>
      </c>
      <c r="T1860" s="276"/>
      <c r="U1860" s="276"/>
      <c r="V1860" s="276"/>
      <c r="W1860" s="276"/>
    </row>
    <row r="1861" spans="1:23" s="267" customFormat="1" ht="20.25">
      <c r="A1861" s="265"/>
      <c r="B1861" s="273"/>
      <c r="C1861" s="273"/>
      <c r="D1861" s="166" t="str">
        <f ca="1">IF(ISERROR($S1861),"",OFFSET('Smelter Reference List'!$C$4,$S1861-4,0)&amp;"")</f>
        <v/>
      </c>
      <c r="E1861" s="166" t="str">
        <f ca="1">IF(ISERROR($S1861),"",OFFSET('Smelter Reference List'!$D$4,$S1861-4,0)&amp;"")</f>
        <v/>
      </c>
      <c r="F1861" s="166" t="str">
        <f ca="1">IF(ISERROR($S1861),"",OFFSET('Smelter Reference List'!$E$4,$S1861-4,0))</f>
        <v/>
      </c>
      <c r="G1861" s="166" t="str">
        <f ca="1">IF(C1861=$U$4,"Enter smelter details", IF(ISERROR($S1861),"",OFFSET('Smelter Reference List'!$F$4,$S1861-4,0)))</f>
        <v/>
      </c>
      <c r="H1861" s="290" t="str">
        <f ca="1">IF(ISERROR($S1861),"",OFFSET('Smelter Reference List'!$G$4,$S1861-4,0))</f>
        <v/>
      </c>
      <c r="I1861" s="291" t="str">
        <f ca="1">IF(ISERROR($S1861),"",OFFSET('Smelter Reference List'!$H$4,$S1861-4,0))</f>
        <v/>
      </c>
      <c r="J1861" s="291" t="str">
        <f ca="1">IF(ISERROR($S1861),"",OFFSET('Smelter Reference List'!$I$4,$S1861-4,0))</f>
        <v/>
      </c>
      <c r="K1861" s="288"/>
      <c r="L1861" s="288"/>
      <c r="M1861" s="288"/>
      <c r="N1861" s="288"/>
      <c r="O1861" s="288"/>
      <c r="P1861" s="288"/>
      <c r="Q1861" s="289"/>
      <c r="R1861" s="274"/>
      <c r="S1861" s="275" t="e">
        <f>IF(OR(C1861="",C1861=T$4),NA(),MATCH($B1861&amp;$C1861,'Smelter Reference List'!$J:$J,0))</f>
        <v>#N/A</v>
      </c>
      <c r="T1861" s="276"/>
      <c r="U1861" s="276"/>
      <c r="V1861" s="276"/>
      <c r="W1861" s="276"/>
    </row>
    <row r="1862" spans="1:23" s="267" customFormat="1" ht="20.25">
      <c r="A1862" s="265"/>
      <c r="B1862" s="273"/>
      <c r="C1862" s="273"/>
      <c r="D1862" s="166" t="str">
        <f ca="1">IF(ISERROR($S1862),"",OFFSET('Smelter Reference List'!$C$4,$S1862-4,0)&amp;"")</f>
        <v/>
      </c>
      <c r="E1862" s="166" t="str">
        <f ca="1">IF(ISERROR($S1862),"",OFFSET('Smelter Reference List'!$D$4,$S1862-4,0)&amp;"")</f>
        <v/>
      </c>
      <c r="F1862" s="166" t="str">
        <f ca="1">IF(ISERROR($S1862),"",OFFSET('Smelter Reference List'!$E$4,$S1862-4,0))</f>
        <v/>
      </c>
      <c r="G1862" s="166" t="str">
        <f ca="1">IF(C1862=$U$4,"Enter smelter details", IF(ISERROR($S1862),"",OFFSET('Smelter Reference List'!$F$4,$S1862-4,0)))</f>
        <v/>
      </c>
      <c r="H1862" s="290" t="str">
        <f ca="1">IF(ISERROR($S1862),"",OFFSET('Smelter Reference List'!$G$4,$S1862-4,0))</f>
        <v/>
      </c>
      <c r="I1862" s="291" t="str">
        <f ca="1">IF(ISERROR($S1862),"",OFFSET('Smelter Reference List'!$H$4,$S1862-4,0))</f>
        <v/>
      </c>
      <c r="J1862" s="291" t="str">
        <f ca="1">IF(ISERROR($S1862),"",OFFSET('Smelter Reference List'!$I$4,$S1862-4,0))</f>
        <v/>
      </c>
      <c r="K1862" s="288"/>
      <c r="L1862" s="288"/>
      <c r="M1862" s="288"/>
      <c r="N1862" s="288"/>
      <c r="O1862" s="288"/>
      <c r="P1862" s="288"/>
      <c r="Q1862" s="289"/>
      <c r="R1862" s="274"/>
      <c r="S1862" s="275" t="e">
        <f>IF(OR(C1862="",C1862=T$4),NA(),MATCH($B1862&amp;$C1862,'Smelter Reference List'!$J:$J,0))</f>
        <v>#N/A</v>
      </c>
      <c r="T1862" s="276"/>
      <c r="U1862" s="276"/>
      <c r="V1862" s="276"/>
      <c r="W1862" s="276"/>
    </row>
    <row r="1863" spans="1:23" s="267" customFormat="1" ht="20.25">
      <c r="A1863" s="265"/>
      <c r="B1863" s="273"/>
      <c r="C1863" s="273"/>
      <c r="D1863" s="166" t="str">
        <f ca="1">IF(ISERROR($S1863),"",OFFSET('Smelter Reference List'!$C$4,$S1863-4,0)&amp;"")</f>
        <v/>
      </c>
      <c r="E1863" s="166" t="str">
        <f ca="1">IF(ISERROR($S1863),"",OFFSET('Smelter Reference List'!$D$4,$S1863-4,0)&amp;"")</f>
        <v/>
      </c>
      <c r="F1863" s="166" t="str">
        <f ca="1">IF(ISERROR($S1863),"",OFFSET('Smelter Reference List'!$E$4,$S1863-4,0))</f>
        <v/>
      </c>
      <c r="G1863" s="166" t="str">
        <f ca="1">IF(C1863=$U$4,"Enter smelter details", IF(ISERROR($S1863),"",OFFSET('Smelter Reference List'!$F$4,$S1863-4,0)))</f>
        <v/>
      </c>
      <c r="H1863" s="290" t="str">
        <f ca="1">IF(ISERROR($S1863),"",OFFSET('Smelter Reference List'!$G$4,$S1863-4,0))</f>
        <v/>
      </c>
      <c r="I1863" s="291" t="str">
        <f ca="1">IF(ISERROR($S1863),"",OFFSET('Smelter Reference List'!$H$4,$S1863-4,0))</f>
        <v/>
      </c>
      <c r="J1863" s="291" t="str">
        <f ca="1">IF(ISERROR($S1863),"",OFFSET('Smelter Reference List'!$I$4,$S1863-4,0))</f>
        <v/>
      </c>
      <c r="K1863" s="288"/>
      <c r="L1863" s="288"/>
      <c r="M1863" s="288"/>
      <c r="N1863" s="288"/>
      <c r="O1863" s="288"/>
      <c r="P1863" s="288"/>
      <c r="Q1863" s="289"/>
      <c r="R1863" s="274"/>
      <c r="S1863" s="275" t="e">
        <f>IF(OR(C1863="",C1863=T$4),NA(),MATCH($B1863&amp;$C1863,'Smelter Reference List'!$J:$J,0))</f>
        <v>#N/A</v>
      </c>
      <c r="T1863" s="276"/>
      <c r="U1863" s="276"/>
      <c r="V1863" s="276"/>
      <c r="W1863" s="276"/>
    </row>
    <row r="1864" spans="1:23" s="267" customFormat="1" ht="20.25">
      <c r="A1864" s="265"/>
      <c r="B1864" s="273"/>
      <c r="C1864" s="273"/>
      <c r="D1864" s="166" t="str">
        <f ca="1">IF(ISERROR($S1864),"",OFFSET('Smelter Reference List'!$C$4,$S1864-4,0)&amp;"")</f>
        <v/>
      </c>
      <c r="E1864" s="166" t="str">
        <f ca="1">IF(ISERROR($S1864),"",OFFSET('Smelter Reference List'!$D$4,$S1864-4,0)&amp;"")</f>
        <v/>
      </c>
      <c r="F1864" s="166" t="str">
        <f ca="1">IF(ISERROR($S1864),"",OFFSET('Smelter Reference List'!$E$4,$S1864-4,0))</f>
        <v/>
      </c>
      <c r="G1864" s="166" t="str">
        <f ca="1">IF(C1864=$U$4,"Enter smelter details", IF(ISERROR($S1864),"",OFFSET('Smelter Reference List'!$F$4,$S1864-4,0)))</f>
        <v/>
      </c>
      <c r="H1864" s="290" t="str">
        <f ca="1">IF(ISERROR($S1864),"",OFFSET('Smelter Reference List'!$G$4,$S1864-4,0))</f>
        <v/>
      </c>
      <c r="I1864" s="291" t="str">
        <f ca="1">IF(ISERROR($S1864),"",OFFSET('Smelter Reference List'!$H$4,$S1864-4,0))</f>
        <v/>
      </c>
      <c r="J1864" s="291" t="str">
        <f ca="1">IF(ISERROR($S1864),"",OFFSET('Smelter Reference List'!$I$4,$S1864-4,0))</f>
        <v/>
      </c>
      <c r="K1864" s="288"/>
      <c r="L1864" s="288"/>
      <c r="M1864" s="288"/>
      <c r="N1864" s="288"/>
      <c r="O1864" s="288"/>
      <c r="P1864" s="288"/>
      <c r="Q1864" s="289"/>
      <c r="R1864" s="274"/>
      <c r="S1864" s="275" t="e">
        <f>IF(OR(C1864="",C1864=T$4),NA(),MATCH($B1864&amp;$C1864,'Smelter Reference List'!$J:$J,0))</f>
        <v>#N/A</v>
      </c>
      <c r="T1864" s="276"/>
      <c r="U1864" s="276"/>
      <c r="V1864" s="276"/>
      <c r="W1864" s="276"/>
    </row>
    <row r="1865" spans="1:23" s="267" customFormat="1" ht="20.25">
      <c r="A1865" s="265"/>
      <c r="B1865" s="273"/>
      <c r="C1865" s="273"/>
      <c r="D1865" s="166" t="str">
        <f ca="1">IF(ISERROR($S1865),"",OFFSET('Smelter Reference List'!$C$4,$S1865-4,0)&amp;"")</f>
        <v/>
      </c>
      <c r="E1865" s="166" t="str">
        <f ca="1">IF(ISERROR($S1865),"",OFFSET('Smelter Reference List'!$D$4,$S1865-4,0)&amp;"")</f>
        <v/>
      </c>
      <c r="F1865" s="166" t="str">
        <f ca="1">IF(ISERROR($S1865),"",OFFSET('Smelter Reference List'!$E$4,$S1865-4,0))</f>
        <v/>
      </c>
      <c r="G1865" s="166" t="str">
        <f ca="1">IF(C1865=$U$4,"Enter smelter details", IF(ISERROR($S1865),"",OFFSET('Smelter Reference List'!$F$4,$S1865-4,0)))</f>
        <v/>
      </c>
      <c r="H1865" s="290" t="str">
        <f ca="1">IF(ISERROR($S1865),"",OFFSET('Smelter Reference List'!$G$4,$S1865-4,0))</f>
        <v/>
      </c>
      <c r="I1865" s="291" t="str">
        <f ca="1">IF(ISERROR($S1865),"",OFFSET('Smelter Reference List'!$H$4,$S1865-4,0))</f>
        <v/>
      </c>
      <c r="J1865" s="291" t="str">
        <f ca="1">IF(ISERROR($S1865),"",OFFSET('Smelter Reference List'!$I$4,$S1865-4,0))</f>
        <v/>
      </c>
      <c r="K1865" s="288"/>
      <c r="L1865" s="288"/>
      <c r="M1865" s="288"/>
      <c r="N1865" s="288"/>
      <c r="O1865" s="288"/>
      <c r="P1865" s="288"/>
      <c r="Q1865" s="289"/>
      <c r="R1865" s="274"/>
      <c r="S1865" s="275" t="e">
        <f>IF(OR(C1865="",C1865=T$4),NA(),MATCH($B1865&amp;$C1865,'Smelter Reference List'!$J:$J,0))</f>
        <v>#N/A</v>
      </c>
      <c r="T1865" s="276"/>
      <c r="U1865" s="276"/>
      <c r="V1865" s="276"/>
      <c r="W1865" s="276"/>
    </row>
    <row r="1866" spans="1:23" s="267" customFormat="1" ht="20.25">
      <c r="A1866" s="265"/>
      <c r="B1866" s="273"/>
      <c r="C1866" s="273"/>
      <c r="D1866" s="166" t="str">
        <f ca="1">IF(ISERROR($S1866),"",OFFSET('Smelter Reference List'!$C$4,$S1866-4,0)&amp;"")</f>
        <v/>
      </c>
      <c r="E1866" s="166" t="str">
        <f ca="1">IF(ISERROR($S1866),"",OFFSET('Smelter Reference List'!$D$4,$S1866-4,0)&amp;"")</f>
        <v/>
      </c>
      <c r="F1866" s="166" t="str">
        <f ca="1">IF(ISERROR($S1866),"",OFFSET('Smelter Reference List'!$E$4,$S1866-4,0))</f>
        <v/>
      </c>
      <c r="G1866" s="166" t="str">
        <f ca="1">IF(C1866=$U$4,"Enter smelter details", IF(ISERROR($S1866),"",OFFSET('Smelter Reference List'!$F$4,$S1866-4,0)))</f>
        <v/>
      </c>
      <c r="H1866" s="290" t="str">
        <f ca="1">IF(ISERROR($S1866),"",OFFSET('Smelter Reference List'!$G$4,$S1866-4,0))</f>
        <v/>
      </c>
      <c r="I1866" s="291" t="str">
        <f ca="1">IF(ISERROR($S1866),"",OFFSET('Smelter Reference List'!$H$4,$S1866-4,0))</f>
        <v/>
      </c>
      <c r="J1866" s="291" t="str">
        <f ca="1">IF(ISERROR($S1866),"",OFFSET('Smelter Reference List'!$I$4,$S1866-4,0))</f>
        <v/>
      </c>
      <c r="K1866" s="288"/>
      <c r="L1866" s="288"/>
      <c r="M1866" s="288"/>
      <c r="N1866" s="288"/>
      <c r="O1866" s="288"/>
      <c r="P1866" s="288"/>
      <c r="Q1866" s="289"/>
      <c r="R1866" s="274"/>
      <c r="S1866" s="275" t="e">
        <f>IF(OR(C1866="",C1866=T$4),NA(),MATCH($B1866&amp;$C1866,'Smelter Reference List'!$J:$J,0))</f>
        <v>#N/A</v>
      </c>
      <c r="T1866" s="276"/>
      <c r="U1866" s="276"/>
      <c r="V1866" s="276"/>
      <c r="W1866" s="276"/>
    </row>
    <row r="1867" spans="1:23" s="267" customFormat="1" ht="20.25">
      <c r="A1867" s="265"/>
      <c r="B1867" s="273"/>
      <c r="C1867" s="273"/>
      <c r="D1867" s="166" t="str">
        <f ca="1">IF(ISERROR($S1867),"",OFFSET('Smelter Reference List'!$C$4,$S1867-4,0)&amp;"")</f>
        <v/>
      </c>
      <c r="E1867" s="166" t="str">
        <f ca="1">IF(ISERROR($S1867),"",OFFSET('Smelter Reference List'!$D$4,$S1867-4,0)&amp;"")</f>
        <v/>
      </c>
      <c r="F1867" s="166" t="str">
        <f ca="1">IF(ISERROR($S1867),"",OFFSET('Smelter Reference List'!$E$4,$S1867-4,0))</f>
        <v/>
      </c>
      <c r="G1867" s="166" t="str">
        <f ca="1">IF(C1867=$U$4,"Enter smelter details", IF(ISERROR($S1867),"",OFFSET('Smelter Reference List'!$F$4,$S1867-4,0)))</f>
        <v/>
      </c>
      <c r="H1867" s="290" t="str">
        <f ca="1">IF(ISERROR($S1867),"",OFFSET('Smelter Reference List'!$G$4,$S1867-4,0))</f>
        <v/>
      </c>
      <c r="I1867" s="291" t="str">
        <f ca="1">IF(ISERROR($S1867),"",OFFSET('Smelter Reference List'!$H$4,$S1867-4,0))</f>
        <v/>
      </c>
      <c r="J1867" s="291" t="str">
        <f ca="1">IF(ISERROR($S1867),"",OFFSET('Smelter Reference List'!$I$4,$S1867-4,0))</f>
        <v/>
      </c>
      <c r="K1867" s="288"/>
      <c r="L1867" s="288"/>
      <c r="M1867" s="288"/>
      <c r="N1867" s="288"/>
      <c r="O1867" s="288"/>
      <c r="P1867" s="288"/>
      <c r="Q1867" s="289"/>
      <c r="R1867" s="274"/>
      <c r="S1867" s="275" t="e">
        <f>IF(OR(C1867="",C1867=T$4),NA(),MATCH($B1867&amp;$C1867,'Smelter Reference List'!$J:$J,0))</f>
        <v>#N/A</v>
      </c>
      <c r="T1867" s="276"/>
      <c r="U1867" s="276"/>
      <c r="V1867" s="276"/>
      <c r="W1867" s="276"/>
    </row>
    <row r="1868" spans="1:23" s="267" customFormat="1" ht="20.25">
      <c r="A1868" s="265"/>
      <c r="B1868" s="273"/>
      <c r="C1868" s="273"/>
      <c r="D1868" s="166" t="str">
        <f ca="1">IF(ISERROR($S1868),"",OFFSET('Smelter Reference List'!$C$4,$S1868-4,0)&amp;"")</f>
        <v/>
      </c>
      <c r="E1868" s="166" t="str">
        <f ca="1">IF(ISERROR($S1868),"",OFFSET('Smelter Reference List'!$D$4,$S1868-4,0)&amp;"")</f>
        <v/>
      </c>
      <c r="F1868" s="166" t="str">
        <f ca="1">IF(ISERROR($S1868),"",OFFSET('Smelter Reference List'!$E$4,$S1868-4,0))</f>
        <v/>
      </c>
      <c r="G1868" s="166" t="str">
        <f ca="1">IF(C1868=$U$4,"Enter smelter details", IF(ISERROR($S1868),"",OFFSET('Smelter Reference List'!$F$4,$S1868-4,0)))</f>
        <v/>
      </c>
      <c r="H1868" s="290" t="str">
        <f ca="1">IF(ISERROR($S1868),"",OFFSET('Smelter Reference List'!$G$4,$S1868-4,0))</f>
        <v/>
      </c>
      <c r="I1868" s="291" t="str">
        <f ca="1">IF(ISERROR($S1868),"",OFFSET('Smelter Reference List'!$H$4,$S1868-4,0))</f>
        <v/>
      </c>
      <c r="J1868" s="291" t="str">
        <f ca="1">IF(ISERROR($S1868),"",OFFSET('Smelter Reference List'!$I$4,$S1868-4,0))</f>
        <v/>
      </c>
      <c r="K1868" s="288"/>
      <c r="L1868" s="288"/>
      <c r="M1868" s="288"/>
      <c r="N1868" s="288"/>
      <c r="O1868" s="288"/>
      <c r="P1868" s="288"/>
      <c r="Q1868" s="289"/>
      <c r="R1868" s="274"/>
      <c r="S1868" s="275" t="e">
        <f>IF(OR(C1868="",C1868=T$4),NA(),MATCH($B1868&amp;$C1868,'Smelter Reference List'!$J:$J,0))</f>
        <v>#N/A</v>
      </c>
      <c r="T1868" s="276"/>
      <c r="U1868" s="276"/>
      <c r="V1868" s="276"/>
      <c r="W1868" s="276"/>
    </row>
    <row r="1869" spans="1:23" s="267" customFormat="1" ht="20.25">
      <c r="A1869" s="265"/>
      <c r="B1869" s="273"/>
      <c r="C1869" s="273"/>
      <c r="D1869" s="166" t="str">
        <f ca="1">IF(ISERROR($S1869),"",OFFSET('Smelter Reference List'!$C$4,$S1869-4,0)&amp;"")</f>
        <v/>
      </c>
      <c r="E1869" s="166" t="str">
        <f ca="1">IF(ISERROR($S1869),"",OFFSET('Smelter Reference List'!$D$4,$S1869-4,0)&amp;"")</f>
        <v/>
      </c>
      <c r="F1869" s="166" t="str">
        <f ca="1">IF(ISERROR($S1869),"",OFFSET('Smelter Reference List'!$E$4,$S1869-4,0))</f>
        <v/>
      </c>
      <c r="G1869" s="166" t="str">
        <f ca="1">IF(C1869=$U$4,"Enter smelter details", IF(ISERROR($S1869),"",OFFSET('Smelter Reference List'!$F$4,$S1869-4,0)))</f>
        <v/>
      </c>
      <c r="H1869" s="290" t="str">
        <f ca="1">IF(ISERROR($S1869),"",OFFSET('Smelter Reference List'!$G$4,$S1869-4,0))</f>
        <v/>
      </c>
      <c r="I1869" s="291" t="str">
        <f ca="1">IF(ISERROR($S1869),"",OFFSET('Smelter Reference List'!$H$4,$S1869-4,0))</f>
        <v/>
      </c>
      <c r="J1869" s="291" t="str">
        <f ca="1">IF(ISERROR($S1869),"",OFFSET('Smelter Reference List'!$I$4,$S1869-4,0))</f>
        <v/>
      </c>
      <c r="K1869" s="288"/>
      <c r="L1869" s="288"/>
      <c r="M1869" s="288"/>
      <c r="N1869" s="288"/>
      <c r="O1869" s="288"/>
      <c r="P1869" s="288"/>
      <c r="Q1869" s="289"/>
      <c r="R1869" s="274"/>
      <c r="S1869" s="275" t="e">
        <f>IF(OR(C1869="",C1869=T$4),NA(),MATCH($B1869&amp;$C1869,'Smelter Reference List'!$J:$J,0))</f>
        <v>#N/A</v>
      </c>
      <c r="T1869" s="276"/>
      <c r="U1869" s="276"/>
      <c r="V1869" s="276"/>
      <c r="W1869" s="276"/>
    </row>
    <row r="1870" spans="1:23" s="267" customFormat="1" ht="20.25">
      <c r="A1870" s="265"/>
      <c r="B1870" s="273"/>
      <c r="C1870" s="273"/>
      <c r="D1870" s="166" t="str">
        <f ca="1">IF(ISERROR($S1870),"",OFFSET('Smelter Reference List'!$C$4,$S1870-4,0)&amp;"")</f>
        <v/>
      </c>
      <c r="E1870" s="166" t="str">
        <f ca="1">IF(ISERROR($S1870),"",OFFSET('Smelter Reference List'!$D$4,$S1870-4,0)&amp;"")</f>
        <v/>
      </c>
      <c r="F1870" s="166" t="str">
        <f ca="1">IF(ISERROR($S1870),"",OFFSET('Smelter Reference List'!$E$4,$S1870-4,0))</f>
        <v/>
      </c>
      <c r="G1870" s="166" t="str">
        <f ca="1">IF(C1870=$U$4,"Enter smelter details", IF(ISERROR($S1870),"",OFFSET('Smelter Reference List'!$F$4,$S1870-4,0)))</f>
        <v/>
      </c>
      <c r="H1870" s="290" t="str">
        <f ca="1">IF(ISERROR($S1870),"",OFFSET('Smelter Reference List'!$G$4,$S1870-4,0))</f>
        <v/>
      </c>
      <c r="I1870" s="291" t="str">
        <f ca="1">IF(ISERROR($S1870),"",OFFSET('Smelter Reference List'!$H$4,$S1870-4,0))</f>
        <v/>
      </c>
      <c r="J1870" s="291" t="str">
        <f ca="1">IF(ISERROR($S1870),"",OFFSET('Smelter Reference List'!$I$4,$S1870-4,0))</f>
        <v/>
      </c>
      <c r="K1870" s="288"/>
      <c r="L1870" s="288"/>
      <c r="M1870" s="288"/>
      <c r="N1870" s="288"/>
      <c r="O1870" s="288"/>
      <c r="P1870" s="288"/>
      <c r="Q1870" s="289"/>
      <c r="R1870" s="274"/>
      <c r="S1870" s="275" t="e">
        <f>IF(OR(C1870="",C1870=T$4),NA(),MATCH($B1870&amp;$C1870,'Smelter Reference List'!$J:$J,0))</f>
        <v>#N/A</v>
      </c>
      <c r="T1870" s="276"/>
      <c r="U1870" s="276"/>
      <c r="V1870" s="276"/>
      <c r="W1870" s="276"/>
    </row>
    <row r="1871" spans="1:23" s="267" customFormat="1" ht="20.25">
      <c r="A1871" s="265"/>
      <c r="B1871" s="273"/>
      <c r="C1871" s="273"/>
      <c r="D1871" s="166" t="str">
        <f ca="1">IF(ISERROR($S1871),"",OFFSET('Smelter Reference List'!$C$4,$S1871-4,0)&amp;"")</f>
        <v/>
      </c>
      <c r="E1871" s="166" t="str">
        <f ca="1">IF(ISERROR($S1871),"",OFFSET('Smelter Reference List'!$D$4,$S1871-4,0)&amp;"")</f>
        <v/>
      </c>
      <c r="F1871" s="166" t="str">
        <f ca="1">IF(ISERROR($S1871),"",OFFSET('Smelter Reference List'!$E$4,$S1871-4,0))</f>
        <v/>
      </c>
      <c r="G1871" s="166" t="str">
        <f ca="1">IF(C1871=$U$4,"Enter smelter details", IF(ISERROR($S1871),"",OFFSET('Smelter Reference List'!$F$4,$S1871-4,0)))</f>
        <v/>
      </c>
      <c r="H1871" s="290" t="str">
        <f ca="1">IF(ISERROR($S1871),"",OFFSET('Smelter Reference List'!$G$4,$S1871-4,0))</f>
        <v/>
      </c>
      <c r="I1871" s="291" t="str">
        <f ca="1">IF(ISERROR($S1871),"",OFFSET('Smelter Reference List'!$H$4,$S1871-4,0))</f>
        <v/>
      </c>
      <c r="J1871" s="291" t="str">
        <f ca="1">IF(ISERROR($S1871),"",OFFSET('Smelter Reference List'!$I$4,$S1871-4,0))</f>
        <v/>
      </c>
      <c r="K1871" s="288"/>
      <c r="L1871" s="288"/>
      <c r="M1871" s="288"/>
      <c r="N1871" s="288"/>
      <c r="O1871" s="288"/>
      <c r="P1871" s="288"/>
      <c r="Q1871" s="289"/>
      <c r="R1871" s="274"/>
      <c r="S1871" s="275" t="e">
        <f>IF(OR(C1871="",C1871=T$4),NA(),MATCH($B1871&amp;$C1871,'Smelter Reference List'!$J:$J,0))</f>
        <v>#N/A</v>
      </c>
      <c r="T1871" s="276"/>
      <c r="U1871" s="276"/>
      <c r="V1871" s="276"/>
      <c r="W1871" s="276"/>
    </row>
    <row r="1872" spans="1:23" s="267" customFormat="1" ht="20.25">
      <c r="A1872" s="265"/>
      <c r="B1872" s="273"/>
      <c r="C1872" s="273"/>
      <c r="D1872" s="166" t="str">
        <f ca="1">IF(ISERROR($S1872),"",OFFSET('Smelter Reference List'!$C$4,$S1872-4,0)&amp;"")</f>
        <v/>
      </c>
      <c r="E1872" s="166" t="str">
        <f ca="1">IF(ISERROR($S1872),"",OFFSET('Smelter Reference List'!$D$4,$S1872-4,0)&amp;"")</f>
        <v/>
      </c>
      <c r="F1872" s="166" t="str">
        <f ca="1">IF(ISERROR($S1872),"",OFFSET('Smelter Reference List'!$E$4,$S1872-4,0))</f>
        <v/>
      </c>
      <c r="G1872" s="166" t="str">
        <f ca="1">IF(C1872=$U$4,"Enter smelter details", IF(ISERROR($S1872),"",OFFSET('Smelter Reference List'!$F$4,$S1872-4,0)))</f>
        <v/>
      </c>
      <c r="H1872" s="290" t="str">
        <f ca="1">IF(ISERROR($S1872),"",OFFSET('Smelter Reference List'!$G$4,$S1872-4,0))</f>
        <v/>
      </c>
      <c r="I1872" s="291" t="str">
        <f ca="1">IF(ISERROR($S1872),"",OFFSET('Smelter Reference List'!$H$4,$S1872-4,0))</f>
        <v/>
      </c>
      <c r="J1872" s="291" t="str">
        <f ca="1">IF(ISERROR($S1872),"",OFFSET('Smelter Reference List'!$I$4,$S1872-4,0))</f>
        <v/>
      </c>
      <c r="K1872" s="288"/>
      <c r="L1872" s="288"/>
      <c r="M1872" s="288"/>
      <c r="N1872" s="288"/>
      <c r="O1872" s="288"/>
      <c r="P1872" s="288"/>
      <c r="Q1872" s="289"/>
      <c r="R1872" s="274"/>
      <c r="S1872" s="275" t="e">
        <f>IF(OR(C1872="",C1872=T$4),NA(),MATCH($B1872&amp;$C1872,'Smelter Reference List'!$J:$J,0))</f>
        <v>#N/A</v>
      </c>
      <c r="T1872" s="276"/>
      <c r="U1872" s="276"/>
      <c r="V1872" s="276"/>
      <c r="W1872" s="276"/>
    </row>
    <row r="1873" spans="1:23" s="267" customFormat="1" ht="20.25">
      <c r="A1873" s="265"/>
      <c r="B1873" s="273"/>
      <c r="C1873" s="273"/>
      <c r="D1873" s="166" t="str">
        <f ca="1">IF(ISERROR($S1873),"",OFFSET('Smelter Reference List'!$C$4,$S1873-4,0)&amp;"")</f>
        <v/>
      </c>
      <c r="E1873" s="166" t="str">
        <f ca="1">IF(ISERROR($S1873),"",OFFSET('Smelter Reference List'!$D$4,$S1873-4,0)&amp;"")</f>
        <v/>
      </c>
      <c r="F1873" s="166" t="str">
        <f ca="1">IF(ISERROR($S1873),"",OFFSET('Smelter Reference List'!$E$4,$S1873-4,0))</f>
        <v/>
      </c>
      <c r="G1873" s="166" t="str">
        <f ca="1">IF(C1873=$U$4,"Enter smelter details", IF(ISERROR($S1873),"",OFFSET('Smelter Reference List'!$F$4,$S1873-4,0)))</f>
        <v/>
      </c>
      <c r="H1873" s="290" t="str">
        <f ca="1">IF(ISERROR($S1873),"",OFFSET('Smelter Reference List'!$G$4,$S1873-4,0))</f>
        <v/>
      </c>
      <c r="I1873" s="291" t="str">
        <f ca="1">IF(ISERROR($S1873),"",OFFSET('Smelter Reference List'!$H$4,$S1873-4,0))</f>
        <v/>
      </c>
      <c r="J1873" s="291" t="str">
        <f ca="1">IF(ISERROR($S1873),"",OFFSET('Smelter Reference List'!$I$4,$S1873-4,0))</f>
        <v/>
      </c>
      <c r="K1873" s="288"/>
      <c r="L1873" s="288"/>
      <c r="M1873" s="288"/>
      <c r="N1873" s="288"/>
      <c r="O1873" s="288"/>
      <c r="P1873" s="288"/>
      <c r="Q1873" s="289"/>
      <c r="R1873" s="274"/>
      <c r="S1873" s="275" t="e">
        <f>IF(OR(C1873="",C1873=T$4),NA(),MATCH($B1873&amp;$C1873,'Smelter Reference List'!$J:$J,0))</f>
        <v>#N/A</v>
      </c>
      <c r="T1873" s="276"/>
      <c r="U1873" s="276"/>
      <c r="V1873" s="276"/>
      <c r="W1873" s="276"/>
    </row>
    <row r="1874" spans="1:23" s="267" customFormat="1" ht="20.25">
      <c r="A1874" s="265"/>
      <c r="B1874" s="273"/>
      <c r="C1874" s="273"/>
      <c r="D1874" s="166" t="str">
        <f ca="1">IF(ISERROR($S1874),"",OFFSET('Smelter Reference List'!$C$4,$S1874-4,0)&amp;"")</f>
        <v/>
      </c>
      <c r="E1874" s="166" t="str">
        <f ca="1">IF(ISERROR($S1874),"",OFFSET('Smelter Reference List'!$D$4,$S1874-4,0)&amp;"")</f>
        <v/>
      </c>
      <c r="F1874" s="166" t="str">
        <f ca="1">IF(ISERROR($S1874),"",OFFSET('Smelter Reference List'!$E$4,$S1874-4,0))</f>
        <v/>
      </c>
      <c r="G1874" s="166" t="str">
        <f ca="1">IF(C1874=$U$4,"Enter smelter details", IF(ISERROR($S1874),"",OFFSET('Smelter Reference List'!$F$4,$S1874-4,0)))</f>
        <v/>
      </c>
      <c r="H1874" s="290" t="str">
        <f ca="1">IF(ISERROR($S1874),"",OFFSET('Smelter Reference List'!$G$4,$S1874-4,0))</f>
        <v/>
      </c>
      <c r="I1874" s="291" t="str">
        <f ca="1">IF(ISERROR($S1874),"",OFFSET('Smelter Reference List'!$H$4,$S1874-4,0))</f>
        <v/>
      </c>
      <c r="J1874" s="291" t="str">
        <f ca="1">IF(ISERROR($S1874),"",OFFSET('Smelter Reference List'!$I$4,$S1874-4,0))</f>
        <v/>
      </c>
      <c r="K1874" s="288"/>
      <c r="L1874" s="288"/>
      <c r="M1874" s="288"/>
      <c r="N1874" s="288"/>
      <c r="O1874" s="288"/>
      <c r="P1874" s="288"/>
      <c r="Q1874" s="289"/>
      <c r="R1874" s="274"/>
      <c r="S1874" s="275" t="e">
        <f>IF(OR(C1874="",C1874=T$4),NA(),MATCH($B1874&amp;$C1874,'Smelter Reference List'!$J:$J,0))</f>
        <v>#N/A</v>
      </c>
      <c r="T1874" s="276"/>
      <c r="U1874" s="276"/>
      <c r="V1874" s="276"/>
      <c r="W1874" s="276"/>
    </row>
    <row r="1875" spans="1:23" s="267" customFormat="1" ht="20.25">
      <c r="A1875" s="265"/>
      <c r="B1875" s="273"/>
      <c r="C1875" s="273"/>
      <c r="D1875" s="166" t="str">
        <f ca="1">IF(ISERROR($S1875),"",OFFSET('Smelter Reference List'!$C$4,$S1875-4,0)&amp;"")</f>
        <v/>
      </c>
      <c r="E1875" s="166" t="str">
        <f ca="1">IF(ISERROR($S1875),"",OFFSET('Smelter Reference List'!$D$4,$S1875-4,0)&amp;"")</f>
        <v/>
      </c>
      <c r="F1875" s="166" t="str">
        <f ca="1">IF(ISERROR($S1875),"",OFFSET('Smelter Reference List'!$E$4,$S1875-4,0))</f>
        <v/>
      </c>
      <c r="G1875" s="166" t="str">
        <f ca="1">IF(C1875=$U$4,"Enter smelter details", IF(ISERROR($S1875),"",OFFSET('Smelter Reference List'!$F$4,$S1875-4,0)))</f>
        <v/>
      </c>
      <c r="H1875" s="290" t="str">
        <f ca="1">IF(ISERROR($S1875),"",OFFSET('Smelter Reference List'!$G$4,$S1875-4,0))</f>
        <v/>
      </c>
      <c r="I1875" s="291" t="str">
        <f ca="1">IF(ISERROR($S1875),"",OFFSET('Smelter Reference List'!$H$4,$S1875-4,0))</f>
        <v/>
      </c>
      <c r="J1875" s="291" t="str">
        <f ca="1">IF(ISERROR($S1875),"",OFFSET('Smelter Reference List'!$I$4,$S1875-4,0))</f>
        <v/>
      </c>
      <c r="K1875" s="288"/>
      <c r="L1875" s="288"/>
      <c r="M1875" s="288"/>
      <c r="N1875" s="288"/>
      <c r="O1875" s="288"/>
      <c r="P1875" s="288"/>
      <c r="Q1875" s="289"/>
      <c r="R1875" s="274"/>
      <c r="S1875" s="275" t="e">
        <f>IF(OR(C1875="",C1875=T$4),NA(),MATCH($B1875&amp;$C1875,'Smelter Reference List'!$J:$J,0))</f>
        <v>#N/A</v>
      </c>
      <c r="T1875" s="276"/>
      <c r="U1875" s="276"/>
      <c r="V1875" s="276"/>
      <c r="W1875" s="276"/>
    </row>
    <row r="1876" spans="1:23" s="267" customFormat="1" ht="20.25">
      <c r="A1876" s="265"/>
      <c r="B1876" s="273"/>
      <c r="C1876" s="273"/>
      <c r="D1876" s="166" t="str">
        <f ca="1">IF(ISERROR($S1876),"",OFFSET('Smelter Reference List'!$C$4,$S1876-4,0)&amp;"")</f>
        <v/>
      </c>
      <c r="E1876" s="166" t="str">
        <f ca="1">IF(ISERROR($S1876),"",OFFSET('Smelter Reference List'!$D$4,$S1876-4,0)&amp;"")</f>
        <v/>
      </c>
      <c r="F1876" s="166" t="str">
        <f ca="1">IF(ISERROR($S1876),"",OFFSET('Smelter Reference List'!$E$4,$S1876-4,0))</f>
        <v/>
      </c>
      <c r="G1876" s="166" t="str">
        <f ca="1">IF(C1876=$U$4,"Enter smelter details", IF(ISERROR($S1876),"",OFFSET('Smelter Reference List'!$F$4,$S1876-4,0)))</f>
        <v/>
      </c>
      <c r="H1876" s="290" t="str">
        <f ca="1">IF(ISERROR($S1876),"",OFFSET('Smelter Reference List'!$G$4,$S1876-4,0))</f>
        <v/>
      </c>
      <c r="I1876" s="291" t="str">
        <f ca="1">IF(ISERROR($S1876),"",OFFSET('Smelter Reference List'!$H$4,$S1876-4,0))</f>
        <v/>
      </c>
      <c r="J1876" s="291" t="str">
        <f ca="1">IF(ISERROR($S1876),"",OFFSET('Smelter Reference List'!$I$4,$S1876-4,0))</f>
        <v/>
      </c>
      <c r="K1876" s="288"/>
      <c r="L1876" s="288"/>
      <c r="M1876" s="288"/>
      <c r="N1876" s="288"/>
      <c r="O1876" s="288"/>
      <c r="P1876" s="288"/>
      <c r="Q1876" s="289"/>
      <c r="R1876" s="274"/>
      <c r="S1876" s="275" t="e">
        <f>IF(OR(C1876="",C1876=T$4),NA(),MATCH($B1876&amp;$C1876,'Smelter Reference List'!$J:$J,0))</f>
        <v>#N/A</v>
      </c>
      <c r="T1876" s="276"/>
      <c r="U1876" s="276"/>
      <c r="V1876" s="276"/>
      <c r="W1876" s="276"/>
    </row>
    <row r="1877" spans="1:23" s="267" customFormat="1" ht="20.25">
      <c r="A1877" s="265"/>
      <c r="B1877" s="273"/>
      <c r="C1877" s="273"/>
      <c r="D1877" s="166" t="str">
        <f ca="1">IF(ISERROR($S1877),"",OFFSET('Smelter Reference List'!$C$4,$S1877-4,0)&amp;"")</f>
        <v/>
      </c>
      <c r="E1877" s="166" t="str">
        <f ca="1">IF(ISERROR($S1877),"",OFFSET('Smelter Reference List'!$D$4,$S1877-4,0)&amp;"")</f>
        <v/>
      </c>
      <c r="F1877" s="166" t="str">
        <f ca="1">IF(ISERROR($S1877),"",OFFSET('Smelter Reference List'!$E$4,$S1877-4,0))</f>
        <v/>
      </c>
      <c r="G1877" s="166" t="str">
        <f ca="1">IF(C1877=$U$4,"Enter smelter details", IF(ISERROR($S1877),"",OFFSET('Smelter Reference List'!$F$4,$S1877-4,0)))</f>
        <v/>
      </c>
      <c r="H1877" s="290" t="str">
        <f ca="1">IF(ISERROR($S1877),"",OFFSET('Smelter Reference List'!$G$4,$S1877-4,0))</f>
        <v/>
      </c>
      <c r="I1877" s="291" t="str">
        <f ca="1">IF(ISERROR($S1877),"",OFFSET('Smelter Reference List'!$H$4,$S1877-4,0))</f>
        <v/>
      </c>
      <c r="J1877" s="291" t="str">
        <f ca="1">IF(ISERROR($S1877),"",OFFSET('Smelter Reference List'!$I$4,$S1877-4,0))</f>
        <v/>
      </c>
      <c r="K1877" s="288"/>
      <c r="L1877" s="288"/>
      <c r="M1877" s="288"/>
      <c r="N1877" s="288"/>
      <c r="O1877" s="288"/>
      <c r="P1877" s="288"/>
      <c r="Q1877" s="289"/>
      <c r="R1877" s="274"/>
      <c r="S1877" s="275" t="e">
        <f>IF(OR(C1877="",C1877=T$4),NA(),MATCH($B1877&amp;$C1877,'Smelter Reference List'!$J:$J,0))</f>
        <v>#N/A</v>
      </c>
      <c r="T1877" s="276"/>
      <c r="U1877" s="276"/>
      <c r="V1877" s="276"/>
      <c r="W1877" s="276"/>
    </row>
    <row r="1878" spans="1:23" s="267" customFormat="1" ht="20.25">
      <c r="A1878" s="265"/>
      <c r="B1878" s="273"/>
      <c r="C1878" s="273"/>
      <c r="D1878" s="166" t="str">
        <f ca="1">IF(ISERROR($S1878),"",OFFSET('Smelter Reference List'!$C$4,$S1878-4,0)&amp;"")</f>
        <v/>
      </c>
      <c r="E1878" s="166" t="str">
        <f ca="1">IF(ISERROR($S1878),"",OFFSET('Smelter Reference List'!$D$4,$S1878-4,0)&amp;"")</f>
        <v/>
      </c>
      <c r="F1878" s="166" t="str">
        <f ca="1">IF(ISERROR($S1878),"",OFFSET('Smelter Reference List'!$E$4,$S1878-4,0))</f>
        <v/>
      </c>
      <c r="G1878" s="166" t="str">
        <f ca="1">IF(C1878=$U$4,"Enter smelter details", IF(ISERROR($S1878),"",OFFSET('Smelter Reference List'!$F$4,$S1878-4,0)))</f>
        <v/>
      </c>
      <c r="H1878" s="290" t="str">
        <f ca="1">IF(ISERROR($S1878),"",OFFSET('Smelter Reference List'!$G$4,$S1878-4,0))</f>
        <v/>
      </c>
      <c r="I1878" s="291" t="str">
        <f ca="1">IF(ISERROR($S1878),"",OFFSET('Smelter Reference List'!$H$4,$S1878-4,0))</f>
        <v/>
      </c>
      <c r="J1878" s="291" t="str">
        <f ca="1">IF(ISERROR($S1878),"",OFFSET('Smelter Reference List'!$I$4,$S1878-4,0))</f>
        <v/>
      </c>
      <c r="K1878" s="288"/>
      <c r="L1878" s="288"/>
      <c r="M1878" s="288"/>
      <c r="N1878" s="288"/>
      <c r="O1878" s="288"/>
      <c r="P1878" s="288"/>
      <c r="Q1878" s="289"/>
      <c r="R1878" s="274"/>
      <c r="S1878" s="275" t="e">
        <f>IF(OR(C1878="",C1878=T$4),NA(),MATCH($B1878&amp;$C1878,'Smelter Reference List'!$J:$J,0))</f>
        <v>#N/A</v>
      </c>
      <c r="T1878" s="276"/>
      <c r="U1878" s="276"/>
      <c r="V1878" s="276"/>
      <c r="W1878" s="276"/>
    </row>
    <row r="1879" spans="1:23" s="267" customFormat="1" ht="20.25">
      <c r="A1879" s="265"/>
      <c r="B1879" s="273"/>
      <c r="C1879" s="273"/>
      <c r="D1879" s="166" t="str">
        <f ca="1">IF(ISERROR($S1879),"",OFFSET('Smelter Reference List'!$C$4,$S1879-4,0)&amp;"")</f>
        <v/>
      </c>
      <c r="E1879" s="166" t="str">
        <f ca="1">IF(ISERROR($S1879),"",OFFSET('Smelter Reference List'!$D$4,$S1879-4,0)&amp;"")</f>
        <v/>
      </c>
      <c r="F1879" s="166" t="str">
        <f ca="1">IF(ISERROR($S1879),"",OFFSET('Smelter Reference List'!$E$4,$S1879-4,0))</f>
        <v/>
      </c>
      <c r="G1879" s="166" t="str">
        <f ca="1">IF(C1879=$U$4,"Enter smelter details", IF(ISERROR($S1879),"",OFFSET('Smelter Reference List'!$F$4,$S1879-4,0)))</f>
        <v/>
      </c>
      <c r="H1879" s="290" t="str">
        <f ca="1">IF(ISERROR($S1879),"",OFFSET('Smelter Reference List'!$G$4,$S1879-4,0))</f>
        <v/>
      </c>
      <c r="I1879" s="291" t="str">
        <f ca="1">IF(ISERROR($S1879),"",OFFSET('Smelter Reference List'!$H$4,$S1879-4,0))</f>
        <v/>
      </c>
      <c r="J1879" s="291" t="str">
        <f ca="1">IF(ISERROR($S1879),"",OFFSET('Smelter Reference List'!$I$4,$S1879-4,0))</f>
        <v/>
      </c>
      <c r="K1879" s="288"/>
      <c r="L1879" s="288"/>
      <c r="M1879" s="288"/>
      <c r="N1879" s="288"/>
      <c r="O1879" s="288"/>
      <c r="P1879" s="288"/>
      <c r="Q1879" s="289"/>
      <c r="R1879" s="274"/>
      <c r="S1879" s="275" t="e">
        <f>IF(OR(C1879="",C1879=T$4),NA(),MATCH($B1879&amp;$C1879,'Smelter Reference List'!$J:$J,0))</f>
        <v>#N/A</v>
      </c>
      <c r="T1879" s="276"/>
      <c r="U1879" s="276"/>
      <c r="V1879" s="276"/>
      <c r="W1879" s="276"/>
    </row>
    <row r="1880" spans="1:23" s="267" customFormat="1" ht="20.25">
      <c r="A1880" s="265"/>
      <c r="B1880" s="273"/>
      <c r="C1880" s="273"/>
      <c r="D1880" s="166" t="str">
        <f ca="1">IF(ISERROR($S1880),"",OFFSET('Smelter Reference List'!$C$4,$S1880-4,0)&amp;"")</f>
        <v/>
      </c>
      <c r="E1880" s="166" t="str">
        <f ca="1">IF(ISERROR($S1880),"",OFFSET('Smelter Reference List'!$D$4,$S1880-4,0)&amp;"")</f>
        <v/>
      </c>
      <c r="F1880" s="166" t="str">
        <f ca="1">IF(ISERROR($S1880),"",OFFSET('Smelter Reference List'!$E$4,$S1880-4,0))</f>
        <v/>
      </c>
      <c r="G1880" s="166" t="str">
        <f ca="1">IF(C1880=$U$4,"Enter smelter details", IF(ISERROR($S1880),"",OFFSET('Smelter Reference List'!$F$4,$S1880-4,0)))</f>
        <v/>
      </c>
      <c r="H1880" s="290" t="str">
        <f ca="1">IF(ISERROR($S1880),"",OFFSET('Smelter Reference List'!$G$4,$S1880-4,0))</f>
        <v/>
      </c>
      <c r="I1880" s="291" t="str">
        <f ca="1">IF(ISERROR($S1880),"",OFFSET('Smelter Reference List'!$H$4,$S1880-4,0))</f>
        <v/>
      </c>
      <c r="J1880" s="291" t="str">
        <f ca="1">IF(ISERROR($S1880),"",OFFSET('Smelter Reference List'!$I$4,$S1880-4,0))</f>
        <v/>
      </c>
      <c r="K1880" s="288"/>
      <c r="L1880" s="288"/>
      <c r="M1880" s="288"/>
      <c r="N1880" s="288"/>
      <c r="O1880" s="288"/>
      <c r="P1880" s="288"/>
      <c r="Q1880" s="289"/>
      <c r="R1880" s="274"/>
      <c r="S1880" s="275" t="e">
        <f>IF(OR(C1880="",C1880=T$4),NA(),MATCH($B1880&amp;$C1880,'Smelter Reference List'!$J:$J,0))</f>
        <v>#N/A</v>
      </c>
      <c r="T1880" s="276"/>
      <c r="U1880" s="276"/>
      <c r="V1880" s="276"/>
      <c r="W1880" s="276"/>
    </row>
    <row r="1881" spans="1:23" s="267" customFormat="1" ht="20.25">
      <c r="A1881" s="265"/>
      <c r="B1881" s="273"/>
      <c r="C1881" s="273"/>
      <c r="D1881" s="166" t="str">
        <f ca="1">IF(ISERROR($S1881),"",OFFSET('Smelter Reference List'!$C$4,$S1881-4,0)&amp;"")</f>
        <v/>
      </c>
      <c r="E1881" s="166" t="str">
        <f ca="1">IF(ISERROR($S1881),"",OFFSET('Smelter Reference List'!$D$4,$S1881-4,0)&amp;"")</f>
        <v/>
      </c>
      <c r="F1881" s="166" t="str">
        <f ca="1">IF(ISERROR($S1881),"",OFFSET('Smelter Reference List'!$E$4,$S1881-4,0))</f>
        <v/>
      </c>
      <c r="G1881" s="166" t="str">
        <f ca="1">IF(C1881=$U$4,"Enter smelter details", IF(ISERROR($S1881),"",OFFSET('Smelter Reference List'!$F$4,$S1881-4,0)))</f>
        <v/>
      </c>
      <c r="H1881" s="290" t="str">
        <f ca="1">IF(ISERROR($S1881),"",OFFSET('Smelter Reference List'!$G$4,$S1881-4,0))</f>
        <v/>
      </c>
      <c r="I1881" s="291" t="str">
        <f ca="1">IF(ISERROR($S1881),"",OFFSET('Smelter Reference List'!$H$4,$S1881-4,0))</f>
        <v/>
      </c>
      <c r="J1881" s="291" t="str">
        <f ca="1">IF(ISERROR($S1881),"",OFFSET('Smelter Reference List'!$I$4,$S1881-4,0))</f>
        <v/>
      </c>
      <c r="K1881" s="288"/>
      <c r="L1881" s="288"/>
      <c r="M1881" s="288"/>
      <c r="N1881" s="288"/>
      <c r="O1881" s="288"/>
      <c r="P1881" s="288"/>
      <c r="Q1881" s="289"/>
      <c r="R1881" s="274"/>
      <c r="S1881" s="275" t="e">
        <f>IF(OR(C1881="",C1881=T$4),NA(),MATCH($B1881&amp;$C1881,'Smelter Reference List'!$J:$J,0))</f>
        <v>#N/A</v>
      </c>
      <c r="T1881" s="276"/>
      <c r="U1881" s="276"/>
      <c r="V1881" s="276"/>
      <c r="W1881" s="276"/>
    </row>
    <row r="1882" spans="1:23" s="267" customFormat="1" ht="20.25">
      <c r="A1882" s="265"/>
      <c r="B1882" s="273"/>
      <c r="C1882" s="273"/>
      <c r="D1882" s="166" t="str">
        <f ca="1">IF(ISERROR($S1882),"",OFFSET('Smelter Reference List'!$C$4,$S1882-4,0)&amp;"")</f>
        <v/>
      </c>
      <c r="E1882" s="166" t="str">
        <f ca="1">IF(ISERROR($S1882),"",OFFSET('Smelter Reference List'!$D$4,$S1882-4,0)&amp;"")</f>
        <v/>
      </c>
      <c r="F1882" s="166" t="str">
        <f ca="1">IF(ISERROR($S1882),"",OFFSET('Smelter Reference List'!$E$4,$S1882-4,0))</f>
        <v/>
      </c>
      <c r="G1882" s="166" t="str">
        <f ca="1">IF(C1882=$U$4,"Enter smelter details", IF(ISERROR($S1882),"",OFFSET('Smelter Reference List'!$F$4,$S1882-4,0)))</f>
        <v/>
      </c>
      <c r="H1882" s="290" t="str">
        <f ca="1">IF(ISERROR($S1882),"",OFFSET('Smelter Reference List'!$G$4,$S1882-4,0))</f>
        <v/>
      </c>
      <c r="I1882" s="291" t="str">
        <f ca="1">IF(ISERROR($S1882),"",OFFSET('Smelter Reference List'!$H$4,$S1882-4,0))</f>
        <v/>
      </c>
      <c r="J1882" s="291" t="str">
        <f ca="1">IF(ISERROR($S1882),"",OFFSET('Smelter Reference List'!$I$4,$S1882-4,0))</f>
        <v/>
      </c>
      <c r="K1882" s="288"/>
      <c r="L1882" s="288"/>
      <c r="M1882" s="288"/>
      <c r="N1882" s="288"/>
      <c r="O1882" s="288"/>
      <c r="P1882" s="288"/>
      <c r="Q1882" s="289"/>
      <c r="R1882" s="274"/>
      <c r="S1882" s="275" t="e">
        <f>IF(OR(C1882="",C1882=T$4),NA(),MATCH($B1882&amp;$C1882,'Smelter Reference List'!$J:$J,0))</f>
        <v>#N/A</v>
      </c>
      <c r="T1882" s="276"/>
      <c r="U1882" s="276"/>
      <c r="V1882" s="276"/>
      <c r="W1882" s="276"/>
    </row>
    <row r="1883" spans="1:23" s="267" customFormat="1" ht="20.25">
      <c r="A1883" s="265"/>
      <c r="B1883" s="273"/>
      <c r="C1883" s="273"/>
      <c r="D1883" s="166" t="str">
        <f ca="1">IF(ISERROR($S1883),"",OFFSET('Smelter Reference List'!$C$4,$S1883-4,0)&amp;"")</f>
        <v/>
      </c>
      <c r="E1883" s="166" t="str">
        <f ca="1">IF(ISERROR($S1883),"",OFFSET('Smelter Reference List'!$D$4,$S1883-4,0)&amp;"")</f>
        <v/>
      </c>
      <c r="F1883" s="166" t="str">
        <f ca="1">IF(ISERROR($S1883),"",OFFSET('Smelter Reference List'!$E$4,$S1883-4,0))</f>
        <v/>
      </c>
      <c r="G1883" s="166" t="str">
        <f ca="1">IF(C1883=$U$4,"Enter smelter details", IF(ISERROR($S1883),"",OFFSET('Smelter Reference List'!$F$4,$S1883-4,0)))</f>
        <v/>
      </c>
      <c r="H1883" s="290" t="str">
        <f ca="1">IF(ISERROR($S1883),"",OFFSET('Smelter Reference List'!$G$4,$S1883-4,0))</f>
        <v/>
      </c>
      <c r="I1883" s="291" t="str">
        <f ca="1">IF(ISERROR($S1883),"",OFFSET('Smelter Reference List'!$H$4,$S1883-4,0))</f>
        <v/>
      </c>
      <c r="J1883" s="291" t="str">
        <f ca="1">IF(ISERROR($S1883),"",OFFSET('Smelter Reference List'!$I$4,$S1883-4,0))</f>
        <v/>
      </c>
      <c r="K1883" s="288"/>
      <c r="L1883" s="288"/>
      <c r="M1883" s="288"/>
      <c r="N1883" s="288"/>
      <c r="O1883" s="288"/>
      <c r="P1883" s="288"/>
      <c r="Q1883" s="289"/>
      <c r="R1883" s="274"/>
      <c r="S1883" s="275" t="e">
        <f>IF(OR(C1883="",C1883=T$4),NA(),MATCH($B1883&amp;$C1883,'Smelter Reference List'!$J:$J,0))</f>
        <v>#N/A</v>
      </c>
      <c r="T1883" s="276"/>
      <c r="U1883" s="276"/>
      <c r="V1883" s="276"/>
      <c r="W1883" s="276"/>
    </row>
    <row r="1884" spans="1:23" s="267" customFormat="1" ht="20.25">
      <c r="A1884" s="265"/>
      <c r="B1884" s="273"/>
      <c r="C1884" s="273"/>
      <c r="D1884" s="166" t="str">
        <f ca="1">IF(ISERROR($S1884),"",OFFSET('Smelter Reference List'!$C$4,$S1884-4,0)&amp;"")</f>
        <v/>
      </c>
      <c r="E1884" s="166" t="str">
        <f ca="1">IF(ISERROR($S1884),"",OFFSET('Smelter Reference List'!$D$4,$S1884-4,0)&amp;"")</f>
        <v/>
      </c>
      <c r="F1884" s="166" t="str">
        <f ca="1">IF(ISERROR($S1884),"",OFFSET('Smelter Reference List'!$E$4,$S1884-4,0))</f>
        <v/>
      </c>
      <c r="G1884" s="166" t="str">
        <f ca="1">IF(C1884=$U$4,"Enter smelter details", IF(ISERROR($S1884),"",OFFSET('Smelter Reference List'!$F$4,$S1884-4,0)))</f>
        <v/>
      </c>
      <c r="H1884" s="290" t="str">
        <f ca="1">IF(ISERROR($S1884),"",OFFSET('Smelter Reference List'!$G$4,$S1884-4,0))</f>
        <v/>
      </c>
      <c r="I1884" s="291" t="str">
        <f ca="1">IF(ISERROR($S1884),"",OFFSET('Smelter Reference List'!$H$4,$S1884-4,0))</f>
        <v/>
      </c>
      <c r="J1884" s="291" t="str">
        <f ca="1">IF(ISERROR($S1884),"",OFFSET('Smelter Reference List'!$I$4,$S1884-4,0))</f>
        <v/>
      </c>
      <c r="K1884" s="288"/>
      <c r="L1884" s="288"/>
      <c r="M1884" s="288"/>
      <c r="N1884" s="288"/>
      <c r="O1884" s="288"/>
      <c r="P1884" s="288"/>
      <c r="Q1884" s="289"/>
      <c r="R1884" s="274"/>
      <c r="S1884" s="275" t="e">
        <f>IF(OR(C1884="",C1884=T$4),NA(),MATCH($B1884&amp;$C1884,'Smelter Reference List'!$J:$J,0))</f>
        <v>#N/A</v>
      </c>
      <c r="T1884" s="276"/>
      <c r="U1884" s="276"/>
      <c r="V1884" s="276"/>
      <c r="W1884" s="276"/>
    </row>
    <row r="1885" spans="1:23" s="267" customFormat="1" ht="20.25">
      <c r="A1885" s="265"/>
      <c r="B1885" s="273"/>
      <c r="C1885" s="273"/>
      <c r="D1885" s="166" t="str">
        <f ca="1">IF(ISERROR($S1885),"",OFFSET('Smelter Reference List'!$C$4,$S1885-4,0)&amp;"")</f>
        <v/>
      </c>
      <c r="E1885" s="166" t="str">
        <f ca="1">IF(ISERROR($S1885),"",OFFSET('Smelter Reference List'!$D$4,$S1885-4,0)&amp;"")</f>
        <v/>
      </c>
      <c r="F1885" s="166" t="str">
        <f ca="1">IF(ISERROR($S1885),"",OFFSET('Smelter Reference List'!$E$4,$S1885-4,0))</f>
        <v/>
      </c>
      <c r="G1885" s="166" t="str">
        <f ca="1">IF(C1885=$U$4,"Enter smelter details", IF(ISERROR($S1885),"",OFFSET('Smelter Reference List'!$F$4,$S1885-4,0)))</f>
        <v/>
      </c>
      <c r="H1885" s="290" t="str">
        <f ca="1">IF(ISERROR($S1885),"",OFFSET('Smelter Reference List'!$G$4,$S1885-4,0))</f>
        <v/>
      </c>
      <c r="I1885" s="291" t="str">
        <f ca="1">IF(ISERROR($S1885),"",OFFSET('Smelter Reference List'!$H$4,$S1885-4,0))</f>
        <v/>
      </c>
      <c r="J1885" s="291" t="str">
        <f ca="1">IF(ISERROR($S1885),"",OFFSET('Smelter Reference List'!$I$4,$S1885-4,0))</f>
        <v/>
      </c>
      <c r="K1885" s="288"/>
      <c r="L1885" s="288"/>
      <c r="M1885" s="288"/>
      <c r="N1885" s="288"/>
      <c r="O1885" s="288"/>
      <c r="P1885" s="288"/>
      <c r="Q1885" s="289"/>
      <c r="R1885" s="274"/>
      <c r="S1885" s="275" t="e">
        <f>IF(OR(C1885="",C1885=T$4),NA(),MATCH($B1885&amp;$C1885,'Smelter Reference List'!$J:$J,0))</f>
        <v>#N/A</v>
      </c>
      <c r="T1885" s="276"/>
      <c r="U1885" s="276"/>
      <c r="V1885" s="276"/>
      <c r="W1885" s="276"/>
    </row>
    <row r="1886" spans="1:23" s="267" customFormat="1" ht="20.25">
      <c r="A1886" s="265"/>
      <c r="B1886" s="273"/>
      <c r="C1886" s="273"/>
      <c r="D1886" s="166" t="str">
        <f ca="1">IF(ISERROR($S1886),"",OFFSET('Smelter Reference List'!$C$4,$S1886-4,0)&amp;"")</f>
        <v/>
      </c>
      <c r="E1886" s="166" t="str">
        <f ca="1">IF(ISERROR($S1886),"",OFFSET('Smelter Reference List'!$D$4,$S1886-4,0)&amp;"")</f>
        <v/>
      </c>
      <c r="F1886" s="166" t="str">
        <f ca="1">IF(ISERROR($S1886),"",OFFSET('Smelter Reference List'!$E$4,$S1886-4,0))</f>
        <v/>
      </c>
      <c r="G1886" s="166" t="str">
        <f ca="1">IF(C1886=$U$4,"Enter smelter details", IF(ISERROR($S1886),"",OFFSET('Smelter Reference List'!$F$4,$S1886-4,0)))</f>
        <v/>
      </c>
      <c r="H1886" s="290" t="str">
        <f ca="1">IF(ISERROR($S1886),"",OFFSET('Smelter Reference List'!$G$4,$S1886-4,0))</f>
        <v/>
      </c>
      <c r="I1886" s="291" t="str">
        <f ca="1">IF(ISERROR($S1886),"",OFFSET('Smelter Reference List'!$H$4,$S1886-4,0))</f>
        <v/>
      </c>
      <c r="J1886" s="291" t="str">
        <f ca="1">IF(ISERROR($S1886),"",OFFSET('Smelter Reference List'!$I$4,$S1886-4,0))</f>
        <v/>
      </c>
      <c r="K1886" s="288"/>
      <c r="L1886" s="288"/>
      <c r="M1886" s="288"/>
      <c r="N1886" s="288"/>
      <c r="O1886" s="288"/>
      <c r="P1886" s="288"/>
      <c r="Q1886" s="289"/>
      <c r="R1886" s="274"/>
      <c r="S1886" s="275" t="e">
        <f>IF(OR(C1886="",C1886=T$4),NA(),MATCH($B1886&amp;$C1886,'Smelter Reference List'!$J:$J,0))</f>
        <v>#N/A</v>
      </c>
      <c r="T1886" s="276"/>
      <c r="U1886" s="276"/>
      <c r="V1886" s="276"/>
      <c r="W1886" s="276"/>
    </row>
    <row r="1887" spans="1:23" s="267" customFormat="1" ht="20.25">
      <c r="A1887" s="265"/>
      <c r="B1887" s="273"/>
      <c r="C1887" s="273"/>
      <c r="D1887" s="166" t="str">
        <f ca="1">IF(ISERROR($S1887),"",OFFSET('Smelter Reference List'!$C$4,$S1887-4,0)&amp;"")</f>
        <v/>
      </c>
      <c r="E1887" s="166" t="str">
        <f ca="1">IF(ISERROR($S1887),"",OFFSET('Smelter Reference List'!$D$4,$S1887-4,0)&amp;"")</f>
        <v/>
      </c>
      <c r="F1887" s="166" t="str">
        <f ca="1">IF(ISERROR($S1887),"",OFFSET('Smelter Reference List'!$E$4,$S1887-4,0))</f>
        <v/>
      </c>
      <c r="G1887" s="166" t="str">
        <f ca="1">IF(C1887=$U$4,"Enter smelter details", IF(ISERROR($S1887),"",OFFSET('Smelter Reference List'!$F$4,$S1887-4,0)))</f>
        <v/>
      </c>
      <c r="H1887" s="290" t="str">
        <f ca="1">IF(ISERROR($S1887),"",OFFSET('Smelter Reference List'!$G$4,$S1887-4,0))</f>
        <v/>
      </c>
      <c r="I1887" s="291" t="str">
        <f ca="1">IF(ISERROR($S1887),"",OFFSET('Smelter Reference List'!$H$4,$S1887-4,0))</f>
        <v/>
      </c>
      <c r="J1887" s="291" t="str">
        <f ca="1">IF(ISERROR($S1887),"",OFFSET('Smelter Reference List'!$I$4,$S1887-4,0))</f>
        <v/>
      </c>
      <c r="K1887" s="288"/>
      <c r="L1887" s="288"/>
      <c r="M1887" s="288"/>
      <c r="N1887" s="288"/>
      <c r="O1887" s="288"/>
      <c r="P1887" s="288"/>
      <c r="Q1887" s="289"/>
      <c r="R1887" s="274"/>
      <c r="S1887" s="275" t="e">
        <f>IF(OR(C1887="",C1887=T$4),NA(),MATCH($B1887&amp;$C1887,'Smelter Reference List'!$J:$J,0))</f>
        <v>#N/A</v>
      </c>
      <c r="T1887" s="276"/>
      <c r="U1887" s="276"/>
      <c r="V1887" s="276"/>
      <c r="W1887" s="276"/>
    </row>
    <row r="1888" spans="1:23" s="267" customFormat="1" ht="20.25">
      <c r="A1888" s="265"/>
      <c r="B1888" s="273"/>
      <c r="C1888" s="273"/>
      <c r="D1888" s="166" t="str">
        <f ca="1">IF(ISERROR($S1888),"",OFFSET('Smelter Reference List'!$C$4,$S1888-4,0)&amp;"")</f>
        <v/>
      </c>
      <c r="E1888" s="166" t="str">
        <f ca="1">IF(ISERROR($S1888),"",OFFSET('Smelter Reference List'!$D$4,$S1888-4,0)&amp;"")</f>
        <v/>
      </c>
      <c r="F1888" s="166" t="str">
        <f ca="1">IF(ISERROR($S1888),"",OFFSET('Smelter Reference List'!$E$4,$S1888-4,0))</f>
        <v/>
      </c>
      <c r="G1888" s="166" t="str">
        <f ca="1">IF(C1888=$U$4,"Enter smelter details", IF(ISERROR($S1888),"",OFFSET('Smelter Reference List'!$F$4,$S1888-4,0)))</f>
        <v/>
      </c>
      <c r="H1888" s="290" t="str">
        <f ca="1">IF(ISERROR($S1888),"",OFFSET('Smelter Reference List'!$G$4,$S1888-4,0))</f>
        <v/>
      </c>
      <c r="I1888" s="291" t="str">
        <f ca="1">IF(ISERROR($S1888),"",OFFSET('Smelter Reference List'!$H$4,$S1888-4,0))</f>
        <v/>
      </c>
      <c r="J1888" s="291" t="str">
        <f ca="1">IF(ISERROR($S1888),"",OFFSET('Smelter Reference List'!$I$4,$S1888-4,0))</f>
        <v/>
      </c>
      <c r="K1888" s="288"/>
      <c r="L1888" s="288"/>
      <c r="M1888" s="288"/>
      <c r="N1888" s="288"/>
      <c r="O1888" s="288"/>
      <c r="P1888" s="288"/>
      <c r="Q1888" s="289"/>
      <c r="R1888" s="274"/>
      <c r="S1888" s="275" t="e">
        <f>IF(OR(C1888="",C1888=T$4),NA(),MATCH($B1888&amp;$C1888,'Smelter Reference List'!$J:$J,0))</f>
        <v>#N/A</v>
      </c>
      <c r="T1888" s="276"/>
      <c r="U1888" s="276"/>
      <c r="V1888" s="276"/>
      <c r="W1888" s="276"/>
    </row>
    <row r="1889" spans="1:23" s="267" customFormat="1" ht="20.25">
      <c r="A1889" s="265"/>
      <c r="B1889" s="273"/>
      <c r="C1889" s="273"/>
      <c r="D1889" s="166" t="str">
        <f ca="1">IF(ISERROR($S1889),"",OFFSET('Smelter Reference List'!$C$4,$S1889-4,0)&amp;"")</f>
        <v/>
      </c>
      <c r="E1889" s="166" t="str">
        <f ca="1">IF(ISERROR($S1889),"",OFFSET('Smelter Reference List'!$D$4,$S1889-4,0)&amp;"")</f>
        <v/>
      </c>
      <c r="F1889" s="166" t="str">
        <f ca="1">IF(ISERROR($S1889),"",OFFSET('Smelter Reference List'!$E$4,$S1889-4,0))</f>
        <v/>
      </c>
      <c r="G1889" s="166" t="str">
        <f ca="1">IF(C1889=$U$4,"Enter smelter details", IF(ISERROR($S1889),"",OFFSET('Smelter Reference List'!$F$4,$S1889-4,0)))</f>
        <v/>
      </c>
      <c r="H1889" s="290" t="str">
        <f ca="1">IF(ISERROR($S1889),"",OFFSET('Smelter Reference List'!$G$4,$S1889-4,0))</f>
        <v/>
      </c>
      <c r="I1889" s="291" t="str">
        <f ca="1">IF(ISERROR($S1889),"",OFFSET('Smelter Reference List'!$H$4,$S1889-4,0))</f>
        <v/>
      </c>
      <c r="J1889" s="291" t="str">
        <f ca="1">IF(ISERROR($S1889),"",OFFSET('Smelter Reference List'!$I$4,$S1889-4,0))</f>
        <v/>
      </c>
      <c r="K1889" s="288"/>
      <c r="L1889" s="288"/>
      <c r="M1889" s="288"/>
      <c r="N1889" s="288"/>
      <c r="O1889" s="288"/>
      <c r="P1889" s="288"/>
      <c r="Q1889" s="289"/>
      <c r="R1889" s="274"/>
      <c r="S1889" s="275" t="e">
        <f>IF(OR(C1889="",C1889=T$4),NA(),MATCH($B1889&amp;$C1889,'Smelter Reference List'!$J:$J,0))</f>
        <v>#N/A</v>
      </c>
      <c r="T1889" s="276"/>
      <c r="U1889" s="276"/>
      <c r="V1889" s="276"/>
      <c r="W1889" s="276"/>
    </row>
    <row r="1890" spans="1:23" s="267" customFormat="1" ht="20.25">
      <c r="A1890" s="265"/>
      <c r="B1890" s="273"/>
      <c r="C1890" s="273"/>
      <c r="D1890" s="166" t="str">
        <f ca="1">IF(ISERROR($S1890),"",OFFSET('Smelter Reference List'!$C$4,$S1890-4,0)&amp;"")</f>
        <v/>
      </c>
      <c r="E1890" s="166" t="str">
        <f ca="1">IF(ISERROR($S1890),"",OFFSET('Smelter Reference List'!$D$4,$S1890-4,0)&amp;"")</f>
        <v/>
      </c>
      <c r="F1890" s="166" t="str">
        <f ca="1">IF(ISERROR($S1890),"",OFFSET('Smelter Reference List'!$E$4,$S1890-4,0))</f>
        <v/>
      </c>
      <c r="G1890" s="166" t="str">
        <f ca="1">IF(C1890=$U$4,"Enter smelter details", IF(ISERROR($S1890),"",OFFSET('Smelter Reference List'!$F$4,$S1890-4,0)))</f>
        <v/>
      </c>
      <c r="H1890" s="290" t="str">
        <f ca="1">IF(ISERROR($S1890),"",OFFSET('Smelter Reference List'!$G$4,$S1890-4,0))</f>
        <v/>
      </c>
      <c r="I1890" s="291" t="str">
        <f ca="1">IF(ISERROR($S1890),"",OFFSET('Smelter Reference List'!$H$4,$S1890-4,0))</f>
        <v/>
      </c>
      <c r="J1890" s="291" t="str">
        <f ca="1">IF(ISERROR($S1890),"",OFFSET('Smelter Reference List'!$I$4,$S1890-4,0))</f>
        <v/>
      </c>
      <c r="K1890" s="288"/>
      <c r="L1890" s="288"/>
      <c r="M1890" s="288"/>
      <c r="N1890" s="288"/>
      <c r="O1890" s="288"/>
      <c r="P1890" s="288"/>
      <c r="Q1890" s="289"/>
      <c r="R1890" s="274"/>
      <c r="S1890" s="275" t="e">
        <f>IF(OR(C1890="",C1890=T$4),NA(),MATCH($B1890&amp;$C1890,'Smelter Reference List'!$J:$J,0))</f>
        <v>#N/A</v>
      </c>
      <c r="T1890" s="276"/>
      <c r="U1890" s="276"/>
      <c r="V1890" s="276"/>
      <c r="W1890" s="276"/>
    </row>
    <row r="1891" spans="1:23" s="267" customFormat="1" ht="20.25">
      <c r="A1891" s="265"/>
      <c r="B1891" s="273"/>
      <c r="C1891" s="273"/>
      <c r="D1891" s="166" t="str">
        <f ca="1">IF(ISERROR($S1891),"",OFFSET('Smelter Reference List'!$C$4,$S1891-4,0)&amp;"")</f>
        <v/>
      </c>
      <c r="E1891" s="166" t="str">
        <f ca="1">IF(ISERROR($S1891),"",OFFSET('Smelter Reference List'!$D$4,$S1891-4,0)&amp;"")</f>
        <v/>
      </c>
      <c r="F1891" s="166" t="str">
        <f ca="1">IF(ISERROR($S1891),"",OFFSET('Smelter Reference List'!$E$4,$S1891-4,0))</f>
        <v/>
      </c>
      <c r="G1891" s="166" t="str">
        <f ca="1">IF(C1891=$U$4,"Enter smelter details", IF(ISERROR($S1891),"",OFFSET('Smelter Reference List'!$F$4,$S1891-4,0)))</f>
        <v/>
      </c>
      <c r="H1891" s="290" t="str">
        <f ca="1">IF(ISERROR($S1891),"",OFFSET('Smelter Reference List'!$G$4,$S1891-4,0))</f>
        <v/>
      </c>
      <c r="I1891" s="291" t="str">
        <f ca="1">IF(ISERROR($S1891),"",OFFSET('Smelter Reference List'!$H$4,$S1891-4,0))</f>
        <v/>
      </c>
      <c r="J1891" s="291" t="str">
        <f ca="1">IF(ISERROR($S1891),"",OFFSET('Smelter Reference List'!$I$4,$S1891-4,0))</f>
        <v/>
      </c>
      <c r="K1891" s="288"/>
      <c r="L1891" s="288"/>
      <c r="M1891" s="288"/>
      <c r="N1891" s="288"/>
      <c r="O1891" s="288"/>
      <c r="P1891" s="288"/>
      <c r="Q1891" s="289"/>
      <c r="R1891" s="274"/>
      <c r="S1891" s="275" t="e">
        <f>IF(OR(C1891="",C1891=T$4),NA(),MATCH($B1891&amp;$C1891,'Smelter Reference List'!$J:$J,0))</f>
        <v>#N/A</v>
      </c>
      <c r="T1891" s="276"/>
      <c r="U1891" s="276"/>
      <c r="V1891" s="276"/>
      <c r="W1891" s="276"/>
    </row>
    <row r="1892" spans="1:23" s="267" customFormat="1" ht="20.25">
      <c r="A1892" s="265"/>
      <c r="B1892" s="273"/>
      <c r="C1892" s="273"/>
      <c r="D1892" s="166" t="str">
        <f ca="1">IF(ISERROR($S1892),"",OFFSET('Smelter Reference List'!$C$4,$S1892-4,0)&amp;"")</f>
        <v/>
      </c>
      <c r="E1892" s="166" t="str">
        <f ca="1">IF(ISERROR($S1892),"",OFFSET('Smelter Reference List'!$D$4,$S1892-4,0)&amp;"")</f>
        <v/>
      </c>
      <c r="F1892" s="166" t="str">
        <f ca="1">IF(ISERROR($S1892),"",OFFSET('Smelter Reference List'!$E$4,$S1892-4,0))</f>
        <v/>
      </c>
      <c r="G1892" s="166" t="str">
        <f ca="1">IF(C1892=$U$4,"Enter smelter details", IF(ISERROR($S1892),"",OFFSET('Smelter Reference List'!$F$4,$S1892-4,0)))</f>
        <v/>
      </c>
      <c r="H1892" s="290" t="str">
        <f ca="1">IF(ISERROR($S1892),"",OFFSET('Smelter Reference List'!$G$4,$S1892-4,0))</f>
        <v/>
      </c>
      <c r="I1892" s="291" t="str">
        <f ca="1">IF(ISERROR($S1892),"",OFFSET('Smelter Reference List'!$H$4,$S1892-4,0))</f>
        <v/>
      </c>
      <c r="J1892" s="291" t="str">
        <f ca="1">IF(ISERROR($S1892),"",OFFSET('Smelter Reference List'!$I$4,$S1892-4,0))</f>
        <v/>
      </c>
      <c r="K1892" s="288"/>
      <c r="L1892" s="288"/>
      <c r="M1892" s="288"/>
      <c r="N1892" s="288"/>
      <c r="O1892" s="288"/>
      <c r="P1892" s="288"/>
      <c r="Q1892" s="289"/>
      <c r="R1892" s="274"/>
      <c r="S1892" s="275" t="e">
        <f>IF(OR(C1892="",C1892=T$4),NA(),MATCH($B1892&amp;$C1892,'Smelter Reference List'!$J:$J,0))</f>
        <v>#N/A</v>
      </c>
      <c r="T1892" s="276"/>
      <c r="U1892" s="276"/>
      <c r="V1892" s="276"/>
      <c r="W1892" s="276"/>
    </row>
    <row r="1893" spans="1:23" s="267" customFormat="1" ht="20.25">
      <c r="A1893" s="265"/>
      <c r="B1893" s="273"/>
      <c r="C1893" s="273"/>
      <c r="D1893" s="166" t="str">
        <f ca="1">IF(ISERROR($S1893),"",OFFSET('Smelter Reference List'!$C$4,$S1893-4,0)&amp;"")</f>
        <v/>
      </c>
      <c r="E1893" s="166" t="str">
        <f ca="1">IF(ISERROR($S1893),"",OFFSET('Smelter Reference List'!$D$4,$S1893-4,0)&amp;"")</f>
        <v/>
      </c>
      <c r="F1893" s="166" t="str">
        <f ca="1">IF(ISERROR($S1893),"",OFFSET('Smelter Reference List'!$E$4,$S1893-4,0))</f>
        <v/>
      </c>
      <c r="G1893" s="166" t="str">
        <f ca="1">IF(C1893=$U$4,"Enter smelter details", IF(ISERROR($S1893),"",OFFSET('Smelter Reference List'!$F$4,$S1893-4,0)))</f>
        <v/>
      </c>
      <c r="H1893" s="290" t="str">
        <f ca="1">IF(ISERROR($S1893),"",OFFSET('Smelter Reference List'!$G$4,$S1893-4,0))</f>
        <v/>
      </c>
      <c r="I1893" s="291" t="str">
        <f ca="1">IF(ISERROR($S1893),"",OFFSET('Smelter Reference List'!$H$4,$S1893-4,0))</f>
        <v/>
      </c>
      <c r="J1893" s="291" t="str">
        <f ca="1">IF(ISERROR($S1893),"",OFFSET('Smelter Reference List'!$I$4,$S1893-4,0))</f>
        <v/>
      </c>
      <c r="K1893" s="288"/>
      <c r="L1893" s="288"/>
      <c r="M1893" s="288"/>
      <c r="N1893" s="288"/>
      <c r="O1893" s="288"/>
      <c r="P1893" s="288"/>
      <c r="Q1893" s="289"/>
      <c r="R1893" s="274"/>
      <c r="S1893" s="275" t="e">
        <f>IF(OR(C1893="",C1893=T$4),NA(),MATCH($B1893&amp;$C1893,'Smelter Reference List'!$J:$J,0))</f>
        <v>#N/A</v>
      </c>
      <c r="T1893" s="276"/>
      <c r="U1893" s="276"/>
      <c r="V1893" s="276"/>
      <c r="W1893" s="276"/>
    </row>
    <row r="1894" spans="1:23" s="267" customFormat="1" ht="20.25">
      <c r="A1894" s="265"/>
      <c r="B1894" s="273"/>
      <c r="C1894" s="273"/>
      <c r="D1894" s="166" t="str">
        <f ca="1">IF(ISERROR($S1894),"",OFFSET('Smelter Reference List'!$C$4,$S1894-4,0)&amp;"")</f>
        <v/>
      </c>
      <c r="E1894" s="166" t="str">
        <f ca="1">IF(ISERROR($S1894),"",OFFSET('Smelter Reference List'!$D$4,$S1894-4,0)&amp;"")</f>
        <v/>
      </c>
      <c r="F1894" s="166" t="str">
        <f ca="1">IF(ISERROR($S1894),"",OFFSET('Smelter Reference List'!$E$4,$S1894-4,0))</f>
        <v/>
      </c>
      <c r="G1894" s="166" t="str">
        <f ca="1">IF(C1894=$U$4,"Enter smelter details", IF(ISERROR($S1894),"",OFFSET('Smelter Reference List'!$F$4,$S1894-4,0)))</f>
        <v/>
      </c>
      <c r="H1894" s="290" t="str">
        <f ca="1">IF(ISERROR($S1894),"",OFFSET('Smelter Reference List'!$G$4,$S1894-4,0))</f>
        <v/>
      </c>
      <c r="I1894" s="291" t="str">
        <f ca="1">IF(ISERROR($S1894),"",OFFSET('Smelter Reference List'!$H$4,$S1894-4,0))</f>
        <v/>
      </c>
      <c r="J1894" s="291" t="str">
        <f ca="1">IF(ISERROR($S1894),"",OFFSET('Smelter Reference List'!$I$4,$S1894-4,0))</f>
        <v/>
      </c>
      <c r="K1894" s="288"/>
      <c r="L1894" s="288"/>
      <c r="M1894" s="288"/>
      <c r="N1894" s="288"/>
      <c r="O1894" s="288"/>
      <c r="P1894" s="288"/>
      <c r="Q1894" s="289"/>
      <c r="R1894" s="274"/>
      <c r="S1894" s="275" t="e">
        <f>IF(OR(C1894="",C1894=T$4),NA(),MATCH($B1894&amp;$C1894,'Smelter Reference List'!$J:$J,0))</f>
        <v>#N/A</v>
      </c>
      <c r="T1894" s="276"/>
      <c r="U1894" s="276"/>
      <c r="V1894" s="276"/>
      <c r="W1894" s="276"/>
    </row>
    <row r="1895" spans="1:23" s="267" customFormat="1" ht="20.25">
      <c r="A1895" s="265"/>
      <c r="B1895" s="273"/>
      <c r="C1895" s="273"/>
      <c r="D1895" s="166" t="str">
        <f ca="1">IF(ISERROR($S1895),"",OFFSET('Smelter Reference List'!$C$4,$S1895-4,0)&amp;"")</f>
        <v/>
      </c>
      <c r="E1895" s="166" t="str">
        <f ca="1">IF(ISERROR($S1895),"",OFFSET('Smelter Reference List'!$D$4,$S1895-4,0)&amp;"")</f>
        <v/>
      </c>
      <c r="F1895" s="166" t="str">
        <f ca="1">IF(ISERROR($S1895),"",OFFSET('Smelter Reference List'!$E$4,$S1895-4,0))</f>
        <v/>
      </c>
      <c r="G1895" s="166" t="str">
        <f ca="1">IF(C1895=$U$4,"Enter smelter details", IF(ISERROR($S1895),"",OFFSET('Smelter Reference List'!$F$4,$S1895-4,0)))</f>
        <v/>
      </c>
      <c r="H1895" s="290" t="str">
        <f ca="1">IF(ISERROR($S1895),"",OFFSET('Smelter Reference List'!$G$4,$S1895-4,0))</f>
        <v/>
      </c>
      <c r="I1895" s="291" t="str">
        <f ca="1">IF(ISERROR($S1895),"",OFFSET('Smelter Reference List'!$H$4,$S1895-4,0))</f>
        <v/>
      </c>
      <c r="J1895" s="291" t="str">
        <f ca="1">IF(ISERROR($S1895),"",OFFSET('Smelter Reference List'!$I$4,$S1895-4,0))</f>
        <v/>
      </c>
      <c r="K1895" s="288"/>
      <c r="L1895" s="288"/>
      <c r="M1895" s="288"/>
      <c r="N1895" s="288"/>
      <c r="O1895" s="288"/>
      <c r="P1895" s="288"/>
      <c r="Q1895" s="289"/>
      <c r="R1895" s="274"/>
      <c r="S1895" s="275" t="e">
        <f>IF(OR(C1895="",C1895=T$4),NA(),MATCH($B1895&amp;$C1895,'Smelter Reference List'!$J:$J,0))</f>
        <v>#N/A</v>
      </c>
      <c r="T1895" s="276"/>
      <c r="U1895" s="276"/>
      <c r="V1895" s="276"/>
      <c r="W1895" s="276"/>
    </row>
    <row r="1896" spans="1:23" s="267" customFormat="1" ht="20.25">
      <c r="A1896" s="265"/>
      <c r="B1896" s="273"/>
      <c r="C1896" s="273"/>
      <c r="D1896" s="166" t="str">
        <f ca="1">IF(ISERROR($S1896),"",OFFSET('Smelter Reference List'!$C$4,$S1896-4,0)&amp;"")</f>
        <v/>
      </c>
      <c r="E1896" s="166" t="str">
        <f ca="1">IF(ISERROR($S1896),"",OFFSET('Smelter Reference List'!$D$4,$S1896-4,0)&amp;"")</f>
        <v/>
      </c>
      <c r="F1896" s="166" t="str">
        <f ca="1">IF(ISERROR($S1896),"",OFFSET('Smelter Reference List'!$E$4,$S1896-4,0))</f>
        <v/>
      </c>
      <c r="G1896" s="166" t="str">
        <f ca="1">IF(C1896=$U$4,"Enter smelter details", IF(ISERROR($S1896),"",OFFSET('Smelter Reference List'!$F$4,$S1896-4,0)))</f>
        <v/>
      </c>
      <c r="H1896" s="290" t="str">
        <f ca="1">IF(ISERROR($S1896),"",OFFSET('Smelter Reference List'!$G$4,$S1896-4,0))</f>
        <v/>
      </c>
      <c r="I1896" s="291" t="str">
        <f ca="1">IF(ISERROR($S1896),"",OFFSET('Smelter Reference List'!$H$4,$S1896-4,0))</f>
        <v/>
      </c>
      <c r="J1896" s="291" t="str">
        <f ca="1">IF(ISERROR($S1896),"",OFFSET('Smelter Reference List'!$I$4,$S1896-4,0))</f>
        <v/>
      </c>
      <c r="K1896" s="288"/>
      <c r="L1896" s="288"/>
      <c r="M1896" s="288"/>
      <c r="N1896" s="288"/>
      <c r="O1896" s="288"/>
      <c r="P1896" s="288"/>
      <c r="Q1896" s="289"/>
      <c r="R1896" s="274"/>
      <c r="S1896" s="275" t="e">
        <f>IF(OR(C1896="",C1896=T$4),NA(),MATCH($B1896&amp;$C1896,'Smelter Reference List'!$J:$J,0))</f>
        <v>#N/A</v>
      </c>
      <c r="T1896" s="276"/>
      <c r="U1896" s="276"/>
      <c r="V1896" s="276"/>
      <c r="W1896" s="276"/>
    </row>
    <row r="1897" spans="1:23" s="267" customFormat="1" ht="20.25">
      <c r="A1897" s="265"/>
      <c r="B1897" s="273"/>
      <c r="C1897" s="273"/>
      <c r="D1897" s="166" t="str">
        <f ca="1">IF(ISERROR($S1897),"",OFFSET('Smelter Reference List'!$C$4,$S1897-4,0)&amp;"")</f>
        <v/>
      </c>
      <c r="E1897" s="166" t="str">
        <f ca="1">IF(ISERROR($S1897),"",OFFSET('Smelter Reference List'!$D$4,$S1897-4,0)&amp;"")</f>
        <v/>
      </c>
      <c r="F1897" s="166" t="str">
        <f ca="1">IF(ISERROR($S1897),"",OFFSET('Smelter Reference List'!$E$4,$S1897-4,0))</f>
        <v/>
      </c>
      <c r="G1897" s="166" t="str">
        <f ca="1">IF(C1897=$U$4,"Enter smelter details", IF(ISERROR($S1897),"",OFFSET('Smelter Reference List'!$F$4,$S1897-4,0)))</f>
        <v/>
      </c>
      <c r="H1897" s="290" t="str">
        <f ca="1">IF(ISERROR($S1897),"",OFFSET('Smelter Reference List'!$G$4,$S1897-4,0))</f>
        <v/>
      </c>
      <c r="I1897" s="291" t="str">
        <f ca="1">IF(ISERROR($S1897),"",OFFSET('Smelter Reference List'!$H$4,$S1897-4,0))</f>
        <v/>
      </c>
      <c r="J1897" s="291" t="str">
        <f ca="1">IF(ISERROR($S1897),"",OFFSET('Smelter Reference List'!$I$4,$S1897-4,0))</f>
        <v/>
      </c>
      <c r="K1897" s="288"/>
      <c r="L1897" s="288"/>
      <c r="M1897" s="288"/>
      <c r="N1897" s="288"/>
      <c r="O1897" s="288"/>
      <c r="P1897" s="288"/>
      <c r="Q1897" s="289"/>
      <c r="R1897" s="274"/>
      <c r="S1897" s="275" t="e">
        <f>IF(OR(C1897="",C1897=T$4),NA(),MATCH($B1897&amp;$C1897,'Smelter Reference List'!$J:$J,0))</f>
        <v>#N/A</v>
      </c>
      <c r="T1897" s="276"/>
      <c r="U1897" s="276"/>
      <c r="V1897" s="276"/>
      <c r="W1897" s="276"/>
    </row>
    <row r="1898" spans="1:23" s="267" customFormat="1" ht="20.25">
      <c r="A1898" s="265"/>
      <c r="B1898" s="273"/>
      <c r="C1898" s="273"/>
      <c r="D1898" s="166" t="str">
        <f ca="1">IF(ISERROR($S1898),"",OFFSET('Smelter Reference List'!$C$4,$S1898-4,0)&amp;"")</f>
        <v/>
      </c>
      <c r="E1898" s="166" t="str">
        <f ca="1">IF(ISERROR($S1898),"",OFFSET('Smelter Reference List'!$D$4,$S1898-4,0)&amp;"")</f>
        <v/>
      </c>
      <c r="F1898" s="166" t="str">
        <f ca="1">IF(ISERROR($S1898),"",OFFSET('Smelter Reference List'!$E$4,$S1898-4,0))</f>
        <v/>
      </c>
      <c r="G1898" s="166" t="str">
        <f ca="1">IF(C1898=$U$4,"Enter smelter details", IF(ISERROR($S1898),"",OFFSET('Smelter Reference List'!$F$4,$S1898-4,0)))</f>
        <v/>
      </c>
      <c r="H1898" s="290" t="str">
        <f ca="1">IF(ISERROR($S1898),"",OFFSET('Smelter Reference List'!$G$4,$S1898-4,0))</f>
        <v/>
      </c>
      <c r="I1898" s="291" t="str">
        <f ca="1">IF(ISERROR($S1898),"",OFFSET('Smelter Reference List'!$H$4,$S1898-4,0))</f>
        <v/>
      </c>
      <c r="J1898" s="291" t="str">
        <f ca="1">IF(ISERROR($S1898),"",OFFSET('Smelter Reference List'!$I$4,$S1898-4,0))</f>
        <v/>
      </c>
      <c r="K1898" s="288"/>
      <c r="L1898" s="288"/>
      <c r="M1898" s="288"/>
      <c r="N1898" s="288"/>
      <c r="O1898" s="288"/>
      <c r="P1898" s="288"/>
      <c r="Q1898" s="289"/>
      <c r="R1898" s="274"/>
      <c r="S1898" s="275" t="e">
        <f>IF(OR(C1898="",C1898=T$4),NA(),MATCH($B1898&amp;$C1898,'Smelter Reference List'!$J:$J,0))</f>
        <v>#N/A</v>
      </c>
      <c r="T1898" s="276"/>
      <c r="U1898" s="276"/>
      <c r="V1898" s="276"/>
      <c r="W1898" s="276"/>
    </row>
    <row r="1899" spans="1:23" s="267" customFormat="1" ht="20.25">
      <c r="A1899" s="265"/>
      <c r="B1899" s="273"/>
      <c r="C1899" s="273"/>
      <c r="D1899" s="166" t="str">
        <f ca="1">IF(ISERROR($S1899),"",OFFSET('Smelter Reference List'!$C$4,$S1899-4,0)&amp;"")</f>
        <v/>
      </c>
      <c r="E1899" s="166" t="str">
        <f ca="1">IF(ISERROR($S1899),"",OFFSET('Smelter Reference List'!$D$4,$S1899-4,0)&amp;"")</f>
        <v/>
      </c>
      <c r="F1899" s="166" t="str">
        <f ca="1">IF(ISERROR($S1899),"",OFFSET('Smelter Reference List'!$E$4,$S1899-4,0))</f>
        <v/>
      </c>
      <c r="G1899" s="166" t="str">
        <f ca="1">IF(C1899=$U$4,"Enter smelter details", IF(ISERROR($S1899),"",OFFSET('Smelter Reference List'!$F$4,$S1899-4,0)))</f>
        <v/>
      </c>
      <c r="H1899" s="290" t="str">
        <f ca="1">IF(ISERROR($S1899),"",OFFSET('Smelter Reference List'!$G$4,$S1899-4,0))</f>
        <v/>
      </c>
      <c r="I1899" s="291" t="str">
        <f ca="1">IF(ISERROR($S1899),"",OFFSET('Smelter Reference List'!$H$4,$S1899-4,0))</f>
        <v/>
      </c>
      <c r="J1899" s="291" t="str">
        <f ca="1">IF(ISERROR($S1899),"",OFFSET('Smelter Reference List'!$I$4,$S1899-4,0))</f>
        <v/>
      </c>
      <c r="K1899" s="288"/>
      <c r="L1899" s="288"/>
      <c r="M1899" s="288"/>
      <c r="N1899" s="288"/>
      <c r="O1899" s="288"/>
      <c r="P1899" s="288"/>
      <c r="Q1899" s="289"/>
      <c r="R1899" s="274"/>
      <c r="S1899" s="275" t="e">
        <f>IF(OR(C1899="",C1899=T$4),NA(),MATCH($B1899&amp;$C1899,'Smelter Reference List'!$J:$J,0))</f>
        <v>#N/A</v>
      </c>
      <c r="T1899" s="276"/>
      <c r="U1899" s="276"/>
      <c r="V1899" s="276"/>
      <c r="W1899" s="276"/>
    </row>
    <row r="1900" spans="1:23" s="267" customFormat="1" ht="20.25">
      <c r="A1900" s="265"/>
      <c r="B1900" s="273"/>
      <c r="C1900" s="273"/>
      <c r="D1900" s="166" t="str">
        <f ca="1">IF(ISERROR($S1900),"",OFFSET('Smelter Reference List'!$C$4,$S1900-4,0)&amp;"")</f>
        <v/>
      </c>
      <c r="E1900" s="166" t="str">
        <f ca="1">IF(ISERROR($S1900),"",OFFSET('Smelter Reference List'!$D$4,$S1900-4,0)&amp;"")</f>
        <v/>
      </c>
      <c r="F1900" s="166" t="str">
        <f ca="1">IF(ISERROR($S1900),"",OFFSET('Smelter Reference List'!$E$4,$S1900-4,0))</f>
        <v/>
      </c>
      <c r="G1900" s="166" t="str">
        <f ca="1">IF(C1900=$U$4,"Enter smelter details", IF(ISERROR($S1900),"",OFFSET('Smelter Reference List'!$F$4,$S1900-4,0)))</f>
        <v/>
      </c>
      <c r="H1900" s="290" t="str">
        <f ca="1">IF(ISERROR($S1900),"",OFFSET('Smelter Reference List'!$G$4,$S1900-4,0))</f>
        <v/>
      </c>
      <c r="I1900" s="291" t="str">
        <f ca="1">IF(ISERROR($S1900),"",OFFSET('Smelter Reference List'!$H$4,$S1900-4,0))</f>
        <v/>
      </c>
      <c r="J1900" s="291" t="str">
        <f ca="1">IF(ISERROR($S1900),"",OFFSET('Smelter Reference List'!$I$4,$S1900-4,0))</f>
        <v/>
      </c>
      <c r="K1900" s="288"/>
      <c r="L1900" s="288"/>
      <c r="M1900" s="288"/>
      <c r="N1900" s="288"/>
      <c r="O1900" s="288"/>
      <c r="P1900" s="288"/>
      <c r="Q1900" s="289"/>
      <c r="R1900" s="274"/>
      <c r="S1900" s="275" t="e">
        <f>IF(OR(C1900="",C1900=T$4),NA(),MATCH($B1900&amp;$C1900,'Smelter Reference List'!$J:$J,0))</f>
        <v>#N/A</v>
      </c>
      <c r="T1900" s="276"/>
      <c r="U1900" s="276"/>
      <c r="V1900" s="276"/>
      <c r="W1900" s="276"/>
    </row>
    <row r="1901" spans="1:23" s="267" customFormat="1" ht="20.25">
      <c r="A1901" s="265"/>
      <c r="B1901" s="273"/>
      <c r="C1901" s="273"/>
      <c r="D1901" s="166" t="str">
        <f ca="1">IF(ISERROR($S1901),"",OFFSET('Smelter Reference List'!$C$4,$S1901-4,0)&amp;"")</f>
        <v/>
      </c>
      <c r="E1901" s="166" t="str">
        <f ca="1">IF(ISERROR($S1901),"",OFFSET('Smelter Reference List'!$D$4,$S1901-4,0)&amp;"")</f>
        <v/>
      </c>
      <c r="F1901" s="166" t="str">
        <f ca="1">IF(ISERROR($S1901),"",OFFSET('Smelter Reference List'!$E$4,$S1901-4,0))</f>
        <v/>
      </c>
      <c r="G1901" s="166" t="str">
        <f ca="1">IF(C1901=$U$4,"Enter smelter details", IF(ISERROR($S1901),"",OFFSET('Smelter Reference List'!$F$4,$S1901-4,0)))</f>
        <v/>
      </c>
      <c r="H1901" s="290" t="str">
        <f ca="1">IF(ISERROR($S1901),"",OFFSET('Smelter Reference List'!$G$4,$S1901-4,0))</f>
        <v/>
      </c>
      <c r="I1901" s="291" t="str">
        <f ca="1">IF(ISERROR($S1901),"",OFFSET('Smelter Reference List'!$H$4,$S1901-4,0))</f>
        <v/>
      </c>
      <c r="J1901" s="291" t="str">
        <f ca="1">IF(ISERROR($S1901),"",OFFSET('Smelter Reference List'!$I$4,$S1901-4,0))</f>
        <v/>
      </c>
      <c r="K1901" s="288"/>
      <c r="L1901" s="288"/>
      <c r="M1901" s="288"/>
      <c r="N1901" s="288"/>
      <c r="O1901" s="288"/>
      <c r="P1901" s="288"/>
      <c r="Q1901" s="289"/>
      <c r="R1901" s="274"/>
      <c r="S1901" s="275" t="e">
        <f>IF(OR(C1901="",C1901=T$4),NA(),MATCH($B1901&amp;$C1901,'Smelter Reference List'!$J:$J,0))</f>
        <v>#N/A</v>
      </c>
      <c r="T1901" s="276"/>
      <c r="U1901" s="276"/>
      <c r="V1901" s="276"/>
      <c r="W1901" s="276"/>
    </row>
    <row r="1902" spans="1:23" s="267" customFormat="1" ht="20.25">
      <c r="A1902" s="265"/>
      <c r="B1902" s="273"/>
      <c r="C1902" s="273"/>
      <c r="D1902" s="166" t="str">
        <f ca="1">IF(ISERROR($S1902),"",OFFSET('Smelter Reference List'!$C$4,$S1902-4,0)&amp;"")</f>
        <v/>
      </c>
      <c r="E1902" s="166" t="str">
        <f ca="1">IF(ISERROR($S1902),"",OFFSET('Smelter Reference List'!$D$4,$S1902-4,0)&amp;"")</f>
        <v/>
      </c>
      <c r="F1902" s="166" t="str">
        <f ca="1">IF(ISERROR($S1902),"",OFFSET('Smelter Reference List'!$E$4,$S1902-4,0))</f>
        <v/>
      </c>
      <c r="G1902" s="166" t="str">
        <f ca="1">IF(C1902=$U$4,"Enter smelter details", IF(ISERROR($S1902),"",OFFSET('Smelter Reference List'!$F$4,$S1902-4,0)))</f>
        <v/>
      </c>
      <c r="H1902" s="290" t="str">
        <f ca="1">IF(ISERROR($S1902),"",OFFSET('Smelter Reference List'!$G$4,$S1902-4,0))</f>
        <v/>
      </c>
      <c r="I1902" s="291" t="str">
        <f ca="1">IF(ISERROR($S1902),"",OFFSET('Smelter Reference List'!$H$4,$S1902-4,0))</f>
        <v/>
      </c>
      <c r="J1902" s="291" t="str">
        <f ca="1">IF(ISERROR($S1902),"",OFFSET('Smelter Reference List'!$I$4,$S1902-4,0))</f>
        <v/>
      </c>
      <c r="K1902" s="288"/>
      <c r="L1902" s="288"/>
      <c r="M1902" s="288"/>
      <c r="N1902" s="288"/>
      <c r="O1902" s="288"/>
      <c r="P1902" s="288"/>
      <c r="Q1902" s="289"/>
      <c r="R1902" s="274"/>
      <c r="S1902" s="275" t="e">
        <f>IF(OR(C1902="",C1902=T$4),NA(),MATCH($B1902&amp;$C1902,'Smelter Reference List'!$J:$J,0))</f>
        <v>#N/A</v>
      </c>
      <c r="T1902" s="276"/>
      <c r="U1902" s="276"/>
      <c r="V1902" s="276"/>
      <c r="W1902" s="276"/>
    </row>
    <row r="1903" spans="1:23" s="267" customFormat="1" ht="20.25">
      <c r="A1903" s="265"/>
      <c r="B1903" s="273"/>
      <c r="C1903" s="273"/>
      <c r="D1903" s="166" t="str">
        <f ca="1">IF(ISERROR($S1903),"",OFFSET('Smelter Reference List'!$C$4,$S1903-4,0)&amp;"")</f>
        <v/>
      </c>
      <c r="E1903" s="166" t="str">
        <f ca="1">IF(ISERROR($S1903),"",OFFSET('Smelter Reference List'!$D$4,$S1903-4,0)&amp;"")</f>
        <v/>
      </c>
      <c r="F1903" s="166" t="str">
        <f ca="1">IF(ISERROR($S1903),"",OFFSET('Smelter Reference List'!$E$4,$S1903-4,0))</f>
        <v/>
      </c>
      <c r="G1903" s="166" t="str">
        <f ca="1">IF(C1903=$U$4,"Enter smelter details", IF(ISERROR($S1903),"",OFFSET('Smelter Reference List'!$F$4,$S1903-4,0)))</f>
        <v/>
      </c>
      <c r="H1903" s="290" t="str">
        <f ca="1">IF(ISERROR($S1903),"",OFFSET('Smelter Reference List'!$G$4,$S1903-4,0))</f>
        <v/>
      </c>
      <c r="I1903" s="291" t="str">
        <f ca="1">IF(ISERROR($S1903),"",OFFSET('Smelter Reference List'!$H$4,$S1903-4,0))</f>
        <v/>
      </c>
      <c r="J1903" s="291" t="str">
        <f ca="1">IF(ISERROR($S1903),"",OFFSET('Smelter Reference List'!$I$4,$S1903-4,0))</f>
        <v/>
      </c>
      <c r="K1903" s="288"/>
      <c r="L1903" s="288"/>
      <c r="M1903" s="288"/>
      <c r="N1903" s="288"/>
      <c r="O1903" s="288"/>
      <c r="P1903" s="288"/>
      <c r="Q1903" s="289"/>
      <c r="R1903" s="274"/>
      <c r="S1903" s="275" t="e">
        <f>IF(OR(C1903="",C1903=T$4),NA(),MATCH($B1903&amp;$C1903,'Smelter Reference List'!$J:$J,0))</f>
        <v>#N/A</v>
      </c>
      <c r="T1903" s="276"/>
      <c r="U1903" s="276"/>
      <c r="V1903" s="276"/>
      <c r="W1903" s="276"/>
    </row>
    <row r="1904" spans="1:23" s="267" customFormat="1" ht="20.25">
      <c r="A1904" s="265"/>
      <c r="B1904" s="273"/>
      <c r="C1904" s="273"/>
      <c r="D1904" s="166" t="str">
        <f ca="1">IF(ISERROR($S1904),"",OFFSET('Smelter Reference List'!$C$4,$S1904-4,0)&amp;"")</f>
        <v/>
      </c>
      <c r="E1904" s="166" t="str">
        <f ca="1">IF(ISERROR($S1904),"",OFFSET('Smelter Reference List'!$D$4,$S1904-4,0)&amp;"")</f>
        <v/>
      </c>
      <c r="F1904" s="166" t="str">
        <f ca="1">IF(ISERROR($S1904),"",OFFSET('Smelter Reference List'!$E$4,$S1904-4,0))</f>
        <v/>
      </c>
      <c r="G1904" s="166" t="str">
        <f ca="1">IF(C1904=$U$4,"Enter smelter details", IF(ISERROR($S1904),"",OFFSET('Smelter Reference List'!$F$4,$S1904-4,0)))</f>
        <v/>
      </c>
      <c r="H1904" s="290" t="str">
        <f ca="1">IF(ISERROR($S1904),"",OFFSET('Smelter Reference List'!$G$4,$S1904-4,0))</f>
        <v/>
      </c>
      <c r="I1904" s="291" t="str">
        <f ca="1">IF(ISERROR($S1904),"",OFFSET('Smelter Reference List'!$H$4,$S1904-4,0))</f>
        <v/>
      </c>
      <c r="J1904" s="291" t="str">
        <f ca="1">IF(ISERROR($S1904),"",OFFSET('Smelter Reference List'!$I$4,$S1904-4,0))</f>
        <v/>
      </c>
      <c r="K1904" s="288"/>
      <c r="L1904" s="288"/>
      <c r="M1904" s="288"/>
      <c r="N1904" s="288"/>
      <c r="O1904" s="288"/>
      <c r="P1904" s="288"/>
      <c r="Q1904" s="289"/>
      <c r="R1904" s="274"/>
      <c r="S1904" s="275" t="e">
        <f>IF(OR(C1904="",C1904=T$4),NA(),MATCH($B1904&amp;$C1904,'Smelter Reference List'!$J:$J,0))</f>
        <v>#N/A</v>
      </c>
      <c r="T1904" s="276"/>
      <c r="U1904" s="276"/>
      <c r="V1904" s="276"/>
      <c r="W1904" s="276"/>
    </row>
    <row r="1905" spans="1:23" s="267" customFormat="1" ht="20.25">
      <c r="A1905" s="265"/>
      <c r="B1905" s="273"/>
      <c r="C1905" s="273"/>
      <c r="D1905" s="166" t="str">
        <f ca="1">IF(ISERROR($S1905),"",OFFSET('Smelter Reference List'!$C$4,$S1905-4,0)&amp;"")</f>
        <v/>
      </c>
      <c r="E1905" s="166" t="str">
        <f ca="1">IF(ISERROR($S1905),"",OFFSET('Smelter Reference List'!$D$4,$S1905-4,0)&amp;"")</f>
        <v/>
      </c>
      <c r="F1905" s="166" t="str">
        <f ca="1">IF(ISERROR($S1905),"",OFFSET('Smelter Reference List'!$E$4,$S1905-4,0))</f>
        <v/>
      </c>
      <c r="G1905" s="166" t="str">
        <f ca="1">IF(C1905=$U$4,"Enter smelter details", IF(ISERROR($S1905),"",OFFSET('Smelter Reference List'!$F$4,$S1905-4,0)))</f>
        <v/>
      </c>
      <c r="H1905" s="290" t="str">
        <f ca="1">IF(ISERROR($S1905),"",OFFSET('Smelter Reference List'!$G$4,$S1905-4,0))</f>
        <v/>
      </c>
      <c r="I1905" s="291" t="str">
        <f ca="1">IF(ISERROR($S1905),"",OFFSET('Smelter Reference List'!$H$4,$S1905-4,0))</f>
        <v/>
      </c>
      <c r="J1905" s="291" t="str">
        <f ca="1">IF(ISERROR($S1905),"",OFFSET('Smelter Reference List'!$I$4,$S1905-4,0))</f>
        <v/>
      </c>
      <c r="K1905" s="288"/>
      <c r="L1905" s="288"/>
      <c r="M1905" s="288"/>
      <c r="N1905" s="288"/>
      <c r="O1905" s="288"/>
      <c r="P1905" s="288"/>
      <c r="Q1905" s="289"/>
      <c r="R1905" s="274"/>
      <c r="S1905" s="275" t="e">
        <f>IF(OR(C1905="",C1905=T$4),NA(),MATCH($B1905&amp;$C1905,'Smelter Reference List'!$J:$J,0))</f>
        <v>#N/A</v>
      </c>
      <c r="T1905" s="276"/>
      <c r="U1905" s="276"/>
      <c r="V1905" s="276"/>
      <c r="W1905" s="276"/>
    </row>
    <row r="1906" spans="1:23" s="267" customFormat="1" ht="20.25">
      <c r="A1906" s="265"/>
      <c r="B1906" s="273"/>
      <c r="C1906" s="273"/>
      <c r="D1906" s="166" t="str">
        <f ca="1">IF(ISERROR($S1906),"",OFFSET('Smelter Reference List'!$C$4,$S1906-4,0)&amp;"")</f>
        <v/>
      </c>
      <c r="E1906" s="166" t="str">
        <f ca="1">IF(ISERROR($S1906),"",OFFSET('Smelter Reference List'!$D$4,$S1906-4,0)&amp;"")</f>
        <v/>
      </c>
      <c r="F1906" s="166" t="str">
        <f ca="1">IF(ISERROR($S1906),"",OFFSET('Smelter Reference List'!$E$4,$S1906-4,0))</f>
        <v/>
      </c>
      <c r="G1906" s="166" t="str">
        <f ca="1">IF(C1906=$U$4,"Enter smelter details", IF(ISERROR($S1906),"",OFFSET('Smelter Reference List'!$F$4,$S1906-4,0)))</f>
        <v/>
      </c>
      <c r="H1906" s="290" t="str">
        <f ca="1">IF(ISERROR($S1906),"",OFFSET('Smelter Reference List'!$G$4,$S1906-4,0))</f>
        <v/>
      </c>
      <c r="I1906" s="291" t="str">
        <f ca="1">IF(ISERROR($S1906),"",OFFSET('Smelter Reference List'!$H$4,$S1906-4,0))</f>
        <v/>
      </c>
      <c r="J1906" s="291" t="str">
        <f ca="1">IF(ISERROR($S1906),"",OFFSET('Smelter Reference List'!$I$4,$S1906-4,0))</f>
        <v/>
      </c>
      <c r="K1906" s="288"/>
      <c r="L1906" s="288"/>
      <c r="M1906" s="288"/>
      <c r="N1906" s="288"/>
      <c r="O1906" s="288"/>
      <c r="P1906" s="288"/>
      <c r="Q1906" s="289"/>
      <c r="R1906" s="274"/>
      <c r="S1906" s="275" t="e">
        <f>IF(OR(C1906="",C1906=T$4),NA(),MATCH($B1906&amp;$C1906,'Smelter Reference List'!$J:$J,0))</f>
        <v>#N/A</v>
      </c>
      <c r="T1906" s="276"/>
      <c r="U1906" s="276"/>
      <c r="V1906" s="276"/>
      <c r="W1906" s="276"/>
    </row>
    <row r="1907" spans="1:23" s="267" customFormat="1" ht="20.25">
      <c r="A1907" s="265"/>
      <c r="B1907" s="273"/>
      <c r="C1907" s="273"/>
      <c r="D1907" s="166" t="str">
        <f ca="1">IF(ISERROR($S1907),"",OFFSET('Smelter Reference List'!$C$4,$S1907-4,0)&amp;"")</f>
        <v/>
      </c>
      <c r="E1907" s="166" t="str">
        <f ca="1">IF(ISERROR($S1907),"",OFFSET('Smelter Reference List'!$D$4,$S1907-4,0)&amp;"")</f>
        <v/>
      </c>
      <c r="F1907" s="166" t="str">
        <f ca="1">IF(ISERROR($S1907),"",OFFSET('Smelter Reference List'!$E$4,$S1907-4,0))</f>
        <v/>
      </c>
      <c r="G1907" s="166" t="str">
        <f ca="1">IF(C1907=$U$4,"Enter smelter details", IF(ISERROR($S1907),"",OFFSET('Smelter Reference List'!$F$4,$S1907-4,0)))</f>
        <v/>
      </c>
      <c r="H1907" s="290" t="str">
        <f ca="1">IF(ISERROR($S1907),"",OFFSET('Smelter Reference List'!$G$4,$S1907-4,0))</f>
        <v/>
      </c>
      <c r="I1907" s="291" t="str">
        <f ca="1">IF(ISERROR($S1907),"",OFFSET('Smelter Reference List'!$H$4,$S1907-4,0))</f>
        <v/>
      </c>
      <c r="J1907" s="291" t="str">
        <f ca="1">IF(ISERROR($S1907),"",OFFSET('Smelter Reference List'!$I$4,$S1907-4,0))</f>
        <v/>
      </c>
      <c r="K1907" s="288"/>
      <c r="L1907" s="288"/>
      <c r="M1907" s="288"/>
      <c r="N1907" s="288"/>
      <c r="O1907" s="288"/>
      <c r="P1907" s="288"/>
      <c r="Q1907" s="289"/>
      <c r="R1907" s="274"/>
      <c r="S1907" s="275" t="e">
        <f>IF(OR(C1907="",C1907=T$4),NA(),MATCH($B1907&amp;$C1907,'Smelter Reference List'!$J:$J,0))</f>
        <v>#N/A</v>
      </c>
      <c r="T1907" s="276"/>
      <c r="U1907" s="276"/>
      <c r="V1907" s="276"/>
      <c r="W1907" s="276"/>
    </row>
    <row r="1908" spans="1:23" s="267" customFormat="1" ht="20.25">
      <c r="A1908" s="265"/>
      <c r="B1908" s="273"/>
      <c r="C1908" s="273"/>
      <c r="D1908" s="166" t="str">
        <f ca="1">IF(ISERROR($S1908),"",OFFSET('Smelter Reference List'!$C$4,$S1908-4,0)&amp;"")</f>
        <v/>
      </c>
      <c r="E1908" s="166" t="str">
        <f ca="1">IF(ISERROR($S1908),"",OFFSET('Smelter Reference List'!$D$4,$S1908-4,0)&amp;"")</f>
        <v/>
      </c>
      <c r="F1908" s="166" t="str">
        <f ca="1">IF(ISERROR($S1908),"",OFFSET('Smelter Reference List'!$E$4,$S1908-4,0))</f>
        <v/>
      </c>
      <c r="G1908" s="166" t="str">
        <f ca="1">IF(C1908=$U$4,"Enter smelter details", IF(ISERROR($S1908),"",OFFSET('Smelter Reference List'!$F$4,$S1908-4,0)))</f>
        <v/>
      </c>
      <c r="H1908" s="290" t="str">
        <f ca="1">IF(ISERROR($S1908),"",OFFSET('Smelter Reference List'!$G$4,$S1908-4,0))</f>
        <v/>
      </c>
      <c r="I1908" s="291" t="str">
        <f ca="1">IF(ISERROR($S1908),"",OFFSET('Smelter Reference List'!$H$4,$S1908-4,0))</f>
        <v/>
      </c>
      <c r="J1908" s="291" t="str">
        <f ca="1">IF(ISERROR($S1908),"",OFFSET('Smelter Reference List'!$I$4,$S1908-4,0))</f>
        <v/>
      </c>
      <c r="K1908" s="288"/>
      <c r="L1908" s="288"/>
      <c r="M1908" s="288"/>
      <c r="N1908" s="288"/>
      <c r="O1908" s="288"/>
      <c r="P1908" s="288"/>
      <c r="Q1908" s="289"/>
      <c r="R1908" s="274"/>
      <c r="S1908" s="275" t="e">
        <f>IF(OR(C1908="",C1908=T$4),NA(),MATCH($B1908&amp;$C1908,'Smelter Reference List'!$J:$J,0))</f>
        <v>#N/A</v>
      </c>
      <c r="T1908" s="276"/>
      <c r="U1908" s="276"/>
      <c r="V1908" s="276"/>
      <c r="W1908" s="276"/>
    </row>
    <row r="1909" spans="1:23" s="267" customFormat="1" ht="20.25">
      <c r="A1909" s="265"/>
      <c r="B1909" s="273"/>
      <c r="C1909" s="273"/>
      <c r="D1909" s="166" t="str">
        <f ca="1">IF(ISERROR($S1909),"",OFFSET('Smelter Reference List'!$C$4,$S1909-4,0)&amp;"")</f>
        <v/>
      </c>
      <c r="E1909" s="166" t="str">
        <f ca="1">IF(ISERROR($S1909),"",OFFSET('Smelter Reference List'!$D$4,$S1909-4,0)&amp;"")</f>
        <v/>
      </c>
      <c r="F1909" s="166" t="str">
        <f ca="1">IF(ISERROR($S1909),"",OFFSET('Smelter Reference List'!$E$4,$S1909-4,0))</f>
        <v/>
      </c>
      <c r="G1909" s="166" t="str">
        <f ca="1">IF(C1909=$U$4,"Enter smelter details", IF(ISERROR($S1909),"",OFFSET('Smelter Reference List'!$F$4,$S1909-4,0)))</f>
        <v/>
      </c>
      <c r="H1909" s="290" t="str">
        <f ca="1">IF(ISERROR($S1909),"",OFFSET('Smelter Reference List'!$G$4,$S1909-4,0))</f>
        <v/>
      </c>
      <c r="I1909" s="291" t="str">
        <f ca="1">IF(ISERROR($S1909),"",OFFSET('Smelter Reference List'!$H$4,$S1909-4,0))</f>
        <v/>
      </c>
      <c r="J1909" s="291" t="str">
        <f ca="1">IF(ISERROR($S1909),"",OFFSET('Smelter Reference List'!$I$4,$S1909-4,0))</f>
        <v/>
      </c>
      <c r="K1909" s="288"/>
      <c r="L1909" s="288"/>
      <c r="M1909" s="288"/>
      <c r="N1909" s="288"/>
      <c r="O1909" s="288"/>
      <c r="P1909" s="288"/>
      <c r="Q1909" s="289"/>
      <c r="R1909" s="274"/>
      <c r="S1909" s="275" t="e">
        <f>IF(OR(C1909="",C1909=T$4),NA(),MATCH($B1909&amp;$C1909,'Smelter Reference List'!$J:$J,0))</f>
        <v>#N/A</v>
      </c>
      <c r="T1909" s="276"/>
      <c r="U1909" s="276"/>
      <c r="V1909" s="276"/>
      <c r="W1909" s="276"/>
    </row>
    <row r="1910" spans="1:23" s="267" customFormat="1" ht="20.25">
      <c r="A1910" s="265"/>
      <c r="B1910" s="273"/>
      <c r="C1910" s="273"/>
      <c r="D1910" s="166" t="str">
        <f ca="1">IF(ISERROR($S1910),"",OFFSET('Smelter Reference List'!$C$4,$S1910-4,0)&amp;"")</f>
        <v/>
      </c>
      <c r="E1910" s="166" t="str">
        <f ca="1">IF(ISERROR($S1910),"",OFFSET('Smelter Reference List'!$D$4,$S1910-4,0)&amp;"")</f>
        <v/>
      </c>
      <c r="F1910" s="166" t="str">
        <f ca="1">IF(ISERROR($S1910),"",OFFSET('Smelter Reference List'!$E$4,$S1910-4,0))</f>
        <v/>
      </c>
      <c r="G1910" s="166" t="str">
        <f ca="1">IF(C1910=$U$4,"Enter smelter details", IF(ISERROR($S1910),"",OFFSET('Smelter Reference List'!$F$4,$S1910-4,0)))</f>
        <v/>
      </c>
      <c r="H1910" s="290" t="str">
        <f ca="1">IF(ISERROR($S1910),"",OFFSET('Smelter Reference List'!$G$4,$S1910-4,0))</f>
        <v/>
      </c>
      <c r="I1910" s="291" t="str">
        <f ca="1">IF(ISERROR($S1910),"",OFFSET('Smelter Reference List'!$H$4,$S1910-4,0))</f>
        <v/>
      </c>
      <c r="J1910" s="291" t="str">
        <f ca="1">IF(ISERROR($S1910),"",OFFSET('Smelter Reference List'!$I$4,$S1910-4,0))</f>
        <v/>
      </c>
      <c r="K1910" s="288"/>
      <c r="L1910" s="288"/>
      <c r="M1910" s="288"/>
      <c r="N1910" s="288"/>
      <c r="O1910" s="288"/>
      <c r="P1910" s="288"/>
      <c r="Q1910" s="289"/>
      <c r="R1910" s="274"/>
      <c r="S1910" s="275" t="e">
        <f>IF(OR(C1910="",C1910=T$4),NA(),MATCH($B1910&amp;$C1910,'Smelter Reference List'!$J:$J,0))</f>
        <v>#N/A</v>
      </c>
      <c r="T1910" s="276"/>
      <c r="U1910" s="276"/>
      <c r="V1910" s="276"/>
      <c r="W1910" s="276"/>
    </row>
    <row r="1911" spans="1:23" s="267" customFormat="1" ht="20.25">
      <c r="A1911" s="265"/>
      <c r="B1911" s="273"/>
      <c r="C1911" s="273"/>
      <c r="D1911" s="166" t="str">
        <f ca="1">IF(ISERROR($S1911),"",OFFSET('Smelter Reference List'!$C$4,$S1911-4,0)&amp;"")</f>
        <v/>
      </c>
      <c r="E1911" s="166" t="str">
        <f ca="1">IF(ISERROR($S1911),"",OFFSET('Smelter Reference List'!$D$4,$S1911-4,0)&amp;"")</f>
        <v/>
      </c>
      <c r="F1911" s="166" t="str">
        <f ca="1">IF(ISERROR($S1911),"",OFFSET('Smelter Reference List'!$E$4,$S1911-4,0))</f>
        <v/>
      </c>
      <c r="G1911" s="166" t="str">
        <f ca="1">IF(C1911=$U$4,"Enter smelter details", IF(ISERROR($S1911),"",OFFSET('Smelter Reference List'!$F$4,$S1911-4,0)))</f>
        <v/>
      </c>
      <c r="H1911" s="290" t="str">
        <f ca="1">IF(ISERROR($S1911),"",OFFSET('Smelter Reference List'!$G$4,$S1911-4,0))</f>
        <v/>
      </c>
      <c r="I1911" s="291" t="str">
        <f ca="1">IF(ISERROR($S1911),"",OFFSET('Smelter Reference List'!$H$4,$S1911-4,0))</f>
        <v/>
      </c>
      <c r="J1911" s="291" t="str">
        <f ca="1">IF(ISERROR($S1911),"",OFFSET('Smelter Reference List'!$I$4,$S1911-4,0))</f>
        <v/>
      </c>
      <c r="K1911" s="288"/>
      <c r="L1911" s="288"/>
      <c r="M1911" s="288"/>
      <c r="N1911" s="288"/>
      <c r="O1911" s="288"/>
      <c r="P1911" s="288"/>
      <c r="Q1911" s="289"/>
      <c r="R1911" s="274"/>
      <c r="S1911" s="275" t="e">
        <f>IF(OR(C1911="",C1911=T$4),NA(),MATCH($B1911&amp;$C1911,'Smelter Reference List'!$J:$J,0))</f>
        <v>#N/A</v>
      </c>
      <c r="T1911" s="276"/>
      <c r="U1911" s="276"/>
      <c r="V1911" s="276"/>
      <c r="W1911" s="276"/>
    </row>
    <row r="1912" spans="1:23" s="267" customFormat="1" ht="20.25">
      <c r="A1912" s="265"/>
      <c r="B1912" s="273"/>
      <c r="C1912" s="273"/>
      <c r="D1912" s="166" t="str">
        <f ca="1">IF(ISERROR($S1912),"",OFFSET('Smelter Reference List'!$C$4,$S1912-4,0)&amp;"")</f>
        <v/>
      </c>
      <c r="E1912" s="166" t="str">
        <f ca="1">IF(ISERROR($S1912),"",OFFSET('Smelter Reference List'!$D$4,$S1912-4,0)&amp;"")</f>
        <v/>
      </c>
      <c r="F1912" s="166" t="str">
        <f ca="1">IF(ISERROR($S1912),"",OFFSET('Smelter Reference List'!$E$4,$S1912-4,0))</f>
        <v/>
      </c>
      <c r="G1912" s="166" t="str">
        <f ca="1">IF(C1912=$U$4,"Enter smelter details", IF(ISERROR($S1912),"",OFFSET('Smelter Reference List'!$F$4,$S1912-4,0)))</f>
        <v/>
      </c>
      <c r="H1912" s="290" t="str">
        <f ca="1">IF(ISERROR($S1912),"",OFFSET('Smelter Reference List'!$G$4,$S1912-4,0))</f>
        <v/>
      </c>
      <c r="I1912" s="291" t="str">
        <f ca="1">IF(ISERROR($S1912),"",OFFSET('Smelter Reference List'!$H$4,$S1912-4,0))</f>
        <v/>
      </c>
      <c r="J1912" s="291" t="str">
        <f ca="1">IF(ISERROR($S1912),"",OFFSET('Smelter Reference List'!$I$4,$S1912-4,0))</f>
        <v/>
      </c>
      <c r="K1912" s="288"/>
      <c r="L1912" s="288"/>
      <c r="M1912" s="288"/>
      <c r="N1912" s="288"/>
      <c r="O1912" s="288"/>
      <c r="P1912" s="288"/>
      <c r="Q1912" s="289"/>
      <c r="R1912" s="274"/>
      <c r="S1912" s="275" t="e">
        <f>IF(OR(C1912="",C1912=T$4),NA(),MATCH($B1912&amp;$C1912,'Smelter Reference List'!$J:$J,0))</f>
        <v>#N/A</v>
      </c>
      <c r="T1912" s="276"/>
      <c r="U1912" s="276"/>
      <c r="V1912" s="276"/>
      <c r="W1912" s="276"/>
    </row>
    <row r="1913" spans="1:23" s="267" customFormat="1" ht="20.25">
      <c r="A1913" s="265"/>
      <c r="B1913" s="273"/>
      <c r="C1913" s="273"/>
      <c r="D1913" s="166" t="str">
        <f ca="1">IF(ISERROR($S1913),"",OFFSET('Smelter Reference List'!$C$4,$S1913-4,0)&amp;"")</f>
        <v/>
      </c>
      <c r="E1913" s="166" t="str">
        <f ca="1">IF(ISERROR($S1913),"",OFFSET('Smelter Reference List'!$D$4,$S1913-4,0)&amp;"")</f>
        <v/>
      </c>
      <c r="F1913" s="166" t="str">
        <f ca="1">IF(ISERROR($S1913),"",OFFSET('Smelter Reference List'!$E$4,$S1913-4,0))</f>
        <v/>
      </c>
      <c r="G1913" s="166" t="str">
        <f ca="1">IF(C1913=$U$4,"Enter smelter details", IF(ISERROR($S1913),"",OFFSET('Smelter Reference List'!$F$4,$S1913-4,0)))</f>
        <v/>
      </c>
      <c r="H1913" s="290" t="str">
        <f ca="1">IF(ISERROR($S1913),"",OFFSET('Smelter Reference List'!$G$4,$S1913-4,0))</f>
        <v/>
      </c>
      <c r="I1913" s="291" t="str">
        <f ca="1">IF(ISERROR($S1913),"",OFFSET('Smelter Reference List'!$H$4,$S1913-4,0))</f>
        <v/>
      </c>
      <c r="J1913" s="291" t="str">
        <f ca="1">IF(ISERROR($S1913),"",OFFSET('Smelter Reference List'!$I$4,$S1913-4,0))</f>
        <v/>
      </c>
      <c r="K1913" s="288"/>
      <c r="L1913" s="288"/>
      <c r="M1913" s="288"/>
      <c r="N1913" s="288"/>
      <c r="O1913" s="288"/>
      <c r="P1913" s="288"/>
      <c r="Q1913" s="289"/>
      <c r="R1913" s="274"/>
      <c r="S1913" s="275" t="e">
        <f>IF(OR(C1913="",C1913=T$4),NA(),MATCH($B1913&amp;$C1913,'Smelter Reference List'!$J:$J,0))</f>
        <v>#N/A</v>
      </c>
      <c r="T1913" s="276"/>
      <c r="U1913" s="276"/>
      <c r="V1913" s="276"/>
      <c r="W1913" s="276"/>
    </row>
    <row r="1914" spans="1:23" s="267" customFormat="1" ht="20.25">
      <c r="A1914" s="265"/>
      <c r="B1914" s="273"/>
      <c r="C1914" s="273"/>
      <c r="D1914" s="166" t="str">
        <f ca="1">IF(ISERROR($S1914),"",OFFSET('Smelter Reference List'!$C$4,$S1914-4,0)&amp;"")</f>
        <v/>
      </c>
      <c r="E1914" s="166" t="str">
        <f ca="1">IF(ISERROR($S1914),"",OFFSET('Smelter Reference List'!$D$4,$S1914-4,0)&amp;"")</f>
        <v/>
      </c>
      <c r="F1914" s="166" t="str">
        <f ca="1">IF(ISERROR($S1914),"",OFFSET('Smelter Reference List'!$E$4,$S1914-4,0))</f>
        <v/>
      </c>
      <c r="G1914" s="166" t="str">
        <f ca="1">IF(C1914=$U$4,"Enter smelter details", IF(ISERROR($S1914),"",OFFSET('Smelter Reference List'!$F$4,$S1914-4,0)))</f>
        <v/>
      </c>
      <c r="H1914" s="290" t="str">
        <f ca="1">IF(ISERROR($S1914),"",OFFSET('Smelter Reference List'!$G$4,$S1914-4,0))</f>
        <v/>
      </c>
      <c r="I1914" s="291" t="str">
        <f ca="1">IF(ISERROR($S1914),"",OFFSET('Smelter Reference List'!$H$4,$S1914-4,0))</f>
        <v/>
      </c>
      <c r="J1914" s="291" t="str">
        <f ca="1">IF(ISERROR($S1914),"",OFFSET('Smelter Reference List'!$I$4,$S1914-4,0))</f>
        <v/>
      </c>
      <c r="K1914" s="288"/>
      <c r="L1914" s="288"/>
      <c r="M1914" s="288"/>
      <c r="N1914" s="288"/>
      <c r="O1914" s="288"/>
      <c r="P1914" s="288"/>
      <c r="Q1914" s="289"/>
      <c r="R1914" s="274"/>
      <c r="S1914" s="275" t="e">
        <f>IF(OR(C1914="",C1914=T$4),NA(),MATCH($B1914&amp;$C1914,'Smelter Reference List'!$J:$J,0))</f>
        <v>#N/A</v>
      </c>
      <c r="T1914" s="276"/>
      <c r="U1914" s="276"/>
      <c r="V1914" s="276"/>
      <c r="W1914" s="276"/>
    </row>
    <row r="1915" spans="1:23" s="267" customFormat="1" ht="20.25">
      <c r="A1915" s="265"/>
      <c r="B1915" s="273"/>
      <c r="C1915" s="273"/>
      <c r="D1915" s="166" t="str">
        <f ca="1">IF(ISERROR($S1915),"",OFFSET('Smelter Reference List'!$C$4,$S1915-4,0)&amp;"")</f>
        <v/>
      </c>
      <c r="E1915" s="166" t="str">
        <f ca="1">IF(ISERROR($S1915),"",OFFSET('Smelter Reference List'!$D$4,$S1915-4,0)&amp;"")</f>
        <v/>
      </c>
      <c r="F1915" s="166" t="str">
        <f ca="1">IF(ISERROR($S1915),"",OFFSET('Smelter Reference List'!$E$4,$S1915-4,0))</f>
        <v/>
      </c>
      <c r="G1915" s="166" t="str">
        <f ca="1">IF(C1915=$U$4,"Enter smelter details", IF(ISERROR($S1915),"",OFFSET('Smelter Reference List'!$F$4,$S1915-4,0)))</f>
        <v/>
      </c>
      <c r="H1915" s="290" t="str">
        <f ca="1">IF(ISERROR($S1915),"",OFFSET('Smelter Reference List'!$G$4,$S1915-4,0))</f>
        <v/>
      </c>
      <c r="I1915" s="291" t="str">
        <f ca="1">IF(ISERROR($S1915),"",OFFSET('Smelter Reference List'!$H$4,$S1915-4,0))</f>
        <v/>
      </c>
      <c r="J1915" s="291" t="str">
        <f ca="1">IF(ISERROR($S1915),"",OFFSET('Smelter Reference List'!$I$4,$S1915-4,0))</f>
        <v/>
      </c>
      <c r="K1915" s="288"/>
      <c r="L1915" s="288"/>
      <c r="M1915" s="288"/>
      <c r="N1915" s="288"/>
      <c r="O1915" s="288"/>
      <c r="P1915" s="288"/>
      <c r="Q1915" s="289"/>
      <c r="R1915" s="274"/>
      <c r="S1915" s="275" t="e">
        <f>IF(OR(C1915="",C1915=T$4),NA(),MATCH($B1915&amp;$C1915,'Smelter Reference List'!$J:$J,0))</f>
        <v>#N/A</v>
      </c>
      <c r="T1915" s="276"/>
      <c r="U1915" s="276"/>
      <c r="V1915" s="276"/>
      <c r="W1915" s="276"/>
    </row>
    <row r="1916" spans="1:23" s="267" customFormat="1" ht="20.25">
      <c r="A1916" s="265"/>
      <c r="B1916" s="273"/>
      <c r="C1916" s="273"/>
      <c r="D1916" s="166" t="str">
        <f ca="1">IF(ISERROR($S1916),"",OFFSET('Smelter Reference List'!$C$4,$S1916-4,0)&amp;"")</f>
        <v/>
      </c>
      <c r="E1916" s="166" t="str">
        <f ca="1">IF(ISERROR($S1916),"",OFFSET('Smelter Reference List'!$D$4,$S1916-4,0)&amp;"")</f>
        <v/>
      </c>
      <c r="F1916" s="166" t="str">
        <f ca="1">IF(ISERROR($S1916),"",OFFSET('Smelter Reference List'!$E$4,$S1916-4,0))</f>
        <v/>
      </c>
      <c r="G1916" s="166" t="str">
        <f ca="1">IF(C1916=$U$4,"Enter smelter details", IF(ISERROR($S1916),"",OFFSET('Smelter Reference List'!$F$4,$S1916-4,0)))</f>
        <v/>
      </c>
      <c r="H1916" s="290" t="str">
        <f ca="1">IF(ISERROR($S1916),"",OFFSET('Smelter Reference List'!$G$4,$S1916-4,0))</f>
        <v/>
      </c>
      <c r="I1916" s="291" t="str">
        <f ca="1">IF(ISERROR($S1916),"",OFFSET('Smelter Reference List'!$H$4,$S1916-4,0))</f>
        <v/>
      </c>
      <c r="J1916" s="291" t="str">
        <f ca="1">IF(ISERROR($S1916),"",OFFSET('Smelter Reference List'!$I$4,$S1916-4,0))</f>
        <v/>
      </c>
      <c r="K1916" s="288"/>
      <c r="L1916" s="288"/>
      <c r="M1916" s="288"/>
      <c r="N1916" s="288"/>
      <c r="O1916" s="288"/>
      <c r="P1916" s="288"/>
      <c r="Q1916" s="289"/>
      <c r="R1916" s="274"/>
      <c r="S1916" s="275" t="e">
        <f>IF(OR(C1916="",C1916=T$4),NA(),MATCH($B1916&amp;$C1916,'Smelter Reference List'!$J:$J,0))</f>
        <v>#N/A</v>
      </c>
      <c r="T1916" s="276"/>
      <c r="U1916" s="276"/>
      <c r="V1916" s="276"/>
      <c r="W1916" s="276"/>
    </row>
    <row r="1917" spans="1:23" s="267" customFormat="1" ht="20.25">
      <c r="A1917" s="265"/>
      <c r="B1917" s="273"/>
      <c r="C1917" s="273"/>
      <c r="D1917" s="166" t="str">
        <f ca="1">IF(ISERROR($S1917),"",OFFSET('Smelter Reference List'!$C$4,$S1917-4,0)&amp;"")</f>
        <v/>
      </c>
      <c r="E1917" s="166" t="str">
        <f ca="1">IF(ISERROR($S1917),"",OFFSET('Smelter Reference List'!$D$4,$S1917-4,0)&amp;"")</f>
        <v/>
      </c>
      <c r="F1917" s="166" t="str">
        <f ca="1">IF(ISERROR($S1917),"",OFFSET('Smelter Reference List'!$E$4,$S1917-4,0))</f>
        <v/>
      </c>
      <c r="G1917" s="166" t="str">
        <f ca="1">IF(C1917=$U$4,"Enter smelter details", IF(ISERROR($S1917),"",OFFSET('Smelter Reference List'!$F$4,$S1917-4,0)))</f>
        <v/>
      </c>
      <c r="H1917" s="290" t="str">
        <f ca="1">IF(ISERROR($S1917),"",OFFSET('Smelter Reference List'!$G$4,$S1917-4,0))</f>
        <v/>
      </c>
      <c r="I1917" s="291" t="str">
        <f ca="1">IF(ISERROR($S1917),"",OFFSET('Smelter Reference List'!$H$4,$S1917-4,0))</f>
        <v/>
      </c>
      <c r="J1917" s="291" t="str">
        <f ca="1">IF(ISERROR($S1917),"",OFFSET('Smelter Reference List'!$I$4,$S1917-4,0))</f>
        <v/>
      </c>
      <c r="K1917" s="288"/>
      <c r="L1917" s="288"/>
      <c r="M1917" s="288"/>
      <c r="N1917" s="288"/>
      <c r="O1917" s="288"/>
      <c r="P1917" s="288"/>
      <c r="Q1917" s="289"/>
      <c r="R1917" s="274"/>
      <c r="S1917" s="275" t="e">
        <f>IF(OR(C1917="",C1917=T$4),NA(),MATCH($B1917&amp;$C1917,'Smelter Reference List'!$J:$J,0))</f>
        <v>#N/A</v>
      </c>
      <c r="T1917" s="276"/>
      <c r="U1917" s="276"/>
      <c r="V1917" s="276"/>
      <c r="W1917" s="276"/>
    </row>
    <row r="1918" spans="1:23" s="267" customFormat="1" ht="20.25">
      <c r="A1918" s="265"/>
      <c r="B1918" s="273"/>
      <c r="C1918" s="273"/>
      <c r="D1918" s="166" t="str">
        <f ca="1">IF(ISERROR($S1918),"",OFFSET('Smelter Reference List'!$C$4,$S1918-4,0)&amp;"")</f>
        <v/>
      </c>
      <c r="E1918" s="166" t="str">
        <f ca="1">IF(ISERROR($S1918),"",OFFSET('Smelter Reference List'!$D$4,$S1918-4,0)&amp;"")</f>
        <v/>
      </c>
      <c r="F1918" s="166" t="str">
        <f ca="1">IF(ISERROR($S1918),"",OFFSET('Smelter Reference List'!$E$4,$S1918-4,0))</f>
        <v/>
      </c>
      <c r="G1918" s="166" t="str">
        <f ca="1">IF(C1918=$U$4,"Enter smelter details", IF(ISERROR($S1918),"",OFFSET('Smelter Reference List'!$F$4,$S1918-4,0)))</f>
        <v/>
      </c>
      <c r="H1918" s="290" t="str">
        <f ca="1">IF(ISERROR($S1918),"",OFFSET('Smelter Reference List'!$G$4,$S1918-4,0))</f>
        <v/>
      </c>
      <c r="I1918" s="291" t="str">
        <f ca="1">IF(ISERROR($S1918),"",OFFSET('Smelter Reference List'!$H$4,$S1918-4,0))</f>
        <v/>
      </c>
      <c r="J1918" s="291" t="str">
        <f ca="1">IF(ISERROR($S1918),"",OFFSET('Smelter Reference List'!$I$4,$S1918-4,0))</f>
        <v/>
      </c>
      <c r="K1918" s="288"/>
      <c r="L1918" s="288"/>
      <c r="M1918" s="288"/>
      <c r="N1918" s="288"/>
      <c r="O1918" s="288"/>
      <c r="P1918" s="288"/>
      <c r="Q1918" s="289"/>
      <c r="R1918" s="274"/>
      <c r="S1918" s="275" t="e">
        <f>IF(OR(C1918="",C1918=T$4),NA(),MATCH($B1918&amp;$C1918,'Smelter Reference List'!$J:$J,0))</f>
        <v>#N/A</v>
      </c>
      <c r="T1918" s="276"/>
      <c r="U1918" s="276"/>
      <c r="V1918" s="276"/>
      <c r="W1918" s="276"/>
    </row>
    <row r="1919" spans="1:23" s="267" customFormat="1" ht="20.25">
      <c r="A1919" s="265"/>
      <c r="B1919" s="273"/>
      <c r="C1919" s="273"/>
      <c r="D1919" s="166" t="str">
        <f ca="1">IF(ISERROR($S1919),"",OFFSET('Smelter Reference List'!$C$4,$S1919-4,0)&amp;"")</f>
        <v/>
      </c>
      <c r="E1919" s="166" t="str">
        <f ca="1">IF(ISERROR($S1919),"",OFFSET('Smelter Reference List'!$D$4,$S1919-4,0)&amp;"")</f>
        <v/>
      </c>
      <c r="F1919" s="166" t="str">
        <f ca="1">IF(ISERROR($S1919),"",OFFSET('Smelter Reference List'!$E$4,$S1919-4,0))</f>
        <v/>
      </c>
      <c r="G1919" s="166" t="str">
        <f ca="1">IF(C1919=$U$4,"Enter smelter details", IF(ISERROR($S1919),"",OFFSET('Smelter Reference List'!$F$4,$S1919-4,0)))</f>
        <v/>
      </c>
      <c r="H1919" s="290" t="str">
        <f ca="1">IF(ISERROR($S1919),"",OFFSET('Smelter Reference List'!$G$4,$S1919-4,0))</f>
        <v/>
      </c>
      <c r="I1919" s="291" t="str">
        <f ca="1">IF(ISERROR($S1919),"",OFFSET('Smelter Reference List'!$H$4,$S1919-4,0))</f>
        <v/>
      </c>
      <c r="J1919" s="291" t="str">
        <f ca="1">IF(ISERROR($S1919),"",OFFSET('Smelter Reference List'!$I$4,$S1919-4,0))</f>
        <v/>
      </c>
      <c r="K1919" s="288"/>
      <c r="L1919" s="288"/>
      <c r="M1919" s="288"/>
      <c r="N1919" s="288"/>
      <c r="O1919" s="288"/>
      <c r="P1919" s="288"/>
      <c r="Q1919" s="289"/>
      <c r="R1919" s="274"/>
      <c r="S1919" s="275" t="e">
        <f>IF(OR(C1919="",C1919=T$4),NA(),MATCH($B1919&amp;$C1919,'Smelter Reference List'!$J:$J,0))</f>
        <v>#N/A</v>
      </c>
      <c r="T1919" s="276"/>
      <c r="U1919" s="276"/>
      <c r="V1919" s="276"/>
      <c r="W1919" s="276"/>
    </row>
    <row r="1920" spans="1:23" s="267" customFormat="1" ht="20.25">
      <c r="A1920" s="265"/>
      <c r="B1920" s="273"/>
      <c r="C1920" s="273"/>
      <c r="D1920" s="166" t="str">
        <f ca="1">IF(ISERROR($S1920),"",OFFSET('Smelter Reference List'!$C$4,$S1920-4,0)&amp;"")</f>
        <v/>
      </c>
      <c r="E1920" s="166" t="str">
        <f ca="1">IF(ISERROR($S1920),"",OFFSET('Smelter Reference List'!$D$4,$S1920-4,0)&amp;"")</f>
        <v/>
      </c>
      <c r="F1920" s="166" t="str">
        <f ca="1">IF(ISERROR($S1920),"",OFFSET('Smelter Reference List'!$E$4,$S1920-4,0))</f>
        <v/>
      </c>
      <c r="G1920" s="166" t="str">
        <f ca="1">IF(C1920=$U$4,"Enter smelter details", IF(ISERROR($S1920),"",OFFSET('Smelter Reference List'!$F$4,$S1920-4,0)))</f>
        <v/>
      </c>
      <c r="H1920" s="290" t="str">
        <f ca="1">IF(ISERROR($S1920),"",OFFSET('Smelter Reference List'!$G$4,$S1920-4,0))</f>
        <v/>
      </c>
      <c r="I1920" s="291" t="str">
        <f ca="1">IF(ISERROR($S1920),"",OFFSET('Smelter Reference List'!$H$4,$S1920-4,0))</f>
        <v/>
      </c>
      <c r="J1920" s="291" t="str">
        <f ca="1">IF(ISERROR($S1920),"",OFFSET('Smelter Reference List'!$I$4,$S1920-4,0))</f>
        <v/>
      </c>
      <c r="K1920" s="288"/>
      <c r="L1920" s="288"/>
      <c r="M1920" s="288"/>
      <c r="N1920" s="288"/>
      <c r="O1920" s="288"/>
      <c r="P1920" s="288"/>
      <c r="Q1920" s="289"/>
      <c r="R1920" s="274"/>
      <c r="S1920" s="275" t="e">
        <f>IF(OR(C1920="",C1920=T$4),NA(),MATCH($B1920&amp;$C1920,'Smelter Reference List'!$J:$J,0))</f>
        <v>#N/A</v>
      </c>
      <c r="T1920" s="276"/>
      <c r="U1920" s="276"/>
      <c r="V1920" s="276"/>
      <c r="W1920" s="276"/>
    </row>
    <row r="1921" spans="1:23" s="267" customFormat="1" ht="20.25">
      <c r="A1921" s="265"/>
      <c r="B1921" s="273"/>
      <c r="C1921" s="273"/>
      <c r="D1921" s="166" t="str">
        <f ca="1">IF(ISERROR($S1921),"",OFFSET('Smelter Reference List'!$C$4,$S1921-4,0)&amp;"")</f>
        <v/>
      </c>
      <c r="E1921" s="166" t="str">
        <f ca="1">IF(ISERROR($S1921),"",OFFSET('Smelter Reference List'!$D$4,$S1921-4,0)&amp;"")</f>
        <v/>
      </c>
      <c r="F1921" s="166" t="str">
        <f ca="1">IF(ISERROR($S1921),"",OFFSET('Smelter Reference List'!$E$4,$S1921-4,0))</f>
        <v/>
      </c>
      <c r="G1921" s="166" t="str">
        <f ca="1">IF(C1921=$U$4,"Enter smelter details", IF(ISERROR($S1921),"",OFFSET('Smelter Reference List'!$F$4,$S1921-4,0)))</f>
        <v/>
      </c>
      <c r="H1921" s="290" t="str">
        <f ca="1">IF(ISERROR($S1921),"",OFFSET('Smelter Reference List'!$G$4,$S1921-4,0))</f>
        <v/>
      </c>
      <c r="I1921" s="291" t="str">
        <f ca="1">IF(ISERROR($S1921),"",OFFSET('Smelter Reference List'!$H$4,$S1921-4,0))</f>
        <v/>
      </c>
      <c r="J1921" s="291" t="str">
        <f ca="1">IF(ISERROR($S1921),"",OFFSET('Smelter Reference List'!$I$4,$S1921-4,0))</f>
        <v/>
      </c>
      <c r="K1921" s="288"/>
      <c r="L1921" s="288"/>
      <c r="M1921" s="288"/>
      <c r="N1921" s="288"/>
      <c r="O1921" s="288"/>
      <c r="P1921" s="288"/>
      <c r="Q1921" s="289"/>
      <c r="R1921" s="274"/>
      <c r="S1921" s="275" t="e">
        <f>IF(OR(C1921="",C1921=T$4),NA(),MATCH($B1921&amp;$C1921,'Smelter Reference List'!$J:$J,0))</f>
        <v>#N/A</v>
      </c>
      <c r="T1921" s="276"/>
      <c r="U1921" s="276"/>
      <c r="V1921" s="276"/>
      <c r="W1921" s="276"/>
    </row>
    <row r="1922" spans="1:23" s="267" customFormat="1" ht="20.25">
      <c r="A1922" s="265"/>
      <c r="B1922" s="273"/>
      <c r="C1922" s="273"/>
      <c r="D1922" s="166" t="str">
        <f ca="1">IF(ISERROR($S1922),"",OFFSET('Smelter Reference List'!$C$4,$S1922-4,0)&amp;"")</f>
        <v/>
      </c>
      <c r="E1922" s="166" t="str">
        <f ca="1">IF(ISERROR($S1922),"",OFFSET('Smelter Reference List'!$D$4,$S1922-4,0)&amp;"")</f>
        <v/>
      </c>
      <c r="F1922" s="166" t="str">
        <f ca="1">IF(ISERROR($S1922),"",OFFSET('Smelter Reference List'!$E$4,$S1922-4,0))</f>
        <v/>
      </c>
      <c r="G1922" s="166" t="str">
        <f ca="1">IF(C1922=$U$4,"Enter smelter details", IF(ISERROR($S1922),"",OFFSET('Smelter Reference List'!$F$4,$S1922-4,0)))</f>
        <v/>
      </c>
      <c r="H1922" s="290" t="str">
        <f ca="1">IF(ISERROR($S1922),"",OFFSET('Smelter Reference List'!$G$4,$S1922-4,0))</f>
        <v/>
      </c>
      <c r="I1922" s="291" t="str">
        <f ca="1">IF(ISERROR($S1922),"",OFFSET('Smelter Reference List'!$H$4,$S1922-4,0))</f>
        <v/>
      </c>
      <c r="J1922" s="291" t="str">
        <f ca="1">IF(ISERROR($S1922),"",OFFSET('Smelter Reference List'!$I$4,$S1922-4,0))</f>
        <v/>
      </c>
      <c r="K1922" s="288"/>
      <c r="L1922" s="288"/>
      <c r="M1922" s="288"/>
      <c r="N1922" s="288"/>
      <c r="O1922" s="288"/>
      <c r="P1922" s="288"/>
      <c r="Q1922" s="289"/>
      <c r="R1922" s="274"/>
      <c r="S1922" s="275" t="e">
        <f>IF(OR(C1922="",C1922=T$4),NA(),MATCH($B1922&amp;$C1922,'Smelter Reference List'!$J:$J,0))</f>
        <v>#N/A</v>
      </c>
      <c r="T1922" s="276"/>
      <c r="U1922" s="276"/>
      <c r="V1922" s="276"/>
      <c r="W1922" s="276"/>
    </row>
    <row r="1923" spans="1:23" s="267" customFormat="1" ht="20.25">
      <c r="A1923" s="265"/>
      <c r="B1923" s="273"/>
      <c r="C1923" s="273"/>
      <c r="D1923" s="166" t="str">
        <f ca="1">IF(ISERROR($S1923),"",OFFSET('Smelter Reference List'!$C$4,$S1923-4,0)&amp;"")</f>
        <v/>
      </c>
      <c r="E1923" s="166" t="str">
        <f ca="1">IF(ISERROR($S1923),"",OFFSET('Smelter Reference List'!$D$4,$S1923-4,0)&amp;"")</f>
        <v/>
      </c>
      <c r="F1923" s="166" t="str">
        <f ca="1">IF(ISERROR($S1923),"",OFFSET('Smelter Reference List'!$E$4,$S1923-4,0))</f>
        <v/>
      </c>
      <c r="G1923" s="166" t="str">
        <f ca="1">IF(C1923=$U$4,"Enter smelter details", IF(ISERROR($S1923),"",OFFSET('Smelter Reference List'!$F$4,$S1923-4,0)))</f>
        <v/>
      </c>
      <c r="H1923" s="290" t="str">
        <f ca="1">IF(ISERROR($S1923),"",OFFSET('Smelter Reference List'!$G$4,$S1923-4,0))</f>
        <v/>
      </c>
      <c r="I1923" s="291" t="str">
        <f ca="1">IF(ISERROR($S1923),"",OFFSET('Smelter Reference List'!$H$4,$S1923-4,0))</f>
        <v/>
      </c>
      <c r="J1923" s="291" t="str">
        <f ca="1">IF(ISERROR($S1923),"",OFFSET('Smelter Reference List'!$I$4,$S1923-4,0))</f>
        <v/>
      </c>
      <c r="K1923" s="288"/>
      <c r="L1923" s="288"/>
      <c r="M1923" s="288"/>
      <c r="N1923" s="288"/>
      <c r="O1923" s="288"/>
      <c r="P1923" s="288"/>
      <c r="Q1923" s="289"/>
      <c r="R1923" s="274"/>
      <c r="S1923" s="275" t="e">
        <f>IF(OR(C1923="",C1923=T$4),NA(),MATCH($B1923&amp;$C1923,'Smelter Reference List'!$J:$J,0))</f>
        <v>#N/A</v>
      </c>
      <c r="T1923" s="276"/>
      <c r="U1923" s="276"/>
      <c r="V1923" s="276"/>
      <c r="W1923" s="276"/>
    </row>
    <row r="1924" spans="1:23" s="267" customFormat="1" ht="20.25">
      <c r="A1924" s="265"/>
      <c r="B1924" s="273"/>
      <c r="C1924" s="273"/>
      <c r="D1924" s="166" t="str">
        <f ca="1">IF(ISERROR($S1924),"",OFFSET('Smelter Reference List'!$C$4,$S1924-4,0)&amp;"")</f>
        <v/>
      </c>
      <c r="E1924" s="166" t="str">
        <f ca="1">IF(ISERROR($S1924),"",OFFSET('Smelter Reference List'!$D$4,$S1924-4,0)&amp;"")</f>
        <v/>
      </c>
      <c r="F1924" s="166" t="str">
        <f ca="1">IF(ISERROR($S1924),"",OFFSET('Smelter Reference List'!$E$4,$S1924-4,0))</f>
        <v/>
      </c>
      <c r="G1924" s="166" t="str">
        <f ca="1">IF(C1924=$U$4,"Enter smelter details", IF(ISERROR($S1924),"",OFFSET('Smelter Reference List'!$F$4,$S1924-4,0)))</f>
        <v/>
      </c>
      <c r="H1924" s="290" t="str">
        <f ca="1">IF(ISERROR($S1924),"",OFFSET('Smelter Reference List'!$G$4,$S1924-4,0))</f>
        <v/>
      </c>
      <c r="I1924" s="291" t="str">
        <f ca="1">IF(ISERROR($S1924),"",OFFSET('Smelter Reference List'!$H$4,$S1924-4,0))</f>
        <v/>
      </c>
      <c r="J1924" s="291" t="str">
        <f ca="1">IF(ISERROR($S1924),"",OFFSET('Smelter Reference List'!$I$4,$S1924-4,0))</f>
        <v/>
      </c>
      <c r="K1924" s="288"/>
      <c r="L1924" s="288"/>
      <c r="M1924" s="288"/>
      <c r="N1924" s="288"/>
      <c r="O1924" s="288"/>
      <c r="P1924" s="288"/>
      <c r="Q1924" s="289"/>
      <c r="R1924" s="274"/>
      <c r="S1924" s="275" t="e">
        <f>IF(OR(C1924="",C1924=T$4),NA(),MATCH($B1924&amp;$C1924,'Smelter Reference List'!$J:$J,0))</f>
        <v>#N/A</v>
      </c>
      <c r="T1924" s="276"/>
      <c r="U1924" s="276"/>
      <c r="V1924" s="276"/>
      <c r="W1924" s="276"/>
    </row>
    <row r="1925" spans="1:23" s="267" customFormat="1" ht="20.25">
      <c r="A1925" s="265"/>
      <c r="B1925" s="273"/>
      <c r="C1925" s="273"/>
      <c r="D1925" s="166" t="str">
        <f ca="1">IF(ISERROR($S1925),"",OFFSET('Smelter Reference List'!$C$4,$S1925-4,0)&amp;"")</f>
        <v/>
      </c>
      <c r="E1925" s="166" t="str">
        <f ca="1">IF(ISERROR($S1925),"",OFFSET('Smelter Reference List'!$D$4,$S1925-4,0)&amp;"")</f>
        <v/>
      </c>
      <c r="F1925" s="166" t="str">
        <f ca="1">IF(ISERROR($S1925),"",OFFSET('Smelter Reference List'!$E$4,$S1925-4,0))</f>
        <v/>
      </c>
      <c r="G1925" s="166" t="str">
        <f ca="1">IF(C1925=$U$4,"Enter smelter details", IF(ISERROR($S1925),"",OFFSET('Smelter Reference List'!$F$4,$S1925-4,0)))</f>
        <v/>
      </c>
      <c r="H1925" s="290" t="str">
        <f ca="1">IF(ISERROR($S1925),"",OFFSET('Smelter Reference List'!$G$4,$S1925-4,0))</f>
        <v/>
      </c>
      <c r="I1925" s="291" t="str">
        <f ca="1">IF(ISERROR($S1925),"",OFFSET('Smelter Reference List'!$H$4,$S1925-4,0))</f>
        <v/>
      </c>
      <c r="J1925" s="291" t="str">
        <f ca="1">IF(ISERROR($S1925),"",OFFSET('Smelter Reference List'!$I$4,$S1925-4,0))</f>
        <v/>
      </c>
      <c r="K1925" s="288"/>
      <c r="L1925" s="288"/>
      <c r="M1925" s="288"/>
      <c r="N1925" s="288"/>
      <c r="O1925" s="288"/>
      <c r="P1925" s="288"/>
      <c r="Q1925" s="289"/>
      <c r="R1925" s="274"/>
      <c r="S1925" s="275" t="e">
        <f>IF(OR(C1925="",C1925=T$4),NA(),MATCH($B1925&amp;$C1925,'Smelter Reference List'!$J:$J,0))</f>
        <v>#N/A</v>
      </c>
      <c r="T1925" s="276"/>
      <c r="U1925" s="276"/>
      <c r="V1925" s="276"/>
      <c r="W1925" s="276"/>
    </row>
    <row r="1926" spans="1:23" s="267" customFormat="1" ht="20.25">
      <c r="A1926" s="265"/>
      <c r="B1926" s="273"/>
      <c r="C1926" s="273"/>
      <c r="D1926" s="166" t="str">
        <f ca="1">IF(ISERROR($S1926),"",OFFSET('Smelter Reference List'!$C$4,$S1926-4,0)&amp;"")</f>
        <v/>
      </c>
      <c r="E1926" s="166" t="str">
        <f ca="1">IF(ISERROR($S1926),"",OFFSET('Smelter Reference List'!$D$4,$S1926-4,0)&amp;"")</f>
        <v/>
      </c>
      <c r="F1926" s="166" t="str">
        <f ca="1">IF(ISERROR($S1926),"",OFFSET('Smelter Reference List'!$E$4,$S1926-4,0))</f>
        <v/>
      </c>
      <c r="G1926" s="166" t="str">
        <f ca="1">IF(C1926=$U$4,"Enter smelter details", IF(ISERROR($S1926),"",OFFSET('Smelter Reference List'!$F$4,$S1926-4,0)))</f>
        <v/>
      </c>
      <c r="H1926" s="290" t="str">
        <f ca="1">IF(ISERROR($S1926),"",OFFSET('Smelter Reference List'!$G$4,$S1926-4,0))</f>
        <v/>
      </c>
      <c r="I1926" s="291" t="str">
        <f ca="1">IF(ISERROR($S1926),"",OFFSET('Smelter Reference List'!$H$4,$S1926-4,0))</f>
        <v/>
      </c>
      <c r="J1926" s="291" t="str">
        <f ca="1">IF(ISERROR($S1926),"",OFFSET('Smelter Reference List'!$I$4,$S1926-4,0))</f>
        <v/>
      </c>
      <c r="K1926" s="288"/>
      <c r="L1926" s="288"/>
      <c r="M1926" s="288"/>
      <c r="N1926" s="288"/>
      <c r="O1926" s="288"/>
      <c r="P1926" s="288"/>
      <c r="Q1926" s="289"/>
      <c r="R1926" s="274"/>
      <c r="S1926" s="275" t="e">
        <f>IF(OR(C1926="",C1926=T$4),NA(),MATCH($B1926&amp;$C1926,'Smelter Reference List'!$J:$J,0))</f>
        <v>#N/A</v>
      </c>
      <c r="T1926" s="276"/>
      <c r="U1926" s="276"/>
      <c r="V1926" s="276"/>
      <c r="W1926" s="276"/>
    </row>
    <row r="1927" spans="1:23" s="267" customFormat="1" ht="20.25">
      <c r="A1927" s="265"/>
      <c r="B1927" s="273"/>
      <c r="C1927" s="273"/>
      <c r="D1927" s="166" t="str">
        <f ca="1">IF(ISERROR($S1927),"",OFFSET('Smelter Reference List'!$C$4,$S1927-4,0)&amp;"")</f>
        <v/>
      </c>
      <c r="E1927" s="166" t="str">
        <f ca="1">IF(ISERROR($S1927),"",OFFSET('Smelter Reference List'!$D$4,$S1927-4,0)&amp;"")</f>
        <v/>
      </c>
      <c r="F1927" s="166" t="str">
        <f ca="1">IF(ISERROR($S1927),"",OFFSET('Smelter Reference List'!$E$4,$S1927-4,0))</f>
        <v/>
      </c>
      <c r="G1927" s="166" t="str">
        <f ca="1">IF(C1927=$U$4,"Enter smelter details", IF(ISERROR($S1927),"",OFFSET('Smelter Reference List'!$F$4,$S1927-4,0)))</f>
        <v/>
      </c>
      <c r="H1927" s="290" t="str">
        <f ca="1">IF(ISERROR($S1927),"",OFFSET('Smelter Reference List'!$G$4,$S1927-4,0))</f>
        <v/>
      </c>
      <c r="I1927" s="291" t="str">
        <f ca="1">IF(ISERROR($S1927),"",OFFSET('Smelter Reference List'!$H$4,$S1927-4,0))</f>
        <v/>
      </c>
      <c r="J1927" s="291" t="str">
        <f ca="1">IF(ISERROR($S1927),"",OFFSET('Smelter Reference List'!$I$4,$S1927-4,0))</f>
        <v/>
      </c>
      <c r="K1927" s="288"/>
      <c r="L1927" s="288"/>
      <c r="M1927" s="288"/>
      <c r="N1927" s="288"/>
      <c r="O1927" s="288"/>
      <c r="P1927" s="288"/>
      <c r="Q1927" s="289"/>
      <c r="R1927" s="274"/>
      <c r="S1927" s="275" t="e">
        <f>IF(OR(C1927="",C1927=T$4),NA(),MATCH($B1927&amp;$C1927,'Smelter Reference List'!$J:$J,0))</f>
        <v>#N/A</v>
      </c>
      <c r="T1927" s="276"/>
      <c r="U1927" s="276"/>
      <c r="V1927" s="276"/>
      <c r="W1927" s="276"/>
    </row>
    <row r="1928" spans="1:23" s="267" customFormat="1" ht="20.25">
      <c r="A1928" s="265"/>
      <c r="B1928" s="273"/>
      <c r="C1928" s="273"/>
      <c r="D1928" s="166" t="str">
        <f ca="1">IF(ISERROR($S1928),"",OFFSET('Smelter Reference List'!$C$4,$S1928-4,0)&amp;"")</f>
        <v/>
      </c>
      <c r="E1928" s="166" t="str">
        <f ca="1">IF(ISERROR($S1928),"",OFFSET('Smelter Reference List'!$D$4,$S1928-4,0)&amp;"")</f>
        <v/>
      </c>
      <c r="F1928" s="166" t="str">
        <f ca="1">IF(ISERROR($S1928),"",OFFSET('Smelter Reference List'!$E$4,$S1928-4,0))</f>
        <v/>
      </c>
      <c r="G1928" s="166" t="str">
        <f ca="1">IF(C1928=$U$4,"Enter smelter details", IF(ISERROR($S1928),"",OFFSET('Smelter Reference List'!$F$4,$S1928-4,0)))</f>
        <v/>
      </c>
      <c r="H1928" s="290" t="str">
        <f ca="1">IF(ISERROR($S1928),"",OFFSET('Smelter Reference List'!$G$4,$S1928-4,0))</f>
        <v/>
      </c>
      <c r="I1928" s="291" t="str">
        <f ca="1">IF(ISERROR($S1928),"",OFFSET('Smelter Reference List'!$H$4,$S1928-4,0))</f>
        <v/>
      </c>
      <c r="J1928" s="291" t="str">
        <f ca="1">IF(ISERROR($S1928),"",OFFSET('Smelter Reference List'!$I$4,$S1928-4,0))</f>
        <v/>
      </c>
      <c r="K1928" s="288"/>
      <c r="L1928" s="288"/>
      <c r="M1928" s="288"/>
      <c r="N1928" s="288"/>
      <c r="O1928" s="288"/>
      <c r="P1928" s="288"/>
      <c r="Q1928" s="289"/>
      <c r="R1928" s="274"/>
      <c r="S1928" s="275" t="e">
        <f>IF(OR(C1928="",C1928=T$4),NA(),MATCH($B1928&amp;$C1928,'Smelter Reference List'!$J:$J,0))</f>
        <v>#N/A</v>
      </c>
      <c r="T1928" s="276"/>
      <c r="U1928" s="276"/>
      <c r="V1928" s="276"/>
      <c r="W1928" s="276"/>
    </row>
    <row r="1929" spans="1:23" s="267" customFormat="1" ht="20.25">
      <c r="A1929" s="265"/>
      <c r="B1929" s="273"/>
      <c r="C1929" s="273"/>
      <c r="D1929" s="166" t="str">
        <f ca="1">IF(ISERROR($S1929),"",OFFSET('Smelter Reference List'!$C$4,$S1929-4,0)&amp;"")</f>
        <v/>
      </c>
      <c r="E1929" s="166" t="str">
        <f ca="1">IF(ISERROR($S1929),"",OFFSET('Smelter Reference List'!$D$4,$S1929-4,0)&amp;"")</f>
        <v/>
      </c>
      <c r="F1929" s="166" t="str">
        <f ca="1">IF(ISERROR($S1929),"",OFFSET('Smelter Reference List'!$E$4,$S1929-4,0))</f>
        <v/>
      </c>
      <c r="G1929" s="166" t="str">
        <f ca="1">IF(C1929=$U$4,"Enter smelter details", IF(ISERROR($S1929),"",OFFSET('Smelter Reference List'!$F$4,$S1929-4,0)))</f>
        <v/>
      </c>
      <c r="H1929" s="290" t="str">
        <f ca="1">IF(ISERROR($S1929),"",OFFSET('Smelter Reference List'!$G$4,$S1929-4,0))</f>
        <v/>
      </c>
      <c r="I1929" s="291" t="str">
        <f ca="1">IF(ISERROR($S1929),"",OFFSET('Smelter Reference List'!$H$4,$S1929-4,0))</f>
        <v/>
      </c>
      <c r="J1929" s="291" t="str">
        <f ca="1">IF(ISERROR($S1929),"",OFFSET('Smelter Reference List'!$I$4,$S1929-4,0))</f>
        <v/>
      </c>
      <c r="K1929" s="288"/>
      <c r="L1929" s="288"/>
      <c r="M1929" s="288"/>
      <c r="N1929" s="288"/>
      <c r="O1929" s="288"/>
      <c r="P1929" s="288"/>
      <c r="Q1929" s="289"/>
      <c r="R1929" s="274"/>
      <c r="S1929" s="275" t="e">
        <f>IF(OR(C1929="",C1929=T$4),NA(),MATCH($B1929&amp;$C1929,'Smelter Reference List'!$J:$J,0))</f>
        <v>#N/A</v>
      </c>
      <c r="T1929" s="276"/>
      <c r="U1929" s="276"/>
      <c r="V1929" s="276"/>
      <c r="W1929" s="276"/>
    </row>
    <row r="1930" spans="1:23" s="267" customFormat="1" ht="20.25">
      <c r="A1930" s="265"/>
      <c r="B1930" s="273"/>
      <c r="C1930" s="273"/>
      <c r="D1930" s="166" t="str">
        <f ca="1">IF(ISERROR($S1930),"",OFFSET('Smelter Reference List'!$C$4,$S1930-4,0)&amp;"")</f>
        <v/>
      </c>
      <c r="E1930" s="166" t="str">
        <f ca="1">IF(ISERROR($S1930),"",OFFSET('Smelter Reference List'!$D$4,$S1930-4,0)&amp;"")</f>
        <v/>
      </c>
      <c r="F1930" s="166" t="str">
        <f ca="1">IF(ISERROR($S1930),"",OFFSET('Smelter Reference List'!$E$4,$S1930-4,0))</f>
        <v/>
      </c>
      <c r="G1930" s="166" t="str">
        <f ca="1">IF(C1930=$U$4,"Enter smelter details", IF(ISERROR($S1930),"",OFFSET('Smelter Reference List'!$F$4,$S1930-4,0)))</f>
        <v/>
      </c>
      <c r="H1930" s="290" t="str">
        <f ca="1">IF(ISERROR($S1930),"",OFFSET('Smelter Reference List'!$G$4,$S1930-4,0))</f>
        <v/>
      </c>
      <c r="I1930" s="291" t="str">
        <f ca="1">IF(ISERROR($S1930),"",OFFSET('Smelter Reference List'!$H$4,$S1930-4,0))</f>
        <v/>
      </c>
      <c r="J1930" s="291" t="str">
        <f ca="1">IF(ISERROR($S1930),"",OFFSET('Smelter Reference List'!$I$4,$S1930-4,0))</f>
        <v/>
      </c>
      <c r="K1930" s="288"/>
      <c r="L1930" s="288"/>
      <c r="M1930" s="288"/>
      <c r="N1930" s="288"/>
      <c r="O1930" s="288"/>
      <c r="P1930" s="288"/>
      <c r="Q1930" s="289"/>
      <c r="R1930" s="274"/>
      <c r="S1930" s="275" t="e">
        <f>IF(OR(C1930="",C1930=T$4),NA(),MATCH($B1930&amp;$C1930,'Smelter Reference List'!$J:$J,0))</f>
        <v>#N/A</v>
      </c>
      <c r="T1930" s="276"/>
      <c r="U1930" s="276"/>
      <c r="V1930" s="276"/>
      <c r="W1930" s="276"/>
    </row>
    <row r="1931" spans="1:23" s="267" customFormat="1" ht="20.25">
      <c r="A1931" s="265"/>
      <c r="B1931" s="273"/>
      <c r="C1931" s="273"/>
      <c r="D1931" s="166" t="str">
        <f ca="1">IF(ISERROR($S1931),"",OFFSET('Smelter Reference List'!$C$4,$S1931-4,0)&amp;"")</f>
        <v/>
      </c>
      <c r="E1931" s="166" t="str">
        <f ca="1">IF(ISERROR($S1931),"",OFFSET('Smelter Reference List'!$D$4,$S1931-4,0)&amp;"")</f>
        <v/>
      </c>
      <c r="F1931" s="166" t="str">
        <f ca="1">IF(ISERROR($S1931),"",OFFSET('Smelter Reference List'!$E$4,$S1931-4,0))</f>
        <v/>
      </c>
      <c r="G1931" s="166" t="str">
        <f ca="1">IF(C1931=$U$4,"Enter smelter details", IF(ISERROR($S1931),"",OFFSET('Smelter Reference List'!$F$4,$S1931-4,0)))</f>
        <v/>
      </c>
      <c r="H1931" s="290" t="str">
        <f ca="1">IF(ISERROR($S1931),"",OFFSET('Smelter Reference List'!$G$4,$S1931-4,0))</f>
        <v/>
      </c>
      <c r="I1931" s="291" t="str">
        <f ca="1">IF(ISERROR($S1931),"",OFFSET('Smelter Reference List'!$H$4,$S1931-4,0))</f>
        <v/>
      </c>
      <c r="J1931" s="291" t="str">
        <f ca="1">IF(ISERROR($S1931),"",OFFSET('Smelter Reference List'!$I$4,$S1931-4,0))</f>
        <v/>
      </c>
      <c r="K1931" s="288"/>
      <c r="L1931" s="288"/>
      <c r="M1931" s="288"/>
      <c r="N1931" s="288"/>
      <c r="O1931" s="288"/>
      <c r="P1931" s="288"/>
      <c r="Q1931" s="289"/>
      <c r="R1931" s="274"/>
      <c r="S1931" s="275" t="e">
        <f>IF(OR(C1931="",C1931=T$4),NA(),MATCH($B1931&amp;$C1931,'Smelter Reference List'!$J:$J,0))</f>
        <v>#N/A</v>
      </c>
      <c r="T1931" s="276"/>
      <c r="U1931" s="276"/>
      <c r="V1931" s="276"/>
      <c r="W1931" s="276"/>
    </row>
    <row r="1932" spans="1:23" s="267" customFormat="1" ht="20.25">
      <c r="A1932" s="265"/>
      <c r="B1932" s="273"/>
      <c r="C1932" s="273"/>
      <c r="D1932" s="166" t="str">
        <f ca="1">IF(ISERROR($S1932),"",OFFSET('Smelter Reference List'!$C$4,$S1932-4,0)&amp;"")</f>
        <v/>
      </c>
      <c r="E1932" s="166" t="str">
        <f ca="1">IF(ISERROR($S1932),"",OFFSET('Smelter Reference List'!$D$4,$S1932-4,0)&amp;"")</f>
        <v/>
      </c>
      <c r="F1932" s="166" t="str">
        <f ca="1">IF(ISERROR($S1932),"",OFFSET('Smelter Reference List'!$E$4,$S1932-4,0))</f>
        <v/>
      </c>
      <c r="G1932" s="166" t="str">
        <f ca="1">IF(C1932=$U$4,"Enter smelter details", IF(ISERROR($S1932),"",OFFSET('Smelter Reference List'!$F$4,$S1932-4,0)))</f>
        <v/>
      </c>
      <c r="H1932" s="290" t="str">
        <f ca="1">IF(ISERROR($S1932),"",OFFSET('Smelter Reference List'!$G$4,$S1932-4,0))</f>
        <v/>
      </c>
      <c r="I1932" s="291" t="str">
        <f ca="1">IF(ISERROR($S1932),"",OFFSET('Smelter Reference List'!$H$4,$S1932-4,0))</f>
        <v/>
      </c>
      <c r="J1932" s="291" t="str">
        <f ca="1">IF(ISERROR($S1932),"",OFFSET('Smelter Reference List'!$I$4,$S1932-4,0))</f>
        <v/>
      </c>
      <c r="K1932" s="288"/>
      <c r="L1932" s="288"/>
      <c r="M1932" s="288"/>
      <c r="N1932" s="288"/>
      <c r="O1932" s="288"/>
      <c r="P1932" s="288"/>
      <c r="Q1932" s="289"/>
      <c r="R1932" s="274"/>
      <c r="S1932" s="275" t="e">
        <f>IF(OR(C1932="",C1932=T$4),NA(),MATCH($B1932&amp;$C1932,'Smelter Reference List'!$J:$J,0))</f>
        <v>#N/A</v>
      </c>
      <c r="T1932" s="276"/>
      <c r="U1932" s="276"/>
      <c r="V1932" s="276"/>
      <c r="W1932" s="276"/>
    </row>
    <row r="1933" spans="1:23" s="267" customFormat="1" ht="20.25">
      <c r="A1933" s="265"/>
      <c r="B1933" s="273"/>
      <c r="C1933" s="273"/>
      <c r="D1933" s="166" t="str">
        <f ca="1">IF(ISERROR($S1933),"",OFFSET('Smelter Reference List'!$C$4,$S1933-4,0)&amp;"")</f>
        <v/>
      </c>
      <c r="E1933" s="166" t="str">
        <f ca="1">IF(ISERROR($S1933),"",OFFSET('Smelter Reference List'!$D$4,$S1933-4,0)&amp;"")</f>
        <v/>
      </c>
      <c r="F1933" s="166" t="str">
        <f ca="1">IF(ISERROR($S1933),"",OFFSET('Smelter Reference List'!$E$4,$S1933-4,0))</f>
        <v/>
      </c>
      <c r="G1933" s="166" t="str">
        <f ca="1">IF(C1933=$U$4,"Enter smelter details", IF(ISERROR($S1933),"",OFFSET('Smelter Reference List'!$F$4,$S1933-4,0)))</f>
        <v/>
      </c>
      <c r="H1933" s="290" t="str">
        <f ca="1">IF(ISERROR($S1933),"",OFFSET('Smelter Reference List'!$G$4,$S1933-4,0))</f>
        <v/>
      </c>
      <c r="I1933" s="291" t="str">
        <f ca="1">IF(ISERROR($S1933),"",OFFSET('Smelter Reference List'!$H$4,$S1933-4,0))</f>
        <v/>
      </c>
      <c r="J1933" s="291" t="str">
        <f ca="1">IF(ISERROR($S1933),"",OFFSET('Smelter Reference List'!$I$4,$S1933-4,0))</f>
        <v/>
      </c>
      <c r="K1933" s="288"/>
      <c r="L1933" s="288"/>
      <c r="M1933" s="288"/>
      <c r="N1933" s="288"/>
      <c r="O1933" s="288"/>
      <c r="P1933" s="288"/>
      <c r="Q1933" s="289"/>
      <c r="R1933" s="274"/>
      <c r="S1933" s="275" t="e">
        <f>IF(OR(C1933="",C1933=T$4),NA(),MATCH($B1933&amp;$C1933,'Smelter Reference List'!$J:$J,0))</f>
        <v>#N/A</v>
      </c>
      <c r="T1933" s="276"/>
      <c r="U1933" s="276"/>
      <c r="V1933" s="276"/>
      <c r="W1933" s="276"/>
    </row>
    <row r="1934" spans="1:23" s="267" customFormat="1" ht="20.25">
      <c r="A1934" s="265"/>
      <c r="B1934" s="273"/>
      <c r="C1934" s="273"/>
      <c r="D1934" s="166" t="str">
        <f ca="1">IF(ISERROR($S1934),"",OFFSET('Smelter Reference List'!$C$4,$S1934-4,0)&amp;"")</f>
        <v/>
      </c>
      <c r="E1934" s="166" t="str">
        <f ca="1">IF(ISERROR($S1934),"",OFFSET('Smelter Reference List'!$D$4,$S1934-4,0)&amp;"")</f>
        <v/>
      </c>
      <c r="F1934" s="166" t="str">
        <f ca="1">IF(ISERROR($S1934),"",OFFSET('Smelter Reference List'!$E$4,$S1934-4,0))</f>
        <v/>
      </c>
      <c r="G1934" s="166" t="str">
        <f ca="1">IF(C1934=$U$4,"Enter smelter details", IF(ISERROR($S1934),"",OFFSET('Smelter Reference List'!$F$4,$S1934-4,0)))</f>
        <v/>
      </c>
      <c r="H1934" s="290" t="str">
        <f ca="1">IF(ISERROR($S1934),"",OFFSET('Smelter Reference List'!$G$4,$S1934-4,0))</f>
        <v/>
      </c>
      <c r="I1934" s="291" t="str">
        <f ca="1">IF(ISERROR($S1934),"",OFFSET('Smelter Reference List'!$H$4,$S1934-4,0))</f>
        <v/>
      </c>
      <c r="J1934" s="291" t="str">
        <f ca="1">IF(ISERROR($S1934),"",OFFSET('Smelter Reference List'!$I$4,$S1934-4,0))</f>
        <v/>
      </c>
      <c r="K1934" s="288"/>
      <c r="L1934" s="288"/>
      <c r="M1934" s="288"/>
      <c r="N1934" s="288"/>
      <c r="O1934" s="288"/>
      <c r="P1934" s="288"/>
      <c r="Q1934" s="289"/>
      <c r="R1934" s="274"/>
      <c r="S1934" s="275" t="e">
        <f>IF(OR(C1934="",C1934=T$4),NA(),MATCH($B1934&amp;$C1934,'Smelter Reference List'!$J:$J,0))</f>
        <v>#N/A</v>
      </c>
      <c r="T1934" s="276"/>
      <c r="U1934" s="276"/>
      <c r="V1934" s="276"/>
      <c r="W1934" s="276"/>
    </row>
    <row r="1935" spans="1:23" s="267" customFormat="1" ht="20.25">
      <c r="A1935" s="265"/>
      <c r="B1935" s="273"/>
      <c r="C1935" s="273"/>
      <c r="D1935" s="166" t="str">
        <f ca="1">IF(ISERROR($S1935),"",OFFSET('Smelter Reference List'!$C$4,$S1935-4,0)&amp;"")</f>
        <v/>
      </c>
      <c r="E1935" s="166" t="str">
        <f ca="1">IF(ISERROR($S1935),"",OFFSET('Smelter Reference List'!$D$4,$S1935-4,0)&amp;"")</f>
        <v/>
      </c>
      <c r="F1935" s="166" t="str">
        <f ca="1">IF(ISERROR($S1935),"",OFFSET('Smelter Reference List'!$E$4,$S1935-4,0))</f>
        <v/>
      </c>
      <c r="G1935" s="166" t="str">
        <f ca="1">IF(C1935=$U$4,"Enter smelter details", IF(ISERROR($S1935),"",OFFSET('Smelter Reference List'!$F$4,$S1935-4,0)))</f>
        <v/>
      </c>
      <c r="H1935" s="290" t="str">
        <f ca="1">IF(ISERROR($S1935),"",OFFSET('Smelter Reference List'!$G$4,$S1935-4,0))</f>
        <v/>
      </c>
      <c r="I1935" s="291" t="str">
        <f ca="1">IF(ISERROR($S1935),"",OFFSET('Smelter Reference List'!$H$4,$S1935-4,0))</f>
        <v/>
      </c>
      <c r="J1935" s="291" t="str">
        <f ca="1">IF(ISERROR($S1935),"",OFFSET('Smelter Reference List'!$I$4,$S1935-4,0))</f>
        <v/>
      </c>
      <c r="K1935" s="288"/>
      <c r="L1935" s="288"/>
      <c r="M1935" s="288"/>
      <c r="N1935" s="288"/>
      <c r="O1935" s="288"/>
      <c r="P1935" s="288"/>
      <c r="Q1935" s="289"/>
      <c r="R1935" s="274"/>
      <c r="S1935" s="275" t="e">
        <f>IF(OR(C1935="",C1935=T$4),NA(),MATCH($B1935&amp;$C1935,'Smelter Reference List'!$J:$J,0))</f>
        <v>#N/A</v>
      </c>
      <c r="T1935" s="276"/>
      <c r="U1935" s="276"/>
      <c r="V1935" s="276"/>
      <c r="W1935" s="276"/>
    </row>
    <row r="1936" spans="1:23" s="267" customFormat="1" ht="20.25">
      <c r="A1936" s="265"/>
      <c r="B1936" s="273"/>
      <c r="C1936" s="273"/>
      <c r="D1936" s="166" t="str">
        <f ca="1">IF(ISERROR($S1936),"",OFFSET('Smelter Reference List'!$C$4,$S1936-4,0)&amp;"")</f>
        <v/>
      </c>
      <c r="E1936" s="166" t="str">
        <f ca="1">IF(ISERROR($S1936),"",OFFSET('Smelter Reference List'!$D$4,$S1936-4,0)&amp;"")</f>
        <v/>
      </c>
      <c r="F1936" s="166" t="str">
        <f ca="1">IF(ISERROR($S1936),"",OFFSET('Smelter Reference List'!$E$4,$S1936-4,0))</f>
        <v/>
      </c>
      <c r="G1936" s="166" t="str">
        <f ca="1">IF(C1936=$U$4,"Enter smelter details", IF(ISERROR($S1936),"",OFFSET('Smelter Reference List'!$F$4,$S1936-4,0)))</f>
        <v/>
      </c>
      <c r="H1936" s="290" t="str">
        <f ca="1">IF(ISERROR($S1936),"",OFFSET('Smelter Reference List'!$G$4,$S1936-4,0))</f>
        <v/>
      </c>
      <c r="I1936" s="291" t="str">
        <f ca="1">IF(ISERROR($S1936),"",OFFSET('Smelter Reference List'!$H$4,$S1936-4,0))</f>
        <v/>
      </c>
      <c r="J1936" s="291" t="str">
        <f ca="1">IF(ISERROR($S1936),"",OFFSET('Smelter Reference List'!$I$4,$S1936-4,0))</f>
        <v/>
      </c>
      <c r="K1936" s="288"/>
      <c r="L1936" s="288"/>
      <c r="M1936" s="288"/>
      <c r="N1936" s="288"/>
      <c r="O1936" s="288"/>
      <c r="P1936" s="288"/>
      <c r="Q1936" s="289"/>
      <c r="R1936" s="274"/>
      <c r="S1936" s="275" t="e">
        <f>IF(OR(C1936="",C1936=T$4),NA(),MATCH($B1936&amp;$C1936,'Smelter Reference List'!$J:$J,0))</f>
        <v>#N/A</v>
      </c>
      <c r="T1936" s="276"/>
      <c r="U1936" s="276"/>
      <c r="V1936" s="276"/>
      <c r="W1936" s="276"/>
    </row>
    <row r="1937" spans="1:23" s="267" customFormat="1" ht="20.25">
      <c r="A1937" s="265"/>
      <c r="B1937" s="273"/>
      <c r="C1937" s="273"/>
      <c r="D1937" s="166" t="str">
        <f ca="1">IF(ISERROR($S1937),"",OFFSET('Smelter Reference List'!$C$4,$S1937-4,0)&amp;"")</f>
        <v/>
      </c>
      <c r="E1937" s="166" t="str">
        <f ca="1">IF(ISERROR($S1937),"",OFFSET('Smelter Reference List'!$D$4,$S1937-4,0)&amp;"")</f>
        <v/>
      </c>
      <c r="F1937" s="166" t="str">
        <f ca="1">IF(ISERROR($S1937),"",OFFSET('Smelter Reference List'!$E$4,$S1937-4,0))</f>
        <v/>
      </c>
      <c r="G1937" s="166" t="str">
        <f ca="1">IF(C1937=$U$4,"Enter smelter details", IF(ISERROR($S1937),"",OFFSET('Smelter Reference List'!$F$4,$S1937-4,0)))</f>
        <v/>
      </c>
      <c r="H1937" s="290" t="str">
        <f ca="1">IF(ISERROR($S1937),"",OFFSET('Smelter Reference List'!$G$4,$S1937-4,0))</f>
        <v/>
      </c>
      <c r="I1937" s="291" t="str">
        <f ca="1">IF(ISERROR($S1937),"",OFFSET('Smelter Reference List'!$H$4,$S1937-4,0))</f>
        <v/>
      </c>
      <c r="J1937" s="291" t="str">
        <f ca="1">IF(ISERROR($S1937),"",OFFSET('Smelter Reference List'!$I$4,$S1937-4,0))</f>
        <v/>
      </c>
      <c r="K1937" s="288"/>
      <c r="L1937" s="288"/>
      <c r="M1937" s="288"/>
      <c r="N1937" s="288"/>
      <c r="O1937" s="288"/>
      <c r="P1937" s="288"/>
      <c r="Q1937" s="289"/>
      <c r="R1937" s="274"/>
      <c r="S1937" s="275" t="e">
        <f>IF(OR(C1937="",C1937=T$4),NA(),MATCH($B1937&amp;$C1937,'Smelter Reference List'!$J:$J,0))</f>
        <v>#N/A</v>
      </c>
      <c r="T1937" s="276"/>
      <c r="U1937" s="276"/>
      <c r="V1937" s="276"/>
      <c r="W1937" s="276"/>
    </row>
    <row r="1938" spans="1:23" s="267" customFormat="1" ht="20.25">
      <c r="A1938" s="265"/>
      <c r="B1938" s="273"/>
      <c r="C1938" s="273"/>
      <c r="D1938" s="166" t="str">
        <f ca="1">IF(ISERROR($S1938),"",OFFSET('Smelter Reference List'!$C$4,$S1938-4,0)&amp;"")</f>
        <v/>
      </c>
      <c r="E1938" s="166" t="str">
        <f ca="1">IF(ISERROR($S1938),"",OFFSET('Smelter Reference List'!$D$4,$S1938-4,0)&amp;"")</f>
        <v/>
      </c>
      <c r="F1938" s="166" t="str">
        <f ca="1">IF(ISERROR($S1938),"",OFFSET('Smelter Reference List'!$E$4,$S1938-4,0))</f>
        <v/>
      </c>
      <c r="G1938" s="166" t="str">
        <f ca="1">IF(C1938=$U$4,"Enter smelter details", IF(ISERROR($S1938),"",OFFSET('Smelter Reference List'!$F$4,$S1938-4,0)))</f>
        <v/>
      </c>
      <c r="H1938" s="290" t="str">
        <f ca="1">IF(ISERROR($S1938),"",OFFSET('Smelter Reference List'!$G$4,$S1938-4,0))</f>
        <v/>
      </c>
      <c r="I1938" s="291" t="str">
        <f ca="1">IF(ISERROR($S1938),"",OFFSET('Smelter Reference List'!$H$4,$S1938-4,0))</f>
        <v/>
      </c>
      <c r="J1938" s="291" t="str">
        <f ca="1">IF(ISERROR($S1938),"",OFFSET('Smelter Reference List'!$I$4,$S1938-4,0))</f>
        <v/>
      </c>
      <c r="K1938" s="288"/>
      <c r="L1938" s="288"/>
      <c r="M1938" s="288"/>
      <c r="N1938" s="288"/>
      <c r="O1938" s="288"/>
      <c r="P1938" s="288"/>
      <c r="Q1938" s="289"/>
      <c r="R1938" s="274"/>
      <c r="S1938" s="275" t="e">
        <f>IF(OR(C1938="",C1938=T$4),NA(),MATCH($B1938&amp;$C1938,'Smelter Reference List'!$J:$J,0))</f>
        <v>#N/A</v>
      </c>
      <c r="T1938" s="276"/>
      <c r="U1938" s="276"/>
      <c r="V1938" s="276"/>
      <c r="W1938" s="276"/>
    </row>
    <row r="1939" spans="1:23" s="267" customFormat="1" ht="20.25">
      <c r="A1939" s="265"/>
      <c r="B1939" s="273"/>
      <c r="C1939" s="273"/>
      <c r="D1939" s="166" t="str">
        <f ca="1">IF(ISERROR($S1939),"",OFFSET('Smelter Reference List'!$C$4,$S1939-4,0)&amp;"")</f>
        <v/>
      </c>
      <c r="E1939" s="166" t="str">
        <f ca="1">IF(ISERROR($S1939),"",OFFSET('Smelter Reference List'!$D$4,$S1939-4,0)&amp;"")</f>
        <v/>
      </c>
      <c r="F1939" s="166" t="str">
        <f ca="1">IF(ISERROR($S1939),"",OFFSET('Smelter Reference List'!$E$4,$S1939-4,0))</f>
        <v/>
      </c>
      <c r="G1939" s="166" t="str">
        <f ca="1">IF(C1939=$U$4,"Enter smelter details", IF(ISERROR($S1939),"",OFFSET('Smelter Reference List'!$F$4,$S1939-4,0)))</f>
        <v/>
      </c>
      <c r="H1939" s="290" t="str">
        <f ca="1">IF(ISERROR($S1939),"",OFFSET('Smelter Reference List'!$G$4,$S1939-4,0))</f>
        <v/>
      </c>
      <c r="I1939" s="291" t="str">
        <f ca="1">IF(ISERROR($S1939),"",OFFSET('Smelter Reference List'!$H$4,$S1939-4,0))</f>
        <v/>
      </c>
      <c r="J1939" s="291" t="str">
        <f ca="1">IF(ISERROR($S1939),"",OFFSET('Smelter Reference List'!$I$4,$S1939-4,0))</f>
        <v/>
      </c>
      <c r="K1939" s="288"/>
      <c r="L1939" s="288"/>
      <c r="M1939" s="288"/>
      <c r="N1939" s="288"/>
      <c r="O1939" s="288"/>
      <c r="P1939" s="288"/>
      <c r="Q1939" s="289"/>
      <c r="R1939" s="274"/>
      <c r="S1939" s="275" t="e">
        <f>IF(OR(C1939="",C1939=T$4),NA(),MATCH($B1939&amp;$C1939,'Smelter Reference List'!$J:$J,0))</f>
        <v>#N/A</v>
      </c>
      <c r="T1939" s="276"/>
      <c r="U1939" s="276"/>
      <c r="V1939" s="276"/>
      <c r="W1939" s="276"/>
    </row>
    <row r="1940" spans="1:23" s="267" customFormat="1" ht="20.25">
      <c r="A1940" s="265"/>
      <c r="B1940" s="273"/>
      <c r="C1940" s="273"/>
      <c r="D1940" s="166" t="str">
        <f ca="1">IF(ISERROR($S1940),"",OFFSET('Smelter Reference List'!$C$4,$S1940-4,0)&amp;"")</f>
        <v/>
      </c>
      <c r="E1940" s="166" t="str">
        <f ca="1">IF(ISERROR($S1940),"",OFFSET('Smelter Reference List'!$D$4,$S1940-4,0)&amp;"")</f>
        <v/>
      </c>
      <c r="F1940" s="166" t="str">
        <f ca="1">IF(ISERROR($S1940),"",OFFSET('Smelter Reference List'!$E$4,$S1940-4,0))</f>
        <v/>
      </c>
      <c r="G1940" s="166" t="str">
        <f ca="1">IF(C1940=$U$4,"Enter smelter details", IF(ISERROR($S1940),"",OFFSET('Smelter Reference List'!$F$4,$S1940-4,0)))</f>
        <v/>
      </c>
      <c r="H1940" s="290" t="str">
        <f ca="1">IF(ISERROR($S1940),"",OFFSET('Smelter Reference List'!$G$4,$S1940-4,0))</f>
        <v/>
      </c>
      <c r="I1940" s="291" t="str">
        <f ca="1">IF(ISERROR($S1940),"",OFFSET('Smelter Reference List'!$H$4,$S1940-4,0))</f>
        <v/>
      </c>
      <c r="J1940" s="291" t="str">
        <f ca="1">IF(ISERROR($S1940),"",OFFSET('Smelter Reference List'!$I$4,$S1940-4,0))</f>
        <v/>
      </c>
      <c r="K1940" s="288"/>
      <c r="L1940" s="288"/>
      <c r="M1940" s="288"/>
      <c r="N1940" s="288"/>
      <c r="O1940" s="288"/>
      <c r="P1940" s="288"/>
      <c r="Q1940" s="289"/>
      <c r="R1940" s="274"/>
      <c r="S1940" s="275" t="e">
        <f>IF(OR(C1940="",C1940=T$4),NA(),MATCH($B1940&amp;$C1940,'Smelter Reference List'!$J:$J,0))</f>
        <v>#N/A</v>
      </c>
      <c r="T1940" s="276"/>
      <c r="U1940" s="276"/>
      <c r="V1940" s="276"/>
      <c r="W1940" s="276"/>
    </row>
    <row r="1941" spans="1:23" s="267" customFormat="1" ht="20.25">
      <c r="A1941" s="265"/>
      <c r="B1941" s="273"/>
      <c r="C1941" s="273"/>
      <c r="D1941" s="166" t="str">
        <f ca="1">IF(ISERROR($S1941),"",OFFSET('Smelter Reference List'!$C$4,$S1941-4,0)&amp;"")</f>
        <v/>
      </c>
      <c r="E1941" s="166" t="str">
        <f ca="1">IF(ISERROR($S1941),"",OFFSET('Smelter Reference List'!$D$4,$S1941-4,0)&amp;"")</f>
        <v/>
      </c>
      <c r="F1941" s="166" t="str">
        <f ca="1">IF(ISERROR($S1941),"",OFFSET('Smelter Reference List'!$E$4,$S1941-4,0))</f>
        <v/>
      </c>
      <c r="G1941" s="166" t="str">
        <f ca="1">IF(C1941=$U$4,"Enter smelter details", IF(ISERROR($S1941),"",OFFSET('Smelter Reference List'!$F$4,$S1941-4,0)))</f>
        <v/>
      </c>
      <c r="H1941" s="290" t="str">
        <f ca="1">IF(ISERROR($S1941),"",OFFSET('Smelter Reference List'!$G$4,$S1941-4,0))</f>
        <v/>
      </c>
      <c r="I1941" s="291" t="str">
        <f ca="1">IF(ISERROR($S1941),"",OFFSET('Smelter Reference List'!$H$4,$S1941-4,0))</f>
        <v/>
      </c>
      <c r="J1941" s="291" t="str">
        <f ca="1">IF(ISERROR($S1941),"",OFFSET('Smelter Reference List'!$I$4,$S1941-4,0))</f>
        <v/>
      </c>
      <c r="K1941" s="288"/>
      <c r="L1941" s="288"/>
      <c r="M1941" s="288"/>
      <c r="N1941" s="288"/>
      <c r="O1941" s="288"/>
      <c r="P1941" s="288"/>
      <c r="Q1941" s="289"/>
      <c r="R1941" s="274"/>
      <c r="S1941" s="275" t="e">
        <f>IF(OR(C1941="",C1941=T$4),NA(),MATCH($B1941&amp;$C1941,'Smelter Reference List'!$J:$J,0))</f>
        <v>#N/A</v>
      </c>
      <c r="T1941" s="276"/>
      <c r="U1941" s="276"/>
      <c r="V1941" s="276"/>
      <c r="W1941" s="276"/>
    </row>
    <row r="1942" spans="1:23" s="267" customFormat="1" ht="20.25">
      <c r="A1942" s="265"/>
      <c r="B1942" s="273"/>
      <c r="C1942" s="273"/>
      <c r="D1942" s="166" t="str">
        <f ca="1">IF(ISERROR($S1942),"",OFFSET('Smelter Reference List'!$C$4,$S1942-4,0)&amp;"")</f>
        <v/>
      </c>
      <c r="E1942" s="166" t="str">
        <f ca="1">IF(ISERROR($S1942),"",OFFSET('Smelter Reference List'!$D$4,$S1942-4,0)&amp;"")</f>
        <v/>
      </c>
      <c r="F1942" s="166" t="str">
        <f ca="1">IF(ISERROR($S1942),"",OFFSET('Smelter Reference List'!$E$4,$S1942-4,0))</f>
        <v/>
      </c>
      <c r="G1942" s="166" t="str">
        <f ca="1">IF(C1942=$U$4,"Enter smelter details", IF(ISERROR($S1942),"",OFFSET('Smelter Reference List'!$F$4,$S1942-4,0)))</f>
        <v/>
      </c>
      <c r="H1942" s="290" t="str">
        <f ca="1">IF(ISERROR($S1942),"",OFFSET('Smelter Reference List'!$G$4,$S1942-4,0))</f>
        <v/>
      </c>
      <c r="I1942" s="291" t="str">
        <f ca="1">IF(ISERROR($S1942),"",OFFSET('Smelter Reference List'!$H$4,$S1942-4,0))</f>
        <v/>
      </c>
      <c r="J1942" s="291" t="str">
        <f ca="1">IF(ISERROR($S1942),"",OFFSET('Smelter Reference List'!$I$4,$S1942-4,0))</f>
        <v/>
      </c>
      <c r="K1942" s="288"/>
      <c r="L1942" s="288"/>
      <c r="M1942" s="288"/>
      <c r="N1942" s="288"/>
      <c r="O1942" s="288"/>
      <c r="P1942" s="288"/>
      <c r="Q1942" s="289"/>
      <c r="R1942" s="274"/>
      <c r="S1942" s="275" t="e">
        <f>IF(OR(C1942="",C1942=T$4),NA(),MATCH($B1942&amp;$C1942,'Smelter Reference List'!$J:$J,0))</f>
        <v>#N/A</v>
      </c>
      <c r="T1942" s="276"/>
      <c r="U1942" s="276"/>
      <c r="V1942" s="276"/>
      <c r="W1942" s="276"/>
    </row>
    <row r="1943" spans="1:23" s="267" customFormat="1" ht="20.25">
      <c r="A1943" s="265"/>
      <c r="B1943" s="273"/>
      <c r="C1943" s="273"/>
      <c r="D1943" s="166" t="str">
        <f ca="1">IF(ISERROR($S1943),"",OFFSET('Smelter Reference List'!$C$4,$S1943-4,0)&amp;"")</f>
        <v/>
      </c>
      <c r="E1943" s="166" t="str">
        <f ca="1">IF(ISERROR($S1943),"",OFFSET('Smelter Reference List'!$D$4,$S1943-4,0)&amp;"")</f>
        <v/>
      </c>
      <c r="F1943" s="166" t="str">
        <f ca="1">IF(ISERROR($S1943),"",OFFSET('Smelter Reference List'!$E$4,$S1943-4,0))</f>
        <v/>
      </c>
      <c r="G1943" s="166" t="str">
        <f ca="1">IF(C1943=$U$4,"Enter smelter details", IF(ISERROR($S1943),"",OFFSET('Smelter Reference List'!$F$4,$S1943-4,0)))</f>
        <v/>
      </c>
      <c r="H1943" s="290" t="str">
        <f ca="1">IF(ISERROR($S1943),"",OFFSET('Smelter Reference List'!$G$4,$S1943-4,0))</f>
        <v/>
      </c>
      <c r="I1943" s="291" t="str">
        <f ca="1">IF(ISERROR($S1943),"",OFFSET('Smelter Reference List'!$H$4,$S1943-4,0))</f>
        <v/>
      </c>
      <c r="J1943" s="291" t="str">
        <f ca="1">IF(ISERROR($S1943),"",OFFSET('Smelter Reference List'!$I$4,$S1943-4,0))</f>
        <v/>
      </c>
      <c r="K1943" s="288"/>
      <c r="L1943" s="288"/>
      <c r="M1943" s="288"/>
      <c r="N1943" s="288"/>
      <c r="O1943" s="288"/>
      <c r="P1943" s="288"/>
      <c r="Q1943" s="289"/>
      <c r="R1943" s="274"/>
      <c r="S1943" s="275" t="e">
        <f>IF(OR(C1943="",C1943=T$4),NA(),MATCH($B1943&amp;$C1943,'Smelter Reference List'!$J:$J,0))</f>
        <v>#N/A</v>
      </c>
      <c r="T1943" s="276"/>
      <c r="U1943" s="276"/>
      <c r="V1943" s="276"/>
      <c r="W1943" s="276"/>
    </row>
    <row r="1944" spans="1:23" s="267" customFormat="1" ht="20.25">
      <c r="A1944" s="265"/>
      <c r="B1944" s="273"/>
      <c r="C1944" s="273"/>
      <c r="D1944" s="166" t="str">
        <f ca="1">IF(ISERROR($S1944),"",OFFSET('Smelter Reference List'!$C$4,$S1944-4,0)&amp;"")</f>
        <v/>
      </c>
      <c r="E1944" s="166" t="str">
        <f ca="1">IF(ISERROR($S1944),"",OFFSET('Smelter Reference List'!$D$4,$S1944-4,0)&amp;"")</f>
        <v/>
      </c>
      <c r="F1944" s="166" t="str">
        <f ca="1">IF(ISERROR($S1944),"",OFFSET('Smelter Reference List'!$E$4,$S1944-4,0))</f>
        <v/>
      </c>
      <c r="G1944" s="166" t="str">
        <f ca="1">IF(C1944=$U$4,"Enter smelter details", IF(ISERROR($S1944),"",OFFSET('Smelter Reference List'!$F$4,$S1944-4,0)))</f>
        <v/>
      </c>
      <c r="H1944" s="290" t="str">
        <f ca="1">IF(ISERROR($S1944),"",OFFSET('Smelter Reference List'!$G$4,$S1944-4,0))</f>
        <v/>
      </c>
      <c r="I1944" s="291" t="str">
        <f ca="1">IF(ISERROR($S1944),"",OFFSET('Smelter Reference List'!$H$4,$S1944-4,0))</f>
        <v/>
      </c>
      <c r="J1944" s="291" t="str">
        <f ca="1">IF(ISERROR($S1944),"",OFFSET('Smelter Reference List'!$I$4,$S1944-4,0))</f>
        <v/>
      </c>
      <c r="K1944" s="288"/>
      <c r="L1944" s="288"/>
      <c r="M1944" s="288"/>
      <c r="N1944" s="288"/>
      <c r="O1944" s="288"/>
      <c r="P1944" s="288"/>
      <c r="Q1944" s="289"/>
      <c r="R1944" s="274"/>
      <c r="S1944" s="275" t="e">
        <f>IF(OR(C1944="",C1944=T$4),NA(),MATCH($B1944&amp;$C1944,'Smelter Reference List'!$J:$J,0))</f>
        <v>#N/A</v>
      </c>
      <c r="T1944" s="276"/>
      <c r="U1944" s="276"/>
      <c r="V1944" s="276"/>
      <c r="W1944" s="276"/>
    </row>
    <row r="1945" spans="1:23" s="267" customFormat="1" ht="20.25">
      <c r="A1945" s="265"/>
      <c r="B1945" s="273"/>
      <c r="C1945" s="273"/>
      <c r="D1945" s="166" t="str">
        <f ca="1">IF(ISERROR($S1945),"",OFFSET('Smelter Reference List'!$C$4,$S1945-4,0)&amp;"")</f>
        <v/>
      </c>
      <c r="E1945" s="166" t="str">
        <f ca="1">IF(ISERROR($S1945),"",OFFSET('Smelter Reference List'!$D$4,$S1945-4,0)&amp;"")</f>
        <v/>
      </c>
      <c r="F1945" s="166" t="str">
        <f ca="1">IF(ISERROR($S1945),"",OFFSET('Smelter Reference List'!$E$4,$S1945-4,0))</f>
        <v/>
      </c>
      <c r="G1945" s="166" t="str">
        <f ca="1">IF(C1945=$U$4,"Enter smelter details", IF(ISERROR($S1945),"",OFFSET('Smelter Reference List'!$F$4,$S1945-4,0)))</f>
        <v/>
      </c>
      <c r="H1945" s="290" t="str">
        <f ca="1">IF(ISERROR($S1945),"",OFFSET('Smelter Reference List'!$G$4,$S1945-4,0))</f>
        <v/>
      </c>
      <c r="I1945" s="291" t="str">
        <f ca="1">IF(ISERROR($S1945),"",OFFSET('Smelter Reference List'!$H$4,$S1945-4,0))</f>
        <v/>
      </c>
      <c r="J1945" s="291" t="str">
        <f ca="1">IF(ISERROR($S1945),"",OFFSET('Smelter Reference List'!$I$4,$S1945-4,0))</f>
        <v/>
      </c>
      <c r="K1945" s="288"/>
      <c r="L1945" s="288"/>
      <c r="M1945" s="288"/>
      <c r="N1945" s="288"/>
      <c r="O1945" s="288"/>
      <c r="P1945" s="288"/>
      <c r="Q1945" s="289"/>
      <c r="R1945" s="274"/>
      <c r="S1945" s="275" t="e">
        <f>IF(OR(C1945="",C1945=T$4),NA(),MATCH($B1945&amp;$C1945,'Smelter Reference List'!$J:$J,0))</f>
        <v>#N/A</v>
      </c>
      <c r="T1945" s="276"/>
      <c r="U1945" s="276"/>
      <c r="V1945" s="276"/>
      <c r="W1945" s="276"/>
    </row>
    <row r="1946" spans="1:23" s="267" customFormat="1" ht="20.25">
      <c r="A1946" s="265"/>
      <c r="B1946" s="273"/>
      <c r="C1946" s="273"/>
      <c r="D1946" s="166" t="str">
        <f ca="1">IF(ISERROR($S1946),"",OFFSET('Smelter Reference List'!$C$4,$S1946-4,0)&amp;"")</f>
        <v/>
      </c>
      <c r="E1946" s="166" t="str">
        <f ca="1">IF(ISERROR($S1946),"",OFFSET('Smelter Reference List'!$D$4,$S1946-4,0)&amp;"")</f>
        <v/>
      </c>
      <c r="F1946" s="166" t="str">
        <f ca="1">IF(ISERROR($S1946),"",OFFSET('Smelter Reference List'!$E$4,$S1946-4,0))</f>
        <v/>
      </c>
      <c r="G1946" s="166" t="str">
        <f ca="1">IF(C1946=$U$4,"Enter smelter details", IF(ISERROR($S1946),"",OFFSET('Smelter Reference List'!$F$4,$S1946-4,0)))</f>
        <v/>
      </c>
      <c r="H1946" s="290" t="str">
        <f ca="1">IF(ISERROR($S1946),"",OFFSET('Smelter Reference List'!$G$4,$S1946-4,0))</f>
        <v/>
      </c>
      <c r="I1946" s="291" t="str">
        <f ca="1">IF(ISERROR($S1946),"",OFFSET('Smelter Reference List'!$H$4,$S1946-4,0))</f>
        <v/>
      </c>
      <c r="J1946" s="291" t="str">
        <f ca="1">IF(ISERROR($S1946),"",OFFSET('Smelter Reference List'!$I$4,$S1946-4,0))</f>
        <v/>
      </c>
      <c r="K1946" s="288"/>
      <c r="L1946" s="288"/>
      <c r="M1946" s="288"/>
      <c r="N1946" s="288"/>
      <c r="O1946" s="288"/>
      <c r="P1946" s="288"/>
      <c r="Q1946" s="289"/>
      <c r="R1946" s="274"/>
      <c r="S1946" s="275" t="e">
        <f>IF(OR(C1946="",C1946=T$4),NA(),MATCH($B1946&amp;$C1946,'Smelter Reference List'!$J:$J,0))</f>
        <v>#N/A</v>
      </c>
      <c r="T1946" s="276"/>
      <c r="U1946" s="276"/>
      <c r="V1946" s="276"/>
      <c r="W1946" s="276"/>
    </row>
    <row r="1947" spans="1:23" s="267" customFormat="1" ht="20.25">
      <c r="A1947" s="265"/>
      <c r="B1947" s="273"/>
      <c r="C1947" s="273"/>
      <c r="D1947" s="166" t="str">
        <f ca="1">IF(ISERROR($S1947),"",OFFSET('Smelter Reference List'!$C$4,$S1947-4,0)&amp;"")</f>
        <v/>
      </c>
      <c r="E1947" s="166" t="str">
        <f ca="1">IF(ISERROR($S1947),"",OFFSET('Smelter Reference List'!$D$4,$S1947-4,0)&amp;"")</f>
        <v/>
      </c>
      <c r="F1947" s="166" t="str">
        <f ca="1">IF(ISERROR($S1947),"",OFFSET('Smelter Reference List'!$E$4,$S1947-4,0))</f>
        <v/>
      </c>
      <c r="G1947" s="166" t="str">
        <f ca="1">IF(C1947=$U$4,"Enter smelter details", IF(ISERROR($S1947),"",OFFSET('Smelter Reference List'!$F$4,$S1947-4,0)))</f>
        <v/>
      </c>
      <c r="H1947" s="290" t="str">
        <f ca="1">IF(ISERROR($S1947),"",OFFSET('Smelter Reference List'!$G$4,$S1947-4,0))</f>
        <v/>
      </c>
      <c r="I1947" s="291" t="str">
        <f ca="1">IF(ISERROR($S1947),"",OFFSET('Smelter Reference List'!$H$4,$S1947-4,0))</f>
        <v/>
      </c>
      <c r="J1947" s="291" t="str">
        <f ca="1">IF(ISERROR($S1947),"",OFFSET('Smelter Reference List'!$I$4,$S1947-4,0))</f>
        <v/>
      </c>
      <c r="K1947" s="288"/>
      <c r="L1947" s="288"/>
      <c r="M1947" s="288"/>
      <c r="N1947" s="288"/>
      <c r="O1947" s="288"/>
      <c r="P1947" s="288"/>
      <c r="Q1947" s="289"/>
      <c r="R1947" s="274"/>
      <c r="S1947" s="275" t="e">
        <f>IF(OR(C1947="",C1947=T$4),NA(),MATCH($B1947&amp;$C1947,'Smelter Reference List'!$J:$J,0))</f>
        <v>#N/A</v>
      </c>
      <c r="T1947" s="276"/>
      <c r="U1947" s="276"/>
      <c r="V1947" s="276"/>
      <c r="W1947" s="276"/>
    </row>
    <row r="1948" spans="1:23" s="267" customFormat="1" ht="20.25">
      <c r="A1948" s="265"/>
      <c r="B1948" s="273"/>
      <c r="C1948" s="273"/>
      <c r="D1948" s="166" t="str">
        <f ca="1">IF(ISERROR($S1948),"",OFFSET('Smelter Reference List'!$C$4,$S1948-4,0)&amp;"")</f>
        <v/>
      </c>
      <c r="E1948" s="166" t="str">
        <f ca="1">IF(ISERROR($S1948),"",OFFSET('Smelter Reference List'!$D$4,$S1948-4,0)&amp;"")</f>
        <v/>
      </c>
      <c r="F1948" s="166" t="str">
        <f ca="1">IF(ISERROR($S1948),"",OFFSET('Smelter Reference List'!$E$4,$S1948-4,0))</f>
        <v/>
      </c>
      <c r="G1948" s="166" t="str">
        <f ca="1">IF(C1948=$U$4,"Enter smelter details", IF(ISERROR($S1948),"",OFFSET('Smelter Reference List'!$F$4,$S1948-4,0)))</f>
        <v/>
      </c>
      <c r="H1948" s="290" t="str">
        <f ca="1">IF(ISERROR($S1948),"",OFFSET('Smelter Reference List'!$G$4,$S1948-4,0))</f>
        <v/>
      </c>
      <c r="I1948" s="291" t="str">
        <f ca="1">IF(ISERROR($S1948),"",OFFSET('Smelter Reference List'!$H$4,$S1948-4,0))</f>
        <v/>
      </c>
      <c r="J1948" s="291" t="str">
        <f ca="1">IF(ISERROR($S1948),"",OFFSET('Smelter Reference List'!$I$4,$S1948-4,0))</f>
        <v/>
      </c>
      <c r="K1948" s="288"/>
      <c r="L1948" s="288"/>
      <c r="M1948" s="288"/>
      <c r="N1948" s="288"/>
      <c r="O1948" s="288"/>
      <c r="P1948" s="288"/>
      <c r="Q1948" s="289"/>
      <c r="R1948" s="274"/>
      <c r="S1948" s="275" t="e">
        <f>IF(OR(C1948="",C1948=T$4),NA(),MATCH($B1948&amp;$C1948,'Smelter Reference List'!$J:$J,0))</f>
        <v>#N/A</v>
      </c>
      <c r="T1948" s="276"/>
      <c r="U1948" s="276"/>
      <c r="V1948" s="276"/>
      <c r="W1948" s="276"/>
    </row>
    <row r="1949" spans="1:23" s="267" customFormat="1" ht="20.25">
      <c r="A1949" s="265"/>
      <c r="B1949" s="273"/>
      <c r="C1949" s="273"/>
      <c r="D1949" s="166" t="str">
        <f ca="1">IF(ISERROR($S1949),"",OFFSET('Smelter Reference List'!$C$4,$S1949-4,0)&amp;"")</f>
        <v/>
      </c>
      <c r="E1949" s="166" t="str">
        <f ca="1">IF(ISERROR($S1949),"",OFFSET('Smelter Reference List'!$D$4,$S1949-4,0)&amp;"")</f>
        <v/>
      </c>
      <c r="F1949" s="166" t="str">
        <f ca="1">IF(ISERROR($S1949),"",OFFSET('Smelter Reference List'!$E$4,$S1949-4,0))</f>
        <v/>
      </c>
      <c r="G1949" s="166" t="str">
        <f ca="1">IF(C1949=$U$4,"Enter smelter details", IF(ISERROR($S1949),"",OFFSET('Smelter Reference List'!$F$4,$S1949-4,0)))</f>
        <v/>
      </c>
      <c r="H1949" s="290" t="str">
        <f ca="1">IF(ISERROR($S1949),"",OFFSET('Smelter Reference List'!$G$4,$S1949-4,0))</f>
        <v/>
      </c>
      <c r="I1949" s="291" t="str">
        <f ca="1">IF(ISERROR($S1949),"",OFFSET('Smelter Reference List'!$H$4,$S1949-4,0))</f>
        <v/>
      </c>
      <c r="J1949" s="291" t="str">
        <f ca="1">IF(ISERROR($S1949),"",OFFSET('Smelter Reference List'!$I$4,$S1949-4,0))</f>
        <v/>
      </c>
      <c r="K1949" s="288"/>
      <c r="L1949" s="288"/>
      <c r="M1949" s="288"/>
      <c r="N1949" s="288"/>
      <c r="O1949" s="288"/>
      <c r="P1949" s="288"/>
      <c r="Q1949" s="289"/>
      <c r="R1949" s="274"/>
      <c r="S1949" s="275" t="e">
        <f>IF(OR(C1949="",C1949=T$4),NA(),MATCH($B1949&amp;$C1949,'Smelter Reference List'!$J:$J,0))</f>
        <v>#N/A</v>
      </c>
      <c r="T1949" s="276"/>
      <c r="U1949" s="276"/>
      <c r="V1949" s="276"/>
      <c r="W1949" s="276"/>
    </row>
    <row r="1950" spans="1:23" s="267" customFormat="1" ht="20.25">
      <c r="A1950" s="265"/>
      <c r="B1950" s="273"/>
      <c r="C1950" s="273"/>
      <c r="D1950" s="166" t="str">
        <f ca="1">IF(ISERROR($S1950),"",OFFSET('Smelter Reference List'!$C$4,$S1950-4,0)&amp;"")</f>
        <v/>
      </c>
      <c r="E1950" s="166" t="str">
        <f ca="1">IF(ISERROR($S1950),"",OFFSET('Smelter Reference List'!$D$4,$S1950-4,0)&amp;"")</f>
        <v/>
      </c>
      <c r="F1950" s="166" t="str">
        <f ca="1">IF(ISERROR($S1950),"",OFFSET('Smelter Reference List'!$E$4,$S1950-4,0))</f>
        <v/>
      </c>
      <c r="G1950" s="166" t="str">
        <f ca="1">IF(C1950=$U$4,"Enter smelter details", IF(ISERROR($S1950),"",OFFSET('Smelter Reference List'!$F$4,$S1950-4,0)))</f>
        <v/>
      </c>
      <c r="H1950" s="290" t="str">
        <f ca="1">IF(ISERROR($S1950),"",OFFSET('Smelter Reference List'!$G$4,$S1950-4,0))</f>
        <v/>
      </c>
      <c r="I1950" s="291" t="str">
        <f ca="1">IF(ISERROR($S1950),"",OFFSET('Smelter Reference List'!$H$4,$S1950-4,0))</f>
        <v/>
      </c>
      <c r="J1950" s="291" t="str">
        <f ca="1">IF(ISERROR($S1950),"",OFFSET('Smelter Reference List'!$I$4,$S1950-4,0))</f>
        <v/>
      </c>
      <c r="K1950" s="288"/>
      <c r="L1950" s="288"/>
      <c r="M1950" s="288"/>
      <c r="N1950" s="288"/>
      <c r="O1950" s="288"/>
      <c r="P1950" s="288"/>
      <c r="Q1950" s="289"/>
      <c r="R1950" s="274"/>
      <c r="S1950" s="275" t="e">
        <f>IF(OR(C1950="",C1950=T$4),NA(),MATCH($B1950&amp;$C1950,'Smelter Reference List'!$J:$J,0))</f>
        <v>#N/A</v>
      </c>
      <c r="T1950" s="276"/>
      <c r="U1950" s="276"/>
      <c r="V1950" s="276"/>
      <c r="W1950" s="276"/>
    </row>
    <row r="1951" spans="1:23" s="267" customFormat="1" ht="20.25">
      <c r="A1951" s="265"/>
      <c r="B1951" s="273"/>
      <c r="C1951" s="273"/>
      <c r="D1951" s="166" t="str">
        <f ca="1">IF(ISERROR($S1951),"",OFFSET('Smelter Reference List'!$C$4,$S1951-4,0)&amp;"")</f>
        <v/>
      </c>
      <c r="E1951" s="166" t="str">
        <f ca="1">IF(ISERROR($S1951),"",OFFSET('Smelter Reference List'!$D$4,$S1951-4,0)&amp;"")</f>
        <v/>
      </c>
      <c r="F1951" s="166" t="str">
        <f ca="1">IF(ISERROR($S1951),"",OFFSET('Smelter Reference List'!$E$4,$S1951-4,0))</f>
        <v/>
      </c>
      <c r="G1951" s="166" t="str">
        <f ca="1">IF(C1951=$U$4,"Enter smelter details", IF(ISERROR($S1951),"",OFFSET('Smelter Reference List'!$F$4,$S1951-4,0)))</f>
        <v/>
      </c>
      <c r="H1951" s="290" t="str">
        <f ca="1">IF(ISERROR($S1951),"",OFFSET('Smelter Reference List'!$G$4,$S1951-4,0))</f>
        <v/>
      </c>
      <c r="I1951" s="291" t="str">
        <f ca="1">IF(ISERROR($S1951),"",OFFSET('Smelter Reference List'!$H$4,$S1951-4,0))</f>
        <v/>
      </c>
      <c r="J1951" s="291" t="str">
        <f ca="1">IF(ISERROR($S1951),"",OFFSET('Smelter Reference List'!$I$4,$S1951-4,0))</f>
        <v/>
      </c>
      <c r="K1951" s="288"/>
      <c r="L1951" s="288"/>
      <c r="M1951" s="288"/>
      <c r="N1951" s="288"/>
      <c r="O1951" s="288"/>
      <c r="P1951" s="288"/>
      <c r="Q1951" s="289"/>
      <c r="R1951" s="274"/>
      <c r="S1951" s="275" t="e">
        <f>IF(OR(C1951="",C1951=T$4),NA(),MATCH($B1951&amp;$C1951,'Smelter Reference List'!$J:$J,0))</f>
        <v>#N/A</v>
      </c>
      <c r="T1951" s="276"/>
      <c r="U1951" s="276"/>
      <c r="V1951" s="276"/>
      <c r="W1951" s="276"/>
    </row>
    <row r="1952" spans="1:23" s="267" customFormat="1" ht="20.25">
      <c r="A1952" s="265"/>
      <c r="B1952" s="273"/>
      <c r="C1952" s="273"/>
      <c r="D1952" s="166" t="str">
        <f ca="1">IF(ISERROR($S1952),"",OFFSET('Smelter Reference List'!$C$4,$S1952-4,0)&amp;"")</f>
        <v/>
      </c>
      <c r="E1952" s="166" t="str">
        <f ca="1">IF(ISERROR($S1952),"",OFFSET('Smelter Reference List'!$D$4,$S1952-4,0)&amp;"")</f>
        <v/>
      </c>
      <c r="F1952" s="166" t="str">
        <f ca="1">IF(ISERROR($S1952),"",OFFSET('Smelter Reference List'!$E$4,$S1952-4,0))</f>
        <v/>
      </c>
      <c r="G1952" s="166" t="str">
        <f ca="1">IF(C1952=$U$4,"Enter smelter details", IF(ISERROR($S1952),"",OFFSET('Smelter Reference List'!$F$4,$S1952-4,0)))</f>
        <v/>
      </c>
      <c r="H1952" s="290" t="str">
        <f ca="1">IF(ISERROR($S1952),"",OFFSET('Smelter Reference List'!$G$4,$S1952-4,0))</f>
        <v/>
      </c>
      <c r="I1952" s="291" t="str">
        <f ca="1">IF(ISERROR($S1952),"",OFFSET('Smelter Reference List'!$H$4,$S1952-4,0))</f>
        <v/>
      </c>
      <c r="J1952" s="291" t="str">
        <f ca="1">IF(ISERROR($S1952),"",OFFSET('Smelter Reference List'!$I$4,$S1952-4,0))</f>
        <v/>
      </c>
      <c r="K1952" s="288"/>
      <c r="L1952" s="288"/>
      <c r="M1952" s="288"/>
      <c r="N1952" s="288"/>
      <c r="O1952" s="288"/>
      <c r="P1952" s="288"/>
      <c r="Q1952" s="289"/>
      <c r="R1952" s="274"/>
      <c r="S1952" s="275" t="e">
        <f>IF(OR(C1952="",C1952=T$4),NA(),MATCH($B1952&amp;$C1952,'Smelter Reference List'!$J:$J,0))</f>
        <v>#N/A</v>
      </c>
      <c r="T1952" s="276"/>
      <c r="U1952" s="276"/>
      <c r="V1952" s="276"/>
      <c r="W1952" s="276"/>
    </row>
    <row r="1953" spans="1:23" s="267" customFormat="1" ht="20.25">
      <c r="A1953" s="265"/>
      <c r="B1953" s="273"/>
      <c r="C1953" s="273"/>
      <c r="D1953" s="166" t="str">
        <f ca="1">IF(ISERROR($S1953),"",OFFSET('Smelter Reference List'!$C$4,$S1953-4,0)&amp;"")</f>
        <v/>
      </c>
      <c r="E1953" s="166" t="str">
        <f ca="1">IF(ISERROR($S1953),"",OFFSET('Smelter Reference List'!$D$4,$S1953-4,0)&amp;"")</f>
        <v/>
      </c>
      <c r="F1953" s="166" t="str">
        <f ca="1">IF(ISERROR($S1953),"",OFFSET('Smelter Reference List'!$E$4,$S1953-4,0))</f>
        <v/>
      </c>
      <c r="G1953" s="166" t="str">
        <f ca="1">IF(C1953=$U$4,"Enter smelter details", IF(ISERROR($S1953),"",OFFSET('Smelter Reference List'!$F$4,$S1953-4,0)))</f>
        <v/>
      </c>
      <c r="H1953" s="290" t="str">
        <f ca="1">IF(ISERROR($S1953),"",OFFSET('Smelter Reference List'!$G$4,$S1953-4,0))</f>
        <v/>
      </c>
      <c r="I1953" s="291" t="str">
        <f ca="1">IF(ISERROR($S1953),"",OFFSET('Smelter Reference List'!$H$4,$S1953-4,0))</f>
        <v/>
      </c>
      <c r="J1953" s="291" t="str">
        <f ca="1">IF(ISERROR($S1953),"",OFFSET('Smelter Reference List'!$I$4,$S1953-4,0))</f>
        <v/>
      </c>
      <c r="K1953" s="288"/>
      <c r="L1953" s="288"/>
      <c r="M1953" s="288"/>
      <c r="N1953" s="288"/>
      <c r="O1953" s="288"/>
      <c r="P1953" s="288"/>
      <c r="Q1953" s="289"/>
      <c r="R1953" s="274"/>
      <c r="S1953" s="275" t="e">
        <f>IF(OR(C1953="",C1953=T$4),NA(),MATCH($B1953&amp;$C1953,'Smelter Reference List'!$J:$J,0))</f>
        <v>#N/A</v>
      </c>
      <c r="T1953" s="276"/>
      <c r="U1953" s="276"/>
      <c r="V1953" s="276"/>
      <c r="W1953" s="276"/>
    </row>
    <row r="1954" spans="1:23" s="267" customFormat="1" ht="20.25">
      <c r="A1954" s="265"/>
      <c r="B1954" s="273"/>
      <c r="C1954" s="273"/>
      <c r="D1954" s="166" t="str">
        <f ca="1">IF(ISERROR($S1954),"",OFFSET('Smelter Reference List'!$C$4,$S1954-4,0)&amp;"")</f>
        <v/>
      </c>
      <c r="E1954" s="166" t="str">
        <f ca="1">IF(ISERROR($S1954),"",OFFSET('Smelter Reference List'!$D$4,$S1954-4,0)&amp;"")</f>
        <v/>
      </c>
      <c r="F1954" s="166" t="str">
        <f ca="1">IF(ISERROR($S1954),"",OFFSET('Smelter Reference List'!$E$4,$S1954-4,0))</f>
        <v/>
      </c>
      <c r="G1954" s="166" t="str">
        <f ca="1">IF(C1954=$U$4,"Enter smelter details", IF(ISERROR($S1954),"",OFFSET('Smelter Reference List'!$F$4,$S1954-4,0)))</f>
        <v/>
      </c>
      <c r="H1954" s="290" t="str">
        <f ca="1">IF(ISERROR($S1954),"",OFFSET('Smelter Reference List'!$G$4,$S1954-4,0))</f>
        <v/>
      </c>
      <c r="I1954" s="291" t="str">
        <f ca="1">IF(ISERROR($S1954),"",OFFSET('Smelter Reference List'!$H$4,$S1954-4,0))</f>
        <v/>
      </c>
      <c r="J1954" s="291" t="str">
        <f ca="1">IF(ISERROR($S1954),"",OFFSET('Smelter Reference List'!$I$4,$S1954-4,0))</f>
        <v/>
      </c>
      <c r="K1954" s="288"/>
      <c r="L1954" s="288"/>
      <c r="M1954" s="288"/>
      <c r="N1954" s="288"/>
      <c r="O1954" s="288"/>
      <c r="P1954" s="288"/>
      <c r="Q1954" s="289"/>
      <c r="R1954" s="274"/>
      <c r="S1954" s="275" t="e">
        <f>IF(OR(C1954="",C1954=T$4),NA(),MATCH($B1954&amp;$C1954,'Smelter Reference List'!$J:$J,0))</f>
        <v>#N/A</v>
      </c>
      <c r="T1954" s="276"/>
      <c r="U1954" s="276"/>
      <c r="V1954" s="276"/>
      <c r="W1954" s="276"/>
    </row>
    <row r="1955" spans="1:23" s="267" customFormat="1" ht="20.25">
      <c r="A1955" s="265"/>
      <c r="B1955" s="273"/>
      <c r="C1955" s="273"/>
      <c r="D1955" s="166" t="str">
        <f ca="1">IF(ISERROR($S1955),"",OFFSET('Smelter Reference List'!$C$4,$S1955-4,0)&amp;"")</f>
        <v/>
      </c>
      <c r="E1955" s="166" t="str">
        <f ca="1">IF(ISERROR($S1955),"",OFFSET('Smelter Reference List'!$D$4,$S1955-4,0)&amp;"")</f>
        <v/>
      </c>
      <c r="F1955" s="166" t="str">
        <f ca="1">IF(ISERROR($S1955),"",OFFSET('Smelter Reference List'!$E$4,$S1955-4,0))</f>
        <v/>
      </c>
      <c r="G1955" s="166" t="str">
        <f ca="1">IF(C1955=$U$4,"Enter smelter details", IF(ISERROR($S1955),"",OFFSET('Smelter Reference List'!$F$4,$S1955-4,0)))</f>
        <v/>
      </c>
      <c r="H1955" s="290" t="str">
        <f ca="1">IF(ISERROR($S1955),"",OFFSET('Smelter Reference List'!$G$4,$S1955-4,0))</f>
        <v/>
      </c>
      <c r="I1955" s="291" t="str">
        <f ca="1">IF(ISERROR($S1955),"",OFFSET('Smelter Reference List'!$H$4,$S1955-4,0))</f>
        <v/>
      </c>
      <c r="J1955" s="291" t="str">
        <f ca="1">IF(ISERROR($S1955),"",OFFSET('Smelter Reference List'!$I$4,$S1955-4,0))</f>
        <v/>
      </c>
      <c r="K1955" s="288"/>
      <c r="L1955" s="288"/>
      <c r="M1955" s="288"/>
      <c r="N1955" s="288"/>
      <c r="O1955" s="288"/>
      <c r="P1955" s="288"/>
      <c r="Q1955" s="289"/>
      <c r="R1955" s="274"/>
      <c r="S1955" s="275" t="e">
        <f>IF(OR(C1955="",C1955=T$4),NA(),MATCH($B1955&amp;$C1955,'Smelter Reference List'!$J:$J,0))</f>
        <v>#N/A</v>
      </c>
      <c r="T1955" s="276"/>
      <c r="U1955" s="276"/>
      <c r="V1955" s="276"/>
      <c r="W1955" s="276"/>
    </row>
    <row r="1956" spans="1:23" s="267" customFormat="1" ht="20.25">
      <c r="A1956" s="265"/>
      <c r="B1956" s="273"/>
      <c r="C1956" s="273"/>
      <c r="D1956" s="166" t="str">
        <f ca="1">IF(ISERROR($S1956),"",OFFSET('Smelter Reference List'!$C$4,$S1956-4,0)&amp;"")</f>
        <v/>
      </c>
      <c r="E1956" s="166" t="str">
        <f ca="1">IF(ISERROR($S1956),"",OFFSET('Smelter Reference List'!$D$4,$S1956-4,0)&amp;"")</f>
        <v/>
      </c>
      <c r="F1956" s="166" t="str">
        <f ca="1">IF(ISERROR($S1956),"",OFFSET('Smelter Reference List'!$E$4,$S1956-4,0))</f>
        <v/>
      </c>
      <c r="G1956" s="166" t="str">
        <f ca="1">IF(C1956=$U$4,"Enter smelter details", IF(ISERROR($S1956),"",OFFSET('Smelter Reference List'!$F$4,$S1956-4,0)))</f>
        <v/>
      </c>
      <c r="H1956" s="290" t="str">
        <f ca="1">IF(ISERROR($S1956),"",OFFSET('Smelter Reference List'!$G$4,$S1956-4,0))</f>
        <v/>
      </c>
      <c r="I1956" s="291" t="str">
        <f ca="1">IF(ISERROR($S1956),"",OFFSET('Smelter Reference List'!$H$4,$S1956-4,0))</f>
        <v/>
      </c>
      <c r="J1956" s="291" t="str">
        <f ca="1">IF(ISERROR($S1956),"",OFFSET('Smelter Reference List'!$I$4,$S1956-4,0))</f>
        <v/>
      </c>
      <c r="K1956" s="288"/>
      <c r="L1956" s="288"/>
      <c r="M1956" s="288"/>
      <c r="N1956" s="288"/>
      <c r="O1956" s="288"/>
      <c r="P1956" s="288"/>
      <c r="Q1956" s="289"/>
      <c r="R1956" s="274"/>
      <c r="S1956" s="275" t="e">
        <f>IF(OR(C1956="",C1956=T$4),NA(),MATCH($B1956&amp;$C1956,'Smelter Reference List'!$J:$J,0))</f>
        <v>#N/A</v>
      </c>
      <c r="T1956" s="276"/>
      <c r="U1956" s="276"/>
      <c r="V1956" s="276"/>
      <c r="W1956" s="276"/>
    </row>
    <row r="1957" spans="1:23" s="267" customFormat="1" ht="20.25">
      <c r="A1957" s="265"/>
      <c r="B1957" s="273"/>
      <c r="C1957" s="273"/>
      <c r="D1957" s="166" t="str">
        <f ca="1">IF(ISERROR($S1957),"",OFFSET('Smelter Reference List'!$C$4,$S1957-4,0)&amp;"")</f>
        <v/>
      </c>
      <c r="E1957" s="166" t="str">
        <f ca="1">IF(ISERROR($S1957),"",OFFSET('Smelter Reference List'!$D$4,$S1957-4,0)&amp;"")</f>
        <v/>
      </c>
      <c r="F1957" s="166" t="str">
        <f ca="1">IF(ISERROR($S1957),"",OFFSET('Smelter Reference List'!$E$4,$S1957-4,0))</f>
        <v/>
      </c>
      <c r="G1957" s="166" t="str">
        <f ca="1">IF(C1957=$U$4,"Enter smelter details", IF(ISERROR($S1957),"",OFFSET('Smelter Reference List'!$F$4,$S1957-4,0)))</f>
        <v/>
      </c>
      <c r="H1957" s="290" t="str">
        <f ca="1">IF(ISERROR($S1957),"",OFFSET('Smelter Reference List'!$G$4,$S1957-4,0))</f>
        <v/>
      </c>
      <c r="I1957" s="291" t="str">
        <f ca="1">IF(ISERROR($S1957),"",OFFSET('Smelter Reference List'!$H$4,$S1957-4,0))</f>
        <v/>
      </c>
      <c r="J1957" s="291" t="str">
        <f ca="1">IF(ISERROR($S1957),"",OFFSET('Smelter Reference List'!$I$4,$S1957-4,0))</f>
        <v/>
      </c>
      <c r="K1957" s="288"/>
      <c r="L1957" s="288"/>
      <c r="M1957" s="288"/>
      <c r="N1957" s="288"/>
      <c r="O1957" s="288"/>
      <c r="P1957" s="288"/>
      <c r="Q1957" s="289"/>
      <c r="R1957" s="274"/>
      <c r="S1957" s="275" t="e">
        <f>IF(OR(C1957="",C1957=T$4),NA(),MATCH($B1957&amp;$C1957,'Smelter Reference List'!$J:$J,0))</f>
        <v>#N/A</v>
      </c>
      <c r="T1957" s="276"/>
      <c r="U1957" s="276"/>
      <c r="V1957" s="276"/>
      <c r="W1957" s="276"/>
    </row>
    <row r="1958" spans="1:23" s="267" customFormat="1" ht="20.25">
      <c r="A1958" s="265"/>
      <c r="B1958" s="273"/>
      <c r="C1958" s="273"/>
      <c r="D1958" s="166" t="str">
        <f ca="1">IF(ISERROR($S1958),"",OFFSET('Smelter Reference List'!$C$4,$S1958-4,0)&amp;"")</f>
        <v/>
      </c>
      <c r="E1958" s="166" t="str">
        <f ca="1">IF(ISERROR($S1958),"",OFFSET('Smelter Reference List'!$D$4,$S1958-4,0)&amp;"")</f>
        <v/>
      </c>
      <c r="F1958" s="166" t="str">
        <f ca="1">IF(ISERROR($S1958),"",OFFSET('Smelter Reference List'!$E$4,$S1958-4,0))</f>
        <v/>
      </c>
      <c r="G1958" s="166" t="str">
        <f ca="1">IF(C1958=$U$4,"Enter smelter details", IF(ISERROR($S1958),"",OFFSET('Smelter Reference List'!$F$4,$S1958-4,0)))</f>
        <v/>
      </c>
      <c r="H1958" s="290" t="str">
        <f ca="1">IF(ISERROR($S1958),"",OFFSET('Smelter Reference List'!$G$4,$S1958-4,0))</f>
        <v/>
      </c>
      <c r="I1958" s="291" t="str">
        <f ca="1">IF(ISERROR($S1958),"",OFFSET('Smelter Reference List'!$H$4,$S1958-4,0))</f>
        <v/>
      </c>
      <c r="J1958" s="291" t="str">
        <f ca="1">IF(ISERROR($S1958),"",OFFSET('Smelter Reference List'!$I$4,$S1958-4,0))</f>
        <v/>
      </c>
      <c r="K1958" s="288"/>
      <c r="L1958" s="288"/>
      <c r="M1958" s="288"/>
      <c r="N1958" s="288"/>
      <c r="O1958" s="288"/>
      <c r="P1958" s="288"/>
      <c r="Q1958" s="289"/>
      <c r="R1958" s="274"/>
      <c r="S1958" s="275" t="e">
        <f>IF(OR(C1958="",C1958=T$4),NA(),MATCH($B1958&amp;$C1958,'Smelter Reference List'!$J:$J,0))</f>
        <v>#N/A</v>
      </c>
      <c r="T1958" s="276"/>
      <c r="U1958" s="276"/>
      <c r="V1958" s="276"/>
      <c r="W1958" s="276"/>
    </row>
    <row r="1959" spans="1:23" s="267" customFormat="1" ht="20.25">
      <c r="A1959" s="265"/>
      <c r="B1959" s="273"/>
      <c r="C1959" s="273"/>
      <c r="D1959" s="166" t="str">
        <f ca="1">IF(ISERROR($S1959),"",OFFSET('Smelter Reference List'!$C$4,$S1959-4,0)&amp;"")</f>
        <v/>
      </c>
      <c r="E1959" s="166" t="str">
        <f ca="1">IF(ISERROR($S1959),"",OFFSET('Smelter Reference List'!$D$4,$S1959-4,0)&amp;"")</f>
        <v/>
      </c>
      <c r="F1959" s="166" t="str">
        <f ca="1">IF(ISERROR($S1959),"",OFFSET('Smelter Reference List'!$E$4,$S1959-4,0))</f>
        <v/>
      </c>
      <c r="G1959" s="166" t="str">
        <f ca="1">IF(C1959=$U$4,"Enter smelter details", IF(ISERROR($S1959),"",OFFSET('Smelter Reference List'!$F$4,$S1959-4,0)))</f>
        <v/>
      </c>
      <c r="H1959" s="290" t="str">
        <f ca="1">IF(ISERROR($S1959),"",OFFSET('Smelter Reference List'!$G$4,$S1959-4,0))</f>
        <v/>
      </c>
      <c r="I1959" s="291" t="str">
        <f ca="1">IF(ISERROR($S1959),"",OFFSET('Smelter Reference List'!$H$4,$S1959-4,0))</f>
        <v/>
      </c>
      <c r="J1959" s="291" t="str">
        <f ca="1">IF(ISERROR($S1959),"",OFFSET('Smelter Reference List'!$I$4,$S1959-4,0))</f>
        <v/>
      </c>
      <c r="K1959" s="288"/>
      <c r="L1959" s="288"/>
      <c r="M1959" s="288"/>
      <c r="N1959" s="288"/>
      <c r="O1959" s="288"/>
      <c r="P1959" s="288"/>
      <c r="Q1959" s="289"/>
      <c r="R1959" s="274"/>
      <c r="S1959" s="275" t="e">
        <f>IF(OR(C1959="",C1959=T$4),NA(),MATCH($B1959&amp;$C1959,'Smelter Reference List'!$J:$J,0))</f>
        <v>#N/A</v>
      </c>
      <c r="T1959" s="276"/>
      <c r="U1959" s="276"/>
      <c r="V1959" s="276"/>
      <c r="W1959" s="276"/>
    </row>
    <row r="1960" spans="1:23" s="267" customFormat="1" ht="20.25">
      <c r="A1960" s="265"/>
      <c r="B1960" s="273"/>
      <c r="C1960" s="273"/>
      <c r="D1960" s="166" t="str">
        <f ca="1">IF(ISERROR($S1960),"",OFFSET('Smelter Reference List'!$C$4,$S1960-4,0)&amp;"")</f>
        <v/>
      </c>
      <c r="E1960" s="166" t="str">
        <f ca="1">IF(ISERROR($S1960),"",OFFSET('Smelter Reference List'!$D$4,$S1960-4,0)&amp;"")</f>
        <v/>
      </c>
      <c r="F1960" s="166" t="str">
        <f ca="1">IF(ISERROR($S1960),"",OFFSET('Smelter Reference List'!$E$4,$S1960-4,0))</f>
        <v/>
      </c>
      <c r="G1960" s="166" t="str">
        <f ca="1">IF(C1960=$U$4,"Enter smelter details", IF(ISERROR($S1960),"",OFFSET('Smelter Reference List'!$F$4,$S1960-4,0)))</f>
        <v/>
      </c>
      <c r="H1960" s="290" t="str">
        <f ca="1">IF(ISERROR($S1960),"",OFFSET('Smelter Reference List'!$G$4,$S1960-4,0))</f>
        <v/>
      </c>
      <c r="I1960" s="291" t="str">
        <f ca="1">IF(ISERROR($S1960),"",OFFSET('Smelter Reference List'!$H$4,$S1960-4,0))</f>
        <v/>
      </c>
      <c r="J1960" s="291" t="str">
        <f ca="1">IF(ISERROR($S1960),"",OFFSET('Smelter Reference List'!$I$4,$S1960-4,0))</f>
        <v/>
      </c>
      <c r="K1960" s="288"/>
      <c r="L1960" s="288"/>
      <c r="M1960" s="288"/>
      <c r="N1960" s="288"/>
      <c r="O1960" s="288"/>
      <c r="P1960" s="288"/>
      <c r="Q1960" s="289"/>
      <c r="R1960" s="274"/>
      <c r="S1960" s="275" t="e">
        <f>IF(OR(C1960="",C1960=T$4),NA(),MATCH($B1960&amp;$C1960,'Smelter Reference List'!$J:$J,0))</f>
        <v>#N/A</v>
      </c>
      <c r="T1960" s="276"/>
      <c r="U1960" s="276"/>
      <c r="V1960" s="276"/>
      <c r="W1960" s="276"/>
    </row>
    <row r="1961" spans="1:23" s="267" customFormat="1" ht="20.25">
      <c r="A1961" s="265"/>
      <c r="B1961" s="273"/>
      <c r="C1961" s="273"/>
      <c r="D1961" s="166" t="str">
        <f ca="1">IF(ISERROR($S1961),"",OFFSET('Smelter Reference List'!$C$4,$S1961-4,0)&amp;"")</f>
        <v/>
      </c>
      <c r="E1961" s="166" t="str">
        <f ca="1">IF(ISERROR($S1961),"",OFFSET('Smelter Reference List'!$D$4,$S1961-4,0)&amp;"")</f>
        <v/>
      </c>
      <c r="F1961" s="166" t="str">
        <f ca="1">IF(ISERROR($S1961),"",OFFSET('Smelter Reference List'!$E$4,$S1961-4,0))</f>
        <v/>
      </c>
      <c r="G1961" s="166" t="str">
        <f ca="1">IF(C1961=$U$4,"Enter smelter details", IF(ISERROR($S1961),"",OFFSET('Smelter Reference List'!$F$4,$S1961-4,0)))</f>
        <v/>
      </c>
      <c r="H1961" s="290" t="str">
        <f ca="1">IF(ISERROR($S1961),"",OFFSET('Smelter Reference List'!$G$4,$S1961-4,0))</f>
        <v/>
      </c>
      <c r="I1961" s="291" t="str">
        <f ca="1">IF(ISERROR($S1961),"",OFFSET('Smelter Reference List'!$H$4,$S1961-4,0))</f>
        <v/>
      </c>
      <c r="J1961" s="291" t="str">
        <f ca="1">IF(ISERROR($S1961),"",OFFSET('Smelter Reference List'!$I$4,$S1961-4,0))</f>
        <v/>
      </c>
      <c r="K1961" s="288"/>
      <c r="L1961" s="288"/>
      <c r="M1961" s="288"/>
      <c r="N1961" s="288"/>
      <c r="O1961" s="288"/>
      <c r="P1961" s="288"/>
      <c r="Q1961" s="289"/>
      <c r="R1961" s="274"/>
      <c r="S1961" s="275" t="e">
        <f>IF(OR(C1961="",C1961=T$4),NA(),MATCH($B1961&amp;$C1961,'Smelter Reference List'!$J:$J,0))</f>
        <v>#N/A</v>
      </c>
      <c r="T1961" s="276"/>
      <c r="U1961" s="276"/>
      <c r="V1961" s="276"/>
      <c r="W1961" s="276"/>
    </row>
    <row r="1962" spans="1:23" s="267" customFormat="1" ht="20.25">
      <c r="A1962" s="265"/>
      <c r="B1962" s="273"/>
      <c r="C1962" s="273"/>
      <c r="D1962" s="166" t="str">
        <f ca="1">IF(ISERROR($S1962),"",OFFSET('Smelter Reference List'!$C$4,$S1962-4,0)&amp;"")</f>
        <v/>
      </c>
      <c r="E1962" s="166" t="str">
        <f ca="1">IF(ISERROR($S1962),"",OFFSET('Smelter Reference List'!$D$4,$S1962-4,0)&amp;"")</f>
        <v/>
      </c>
      <c r="F1962" s="166" t="str">
        <f ca="1">IF(ISERROR($S1962),"",OFFSET('Smelter Reference List'!$E$4,$S1962-4,0))</f>
        <v/>
      </c>
      <c r="G1962" s="166" t="str">
        <f ca="1">IF(C1962=$U$4,"Enter smelter details", IF(ISERROR($S1962),"",OFFSET('Smelter Reference List'!$F$4,$S1962-4,0)))</f>
        <v/>
      </c>
      <c r="H1962" s="290" t="str">
        <f ca="1">IF(ISERROR($S1962),"",OFFSET('Smelter Reference List'!$G$4,$S1962-4,0))</f>
        <v/>
      </c>
      <c r="I1962" s="291" t="str">
        <f ca="1">IF(ISERROR($S1962),"",OFFSET('Smelter Reference List'!$H$4,$S1962-4,0))</f>
        <v/>
      </c>
      <c r="J1962" s="291" t="str">
        <f ca="1">IF(ISERROR($S1962),"",OFFSET('Smelter Reference List'!$I$4,$S1962-4,0))</f>
        <v/>
      </c>
      <c r="K1962" s="288"/>
      <c r="L1962" s="288"/>
      <c r="M1962" s="288"/>
      <c r="N1962" s="288"/>
      <c r="O1962" s="288"/>
      <c r="P1962" s="288"/>
      <c r="Q1962" s="289"/>
      <c r="R1962" s="274"/>
      <c r="S1962" s="275" t="e">
        <f>IF(OR(C1962="",C1962=T$4),NA(),MATCH($B1962&amp;$C1962,'Smelter Reference List'!$J:$J,0))</f>
        <v>#N/A</v>
      </c>
      <c r="T1962" s="276"/>
      <c r="U1962" s="276"/>
      <c r="V1962" s="276"/>
      <c r="W1962" s="276"/>
    </row>
    <row r="1963" spans="1:23" s="267" customFormat="1" ht="20.25">
      <c r="A1963" s="265"/>
      <c r="B1963" s="273"/>
      <c r="C1963" s="273"/>
      <c r="D1963" s="166" t="str">
        <f ca="1">IF(ISERROR($S1963),"",OFFSET('Smelter Reference List'!$C$4,$S1963-4,0)&amp;"")</f>
        <v/>
      </c>
      <c r="E1963" s="166" t="str">
        <f ca="1">IF(ISERROR($S1963),"",OFFSET('Smelter Reference List'!$D$4,$S1963-4,0)&amp;"")</f>
        <v/>
      </c>
      <c r="F1963" s="166" t="str">
        <f ca="1">IF(ISERROR($S1963),"",OFFSET('Smelter Reference List'!$E$4,$S1963-4,0))</f>
        <v/>
      </c>
      <c r="G1963" s="166" t="str">
        <f ca="1">IF(C1963=$U$4,"Enter smelter details", IF(ISERROR($S1963),"",OFFSET('Smelter Reference List'!$F$4,$S1963-4,0)))</f>
        <v/>
      </c>
      <c r="H1963" s="290" t="str">
        <f ca="1">IF(ISERROR($S1963),"",OFFSET('Smelter Reference List'!$G$4,$S1963-4,0))</f>
        <v/>
      </c>
      <c r="I1963" s="291" t="str">
        <f ca="1">IF(ISERROR($S1963),"",OFFSET('Smelter Reference List'!$H$4,$S1963-4,0))</f>
        <v/>
      </c>
      <c r="J1963" s="291" t="str">
        <f ca="1">IF(ISERROR($S1963),"",OFFSET('Smelter Reference List'!$I$4,$S1963-4,0))</f>
        <v/>
      </c>
      <c r="K1963" s="288"/>
      <c r="L1963" s="288"/>
      <c r="M1963" s="288"/>
      <c r="N1963" s="288"/>
      <c r="O1963" s="288"/>
      <c r="P1963" s="288"/>
      <c r="Q1963" s="289"/>
      <c r="R1963" s="274"/>
      <c r="S1963" s="275" t="e">
        <f>IF(OR(C1963="",C1963=T$4),NA(),MATCH($B1963&amp;$C1963,'Smelter Reference List'!$J:$J,0))</f>
        <v>#N/A</v>
      </c>
      <c r="T1963" s="276"/>
      <c r="U1963" s="276"/>
      <c r="V1963" s="276"/>
      <c r="W1963" s="276"/>
    </row>
    <row r="1964" spans="1:23" s="267" customFormat="1" ht="20.25">
      <c r="A1964" s="265"/>
      <c r="B1964" s="273"/>
      <c r="C1964" s="273"/>
      <c r="D1964" s="166" t="str">
        <f ca="1">IF(ISERROR($S1964),"",OFFSET('Smelter Reference List'!$C$4,$S1964-4,0)&amp;"")</f>
        <v/>
      </c>
      <c r="E1964" s="166" t="str">
        <f ca="1">IF(ISERROR($S1964),"",OFFSET('Smelter Reference List'!$D$4,$S1964-4,0)&amp;"")</f>
        <v/>
      </c>
      <c r="F1964" s="166" t="str">
        <f ca="1">IF(ISERROR($S1964),"",OFFSET('Smelter Reference List'!$E$4,$S1964-4,0))</f>
        <v/>
      </c>
      <c r="G1964" s="166" t="str">
        <f ca="1">IF(C1964=$U$4,"Enter smelter details", IF(ISERROR($S1964),"",OFFSET('Smelter Reference List'!$F$4,$S1964-4,0)))</f>
        <v/>
      </c>
      <c r="H1964" s="290" t="str">
        <f ca="1">IF(ISERROR($S1964),"",OFFSET('Smelter Reference List'!$G$4,$S1964-4,0))</f>
        <v/>
      </c>
      <c r="I1964" s="291" t="str">
        <f ca="1">IF(ISERROR($S1964),"",OFFSET('Smelter Reference List'!$H$4,$S1964-4,0))</f>
        <v/>
      </c>
      <c r="J1964" s="291" t="str">
        <f ca="1">IF(ISERROR($S1964),"",OFFSET('Smelter Reference List'!$I$4,$S1964-4,0))</f>
        <v/>
      </c>
      <c r="K1964" s="288"/>
      <c r="L1964" s="288"/>
      <c r="M1964" s="288"/>
      <c r="N1964" s="288"/>
      <c r="O1964" s="288"/>
      <c r="P1964" s="288"/>
      <c r="Q1964" s="289"/>
      <c r="R1964" s="274"/>
      <c r="S1964" s="275" t="e">
        <f>IF(OR(C1964="",C1964=T$4),NA(),MATCH($B1964&amp;$C1964,'Smelter Reference List'!$J:$J,0))</f>
        <v>#N/A</v>
      </c>
      <c r="T1964" s="276"/>
      <c r="U1964" s="276"/>
      <c r="V1964" s="276"/>
      <c r="W1964" s="276"/>
    </row>
    <row r="1965" spans="1:23" s="267" customFormat="1" ht="20.25">
      <c r="A1965" s="265"/>
      <c r="B1965" s="273"/>
      <c r="C1965" s="273"/>
      <c r="D1965" s="166" t="str">
        <f ca="1">IF(ISERROR($S1965),"",OFFSET('Smelter Reference List'!$C$4,$S1965-4,0)&amp;"")</f>
        <v/>
      </c>
      <c r="E1965" s="166" t="str">
        <f ca="1">IF(ISERROR($S1965),"",OFFSET('Smelter Reference List'!$D$4,$S1965-4,0)&amp;"")</f>
        <v/>
      </c>
      <c r="F1965" s="166" t="str">
        <f ca="1">IF(ISERROR($S1965),"",OFFSET('Smelter Reference List'!$E$4,$S1965-4,0))</f>
        <v/>
      </c>
      <c r="G1965" s="166" t="str">
        <f ca="1">IF(C1965=$U$4,"Enter smelter details", IF(ISERROR($S1965),"",OFFSET('Smelter Reference List'!$F$4,$S1965-4,0)))</f>
        <v/>
      </c>
      <c r="H1965" s="290" t="str">
        <f ca="1">IF(ISERROR($S1965),"",OFFSET('Smelter Reference List'!$G$4,$S1965-4,0))</f>
        <v/>
      </c>
      <c r="I1965" s="291" t="str">
        <f ca="1">IF(ISERROR($S1965),"",OFFSET('Smelter Reference List'!$H$4,$S1965-4,0))</f>
        <v/>
      </c>
      <c r="J1965" s="291" t="str">
        <f ca="1">IF(ISERROR($S1965),"",OFFSET('Smelter Reference List'!$I$4,$S1965-4,0))</f>
        <v/>
      </c>
      <c r="K1965" s="288"/>
      <c r="L1965" s="288"/>
      <c r="M1965" s="288"/>
      <c r="N1965" s="288"/>
      <c r="O1965" s="288"/>
      <c r="P1965" s="288"/>
      <c r="Q1965" s="289"/>
      <c r="R1965" s="274"/>
      <c r="S1965" s="275" t="e">
        <f>IF(OR(C1965="",C1965=T$4),NA(),MATCH($B1965&amp;$C1965,'Smelter Reference List'!$J:$J,0))</f>
        <v>#N/A</v>
      </c>
      <c r="T1965" s="276"/>
      <c r="U1965" s="276"/>
      <c r="V1965" s="276"/>
      <c r="W1965" s="276"/>
    </row>
    <row r="1966" spans="1:23" s="267" customFormat="1" ht="20.25">
      <c r="A1966" s="265"/>
      <c r="B1966" s="273"/>
      <c r="C1966" s="273"/>
      <c r="D1966" s="166" t="str">
        <f ca="1">IF(ISERROR($S1966),"",OFFSET('Smelter Reference List'!$C$4,$S1966-4,0)&amp;"")</f>
        <v/>
      </c>
      <c r="E1966" s="166" t="str">
        <f ca="1">IF(ISERROR($S1966),"",OFFSET('Smelter Reference List'!$D$4,$S1966-4,0)&amp;"")</f>
        <v/>
      </c>
      <c r="F1966" s="166" t="str">
        <f ca="1">IF(ISERROR($S1966),"",OFFSET('Smelter Reference List'!$E$4,$S1966-4,0))</f>
        <v/>
      </c>
      <c r="G1966" s="166" t="str">
        <f ca="1">IF(C1966=$U$4,"Enter smelter details", IF(ISERROR($S1966),"",OFFSET('Smelter Reference List'!$F$4,$S1966-4,0)))</f>
        <v/>
      </c>
      <c r="H1966" s="290" t="str">
        <f ca="1">IF(ISERROR($S1966),"",OFFSET('Smelter Reference List'!$G$4,$S1966-4,0))</f>
        <v/>
      </c>
      <c r="I1966" s="291" t="str">
        <f ca="1">IF(ISERROR($S1966),"",OFFSET('Smelter Reference List'!$H$4,$S1966-4,0))</f>
        <v/>
      </c>
      <c r="J1966" s="291" t="str">
        <f ca="1">IF(ISERROR($S1966),"",OFFSET('Smelter Reference List'!$I$4,$S1966-4,0))</f>
        <v/>
      </c>
      <c r="K1966" s="288"/>
      <c r="L1966" s="288"/>
      <c r="M1966" s="288"/>
      <c r="N1966" s="288"/>
      <c r="O1966" s="288"/>
      <c r="P1966" s="288"/>
      <c r="Q1966" s="289"/>
      <c r="R1966" s="274"/>
      <c r="S1966" s="275" t="e">
        <f>IF(OR(C1966="",C1966=T$4),NA(),MATCH($B1966&amp;$C1966,'Smelter Reference List'!$J:$J,0))</f>
        <v>#N/A</v>
      </c>
      <c r="T1966" s="276"/>
      <c r="U1966" s="276"/>
      <c r="V1966" s="276"/>
      <c r="W1966" s="276"/>
    </row>
    <row r="1967" spans="1:23" s="267" customFormat="1" ht="20.25">
      <c r="A1967" s="265"/>
      <c r="B1967" s="273"/>
      <c r="C1967" s="273"/>
      <c r="D1967" s="166" t="str">
        <f ca="1">IF(ISERROR($S1967),"",OFFSET('Smelter Reference List'!$C$4,$S1967-4,0)&amp;"")</f>
        <v/>
      </c>
      <c r="E1967" s="166" t="str">
        <f ca="1">IF(ISERROR($S1967),"",OFFSET('Smelter Reference List'!$D$4,$S1967-4,0)&amp;"")</f>
        <v/>
      </c>
      <c r="F1967" s="166" t="str">
        <f ca="1">IF(ISERROR($S1967),"",OFFSET('Smelter Reference List'!$E$4,$S1967-4,0))</f>
        <v/>
      </c>
      <c r="G1967" s="166" t="str">
        <f ca="1">IF(C1967=$U$4,"Enter smelter details", IF(ISERROR($S1967),"",OFFSET('Smelter Reference List'!$F$4,$S1967-4,0)))</f>
        <v/>
      </c>
      <c r="H1967" s="290" t="str">
        <f ca="1">IF(ISERROR($S1967),"",OFFSET('Smelter Reference List'!$G$4,$S1967-4,0))</f>
        <v/>
      </c>
      <c r="I1967" s="291" t="str">
        <f ca="1">IF(ISERROR($S1967),"",OFFSET('Smelter Reference List'!$H$4,$S1967-4,0))</f>
        <v/>
      </c>
      <c r="J1967" s="291" t="str">
        <f ca="1">IF(ISERROR($S1967),"",OFFSET('Smelter Reference List'!$I$4,$S1967-4,0))</f>
        <v/>
      </c>
      <c r="K1967" s="288"/>
      <c r="L1967" s="288"/>
      <c r="M1967" s="288"/>
      <c r="N1967" s="288"/>
      <c r="O1967" s="288"/>
      <c r="P1967" s="288"/>
      <c r="Q1967" s="289"/>
      <c r="R1967" s="274"/>
      <c r="S1967" s="275" t="e">
        <f>IF(OR(C1967="",C1967=T$4),NA(),MATCH($B1967&amp;$C1967,'Smelter Reference List'!$J:$J,0))</f>
        <v>#N/A</v>
      </c>
      <c r="T1967" s="276"/>
      <c r="U1967" s="276"/>
      <c r="V1967" s="276"/>
      <c r="W1967" s="276"/>
    </row>
    <row r="1968" spans="1:23" s="267" customFormat="1" ht="20.25">
      <c r="A1968" s="265"/>
      <c r="B1968" s="273"/>
      <c r="C1968" s="273"/>
      <c r="D1968" s="166" t="str">
        <f ca="1">IF(ISERROR($S1968),"",OFFSET('Smelter Reference List'!$C$4,$S1968-4,0)&amp;"")</f>
        <v/>
      </c>
      <c r="E1968" s="166" t="str">
        <f ca="1">IF(ISERROR($S1968),"",OFFSET('Smelter Reference List'!$D$4,$S1968-4,0)&amp;"")</f>
        <v/>
      </c>
      <c r="F1968" s="166" t="str">
        <f ca="1">IF(ISERROR($S1968),"",OFFSET('Smelter Reference List'!$E$4,$S1968-4,0))</f>
        <v/>
      </c>
      <c r="G1968" s="166" t="str">
        <f ca="1">IF(C1968=$U$4,"Enter smelter details", IF(ISERROR($S1968),"",OFFSET('Smelter Reference List'!$F$4,$S1968-4,0)))</f>
        <v/>
      </c>
      <c r="H1968" s="290" t="str">
        <f ca="1">IF(ISERROR($S1968),"",OFFSET('Smelter Reference List'!$G$4,$S1968-4,0))</f>
        <v/>
      </c>
      <c r="I1968" s="291" t="str">
        <f ca="1">IF(ISERROR($S1968),"",OFFSET('Smelter Reference List'!$H$4,$S1968-4,0))</f>
        <v/>
      </c>
      <c r="J1968" s="291" t="str">
        <f ca="1">IF(ISERROR($S1968),"",OFFSET('Smelter Reference List'!$I$4,$S1968-4,0))</f>
        <v/>
      </c>
      <c r="K1968" s="288"/>
      <c r="L1968" s="288"/>
      <c r="M1968" s="288"/>
      <c r="N1968" s="288"/>
      <c r="O1968" s="288"/>
      <c r="P1968" s="288"/>
      <c r="Q1968" s="289"/>
      <c r="R1968" s="274"/>
      <c r="S1968" s="275" t="e">
        <f>IF(OR(C1968="",C1968=T$4),NA(),MATCH($B1968&amp;$C1968,'Smelter Reference List'!$J:$J,0))</f>
        <v>#N/A</v>
      </c>
      <c r="T1968" s="276"/>
      <c r="U1968" s="276"/>
      <c r="V1968" s="276"/>
      <c r="W1968" s="276"/>
    </row>
    <row r="1969" spans="1:23" s="267" customFormat="1" ht="20.25">
      <c r="A1969" s="265"/>
      <c r="B1969" s="273"/>
      <c r="C1969" s="273"/>
      <c r="D1969" s="166" t="str">
        <f ca="1">IF(ISERROR($S1969),"",OFFSET('Smelter Reference List'!$C$4,$S1969-4,0)&amp;"")</f>
        <v/>
      </c>
      <c r="E1969" s="166" t="str">
        <f ca="1">IF(ISERROR($S1969),"",OFFSET('Smelter Reference List'!$D$4,$S1969-4,0)&amp;"")</f>
        <v/>
      </c>
      <c r="F1969" s="166" t="str">
        <f ca="1">IF(ISERROR($S1969),"",OFFSET('Smelter Reference List'!$E$4,$S1969-4,0))</f>
        <v/>
      </c>
      <c r="G1969" s="166" t="str">
        <f ca="1">IF(C1969=$U$4,"Enter smelter details", IF(ISERROR($S1969),"",OFFSET('Smelter Reference List'!$F$4,$S1969-4,0)))</f>
        <v/>
      </c>
      <c r="H1969" s="290" t="str">
        <f ca="1">IF(ISERROR($S1969),"",OFFSET('Smelter Reference List'!$G$4,$S1969-4,0))</f>
        <v/>
      </c>
      <c r="I1969" s="291" t="str">
        <f ca="1">IF(ISERROR($S1969),"",OFFSET('Smelter Reference List'!$H$4,$S1969-4,0))</f>
        <v/>
      </c>
      <c r="J1969" s="291" t="str">
        <f ca="1">IF(ISERROR($S1969),"",OFFSET('Smelter Reference List'!$I$4,$S1969-4,0))</f>
        <v/>
      </c>
      <c r="K1969" s="288"/>
      <c r="L1969" s="288"/>
      <c r="M1969" s="288"/>
      <c r="N1969" s="288"/>
      <c r="O1969" s="288"/>
      <c r="P1969" s="288"/>
      <c r="Q1969" s="289"/>
      <c r="R1969" s="274"/>
      <c r="S1969" s="275" t="e">
        <f>IF(OR(C1969="",C1969=T$4),NA(),MATCH($B1969&amp;$C1969,'Smelter Reference List'!$J:$J,0))</f>
        <v>#N/A</v>
      </c>
      <c r="T1969" s="276"/>
      <c r="U1969" s="276"/>
      <c r="V1969" s="276"/>
      <c r="W1969" s="276"/>
    </row>
    <row r="1970" spans="1:23" s="267" customFormat="1" ht="20.25">
      <c r="A1970" s="265"/>
      <c r="B1970" s="273"/>
      <c r="C1970" s="273"/>
      <c r="D1970" s="166" t="str">
        <f ca="1">IF(ISERROR($S1970),"",OFFSET('Smelter Reference List'!$C$4,$S1970-4,0)&amp;"")</f>
        <v/>
      </c>
      <c r="E1970" s="166" t="str">
        <f ca="1">IF(ISERROR($S1970),"",OFFSET('Smelter Reference List'!$D$4,$S1970-4,0)&amp;"")</f>
        <v/>
      </c>
      <c r="F1970" s="166" t="str">
        <f ca="1">IF(ISERROR($S1970),"",OFFSET('Smelter Reference List'!$E$4,$S1970-4,0))</f>
        <v/>
      </c>
      <c r="G1970" s="166" t="str">
        <f ca="1">IF(C1970=$U$4,"Enter smelter details", IF(ISERROR($S1970),"",OFFSET('Smelter Reference List'!$F$4,$S1970-4,0)))</f>
        <v/>
      </c>
      <c r="H1970" s="290" t="str">
        <f ca="1">IF(ISERROR($S1970),"",OFFSET('Smelter Reference List'!$G$4,$S1970-4,0))</f>
        <v/>
      </c>
      <c r="I1970" s="291" t="str">
        <f ca="1">IF(ISERROR($S1970),"",OFFSET('Smelter Reference List'!$H$4,$S1970-4,0))</f>
        <v/>
      </c>
      <c r="J1970" s="291" t="str">
        <f ca="1">IF(ISERROR($S1970),"",OFFSET('Smelter Reference List'!$I$4,$S1970-4,0))</f>
        <v/>
      </c>
      <c r="K1970" s="288"/>
      <c r="L1970" s="288"/>
      <c r="M1970" s="288"/>
      <c r="N1970" s="288"/>
      <c r="O1970" s="288"/>
      <c r="P1970" s="288"/>
      <c r="Q1970" s="289"/>
      <c r="R1970" s="274"/>
      <c r="S1970" s="275" t="e">
        <f>IF(OR(C1970="",C1970=T$4),NA(),MATCH($B1970&amp;$C1970,'Smelter Reference List'!$J:$J,0))</f>
        <v>#N/A</v>
      </c>
      <c r="T1970" s="276"/>
      <c r="U1970" s="276"/>
      <c r="V1970" s="276"/>
      <c r="W1970" s="276"/>
    </row>
    <row r="1971" spans="1:23" s="267" customFormat="1" ht="20.25">
      <c r="A1971" s="265"/>
      <c r="B1971" s="273"/>
      <c r="C1971" s="273"/>
      <c r="D1971" s="166" t="str">
        <f ca="1">IF(ISERROR($S1971),"",OFFSET('Smelter Reference List'!$C$4,$S1971-4,0)&amp;"")</f>
        <v/>
      </c>
      <c r="E1971" s="166" t="str">
        <f ca="1">IF(ISERROR($S1971),"",OFFSET('Smelter Reference List'!$D$4,$S1971-4,0)&amp;"")</f>
        <v/>
      </c>
      <c r="F1971" s="166" t="str">
        <f ca="1">IF(ISERROR($S1971),"",OFFSET('Smelter Reference List'!$E$4,$S1971-4,0))</f>
        <v/>
      </c>
      <c r="G1971" s="166" t="str">
        <f ca="1">IF(C1971=$U$4,"Enter smelter details", IF(ISERROR($S1971),"",OFFSET('Smelter Reference List'!$F$4,$S1971-4,0)))</f>
        <v/>
      </c>
      <c r="H1971" s="290" t="str">
        <f ca="1">IF(ISERROR($S1971),"",OFFSET('Smelter Reference List'!$G$4,$S1971-4,0))</f>
        <v/>
      </c>
      <c r="I1971" s="291" t="str">
        <f ca="1">IF(ISERROR($S1971),"",OFFSET('Smelter Reference List'!$H$4,$S1971-4,0))</f>
        <v/>
      </c>
      <c r="J1971" s="291" t="str">
        <f ca="1">IF(ISERROR($S1971),"",OFFSET('Smelter Reference List'!$I$4,$S1971-4,0))</f>
        <v/>
      </c>
      <c r="K1971" s="288"/>
      <c r="L1971" s="288"/>
      <c r="M1971" s="288"/>
      <c r="N1971" s="288"/>
      <c r="O1971" s="288"/>
      <c r="P1971" s="288"/>
      <c r="Q1971" s="289"/>
      <c r="R1971" s="274"/>
      <c r="S1971" s="275" t="e">
        <f>IF(OR(C1971="",C1971=T$4),NA(),MATCH($B1971&amp;$C1971,'Smelter Reference List'!$J:$J,0))</f>
        <v>#N/A</v>
      </c>
      <c r="T1971" s="276"/>
      <c r="U1971" s="276"/>
      <c r="V1971" s="276"/>
      <c r="W1971" s="276"/>
    </row>
    <row r="1972" spans="1:23" s="267" customFormat="1" ht="20.25">
      <c r="A1972" s="265"/>
      <c r="B1972" s="273"/>
      <c r="C1972" s="273"/>
      <c r="D1972" s="166" t="str">
        <f ca="1">IF(ISERROR($S1972),"",OFFSET('Smelter Reference List'!$C$4,$S1972-4,0)&amp;"")</f>
        <v/>
      </c>
      <c r="E1972" s="166" t="str">
        <f ca="1">IF(ISERROR($S1972),"",OFFSET('Smelter Reference List'!$D$4,$S1972-4,0)&amp;"")</f>
        <v/>
      </c>
      <c r="F1972" s="166" t="str">
        <f ca="1">IF(ISERROR($S1972),"",OFFSET('Smelter Reference List'!$E$4,$S1972-4,0))</f>
        <v/>
      </c>
      <c r="G1972" s="166" t="str">
        <f ca="1">IF(C1972=$U$4,"Enter smelter details", IF(ISERROR($S1972),"",OFFSET('Smelter Reference List'!$F$4,$S1972-4,0)))</f>
        <v/>
      </c>
      <c r="H1972" s="290" t="str">
        <f ca="1">IF(ISERROR($S1972),"",OFFSET('Smelter Reference List'!$G$4,$S1972-4,0))</f>
        <v/>
      </c>
      <c r="I1972" s="291" t="str">
        <f ca="1">IF(ISERROR($S1972),"",OFFSET('Smelter Reference List'!$H$4,$S1972-4,0))</f>
        <v/>
      </c>
      <c r="J1972" s="291" t="str">
        <f ca="1">IF(ISERROR($S1972),"",OFFSET('Smelter Reference List'!$I$4,$S1972-4,0))</f>
        <v/>
      </c>
      <c r="K1972" s="288"/>
      <c r="L1972" s="288"/>
      <c r="M1972" s="288"/>
      <c r="N1972" s="288"/>
      <c r="O1972" s="288"/>
      <c r="P1972" s="288"/>
      <c r="Q1972" s="289"/>
      <c r="R1972" s="274"/>
      <c r="S1972" s="275" t="e">
        <f>IF(OR(C1972="",C1972=T$4),NA(),MATCH($B1972&amp;$C1972,'Smelter Reference List'!$J:$J,0))</f>
        <v>#N/A</v>
      </c>
      <c r="T1972" s="276"/>
      <c r="U1972" s="276"/>
      <c r="V1972" s="276"/>
      <c r="W1972" s="276"/>
    </row>
    <row r="1973" spans="1:23" s="267" customFormat="1" ht="20.25">
      <c r="A1973" s="265"/>
      <c r="B1973" s="273"/>
      <c r="C1973" s="273"/>
      <c r="D1973" s="166" t="str">
        <f ca="1">IF(ISERROR($S1973),"",OFFSET('Smelter Reference List'!$C$4,$S1973-4,0)&amp;"")</f>
        <v/>
      </c>
      <c r="E1973" s="166" t="str">
        <f ca="1">IF(ISERROR($S1973),"",OFFSET('Smelter Reference List'!$D$4,$S1973-4,0)&amp;"")</f>
        <v/>
      </c>
      <c r="F1973" s="166" t="str">
        <f ca="1">IF(ISERROR($S1973),"",OFFSET('Smelter Reference List'!$E$4,$S1973-4,0))</f>
        <v/>
      </c>
      <c r="G1973" s="166" t="str">
        <f ca="1">IF(C1973=$U$4,"Enter smelter details", IF(ISERROR($S1973),"",OFFSET('Smelter Reference List'!$F$4,$S1973-4,0)))</f>
        <v/>
      </c>
      <c r="H1973" s="290" t="str">
        <f ca="1">IF(ISERROR($S1973),"",OFFSET('Smelter Reference List'!$G$4,$S1973-4,0))</f>
        <v/>
      </c>
      <c r="I1973" s="291" t="str">
        <f ca="1">IF(ISERROR($S1973),"",OFFSET('Smelter Reference List'!$H$4,$S1973-4,0))</f>
        <v/>
      </c>
      <c r="J1973" s="291" t="str">
        <f ca="1">IF(ISERROR($S1973),"",OFFSET('Smelter Reference List'!$I$4,$S1973-4,0))</f>
        <v/>
      </c>
      <c r="K1973" s="288"/>
      <c r="L1973" s="288"/>
      <c r="M1973" s="288"/>
      <c r="N1973" s="288"/>
      <c r="O1973" s="288"/>
      <c r="P1973" s="288"/>
      <c r="Q1973" s="289"/>
      <c r="R1973" s="274"/>
      <c r="S1973" s="275" t="e">
        <f>IF(OR(C1973="",C1973=T$4),NA(),MATCH($B1973&amp;$C1973,'Smelter Reference List'!$J:$J,0))</f>
        <v>#N/A</v>
      </c>
      <c r="T1973" s="276"/>
      <c r="U1973" s="276"/>
      <c r="V1973" s="276"/>
      <c r="W1973" s="276"/>
    </row>
    <row r="1974" spans="1:23" s="267" customFormat="1" ht="20.25">
      <c r="A1974" s="265"/>
      <c r="B1974" s="273"/>
      <c r="C1974" s="273"/>
      <c r="D1974" s="166" t="str">
        <f ca="1">IF(ISERROR($S1974),"",OFFSET('Smelter Reference List'!$C$4,$S1974-4,0)&amp;"")</f>
        <v/>
      </c>
      <c r="E1974" s="166" t="str">
        <f ca="1">IF(ISERROR($S1974),"",OFFSET('Smelter Reference List'!$D$4,$S1974-4,0)&amp;"")</f>
        <v/>
      </c>
      <c r="F1974" s="166" t="str">
        <f ca="1">IF(ISERROR($S1974),"",OFFSET('Smelter Reference List'!$E$4,$S1974-4,0))</f>
        <v/>
      </c>
      <c r="G1974" s="166" t="str">
        <f ca="1">IF(C1974=$U$4,"Enter smelter details", IF(ISERROR($S1974),"",OFFSET('Smelter Reference List'!$F$4,$S1974-4,0)))</f>
        <v/>
      </c>
      <c r="H1974" s="290" t="str">
        <f ca="1">IF(ISERROR($S1974),"",OFFSET('Smelter Reference List'!$G$4,$S1974-4,0))</f>
        <v/>
      </c>
      <c r="I1974" s="291" t="str">
        <f ca="1">IF(ISERROR($S1974),"",OFFSET('Smelter Reference List'!$H$4,$S1974-4,0))</f>
        <v/>
      </c>
      <c r="J1974" s="291" t="str">
        <f ca="1">IF(ISERROR($S1974),"",OFFSET('Smelter Reference List'!$I$4,$S1974-4,0))</f>
        <v/>
      </c>
      <c r="K1974" s="288"/>
      <c r="L1974" s="288"/>
      <c r="M1974" s="288"/>
      <c r="N1974" s="288"/>
      <c r="O1974" s="288"/>
      <c r="P1974" s="288"/>
      <c r="Q1974" s="289"/>
      <c r="R1974" s="274"/>
      <c r="S1974" s="275" t="e">
        <f>IF(OR(C1974="",C1974=T$4),NA(),MATCH($B1974&amp;$C1974,'Smelter Reference List'!$J:$J,0))</f>
        <v>#N/A</v>
      </c>
      <c r="T1974" s="276"/>
      <c r="U1974" s="276"/>
      <c r="V1974" s="276"/>
      <c r="W1974" s="276"/>
    </row>
    <row r="1975" spans="1:23" s="267" customFormat="1" ht="20.25">
      <c r="A1975" s="265"/>
      <c r="B1975" s="273"/>
      <c r="C1975" s="273"/>
      <c r="D1975" s="166" t="str">
        <f ca="1">IF(ISERROR($S1975),"",OFFSET('Smelter Reference List'!$C$4,$S1975-4,0)&amp;"")</f>
        <v/>
      </c>
      <c r="E1975" s="166" t="str">
        <f ca="1">IF(ISERROR($S1975),"",OFFSET('Smelter Reference List'!$D$4,$S1975-4,0)&amp;"")</f>
        <v/>
      </c>
      <c r="F1975" s="166" t="str">
        <f ca="1">IF(ISERROR($S1975),"",OFFSET('Smelter Reference List'!$E$4,$S1975-4,0))</f>
        <v/>
      </c>
      <c r="G1975" s="166" t="str">
        <f ca="1">IF(C1975=$U$4,"Enter smelter details", IF(ISERROR($S1975),"",OFFSET('Smelter Reference List'!$F$4,$S1975-4,0)))</f>
        <v/>
      </c>
      <c r="H1975" s="290" t="str">
        <f ca="1">IF(ISERROR($S1975),"",OFFSET('Smelter Reference List'!$G$4,$S1975-4,0))</f>
        <v/>
      </c>
      <c r="I1975" s="291" t="str">
        <f ca="1">IF(ISERROR($S1975),"",OFFSET('Smelter Reference List'!$H$4,$S1975-4,0))</f>
        <v/>
      </c>
      <c r="J1975" s="291" t="str">
        <f ca="1">IF(ISERROR($S1975),"",OFFSET('Smelter Reference List'!$I$4,$S1975-4,0))</f>
        <v/>
      </c>
      <c r="K1975" s="288"/>
      <c r="L1975" s="288"/>
      <c r="M1975" s="288"/>
      <c r="N1975" s="288"/>
      <c r="O1975" s="288"/>
      <c r="P1975" s="288"/>
      <c r="Q1975" s="289"/>
      <c r="R1975" s="274"/>
      <c r="S1975" s="275" t="e">
        <f>IF(OR(C1975="",C1975=T$4),NA(),MATCH($B1975&amp;$C1975,'Smelter Reference List'!$J:$J,0))</f>
        <v>#N/A</v>
      </c>
      <c r="T1975" s="276"/>
      <c r="U1975" s="276"/>
      <c r="V1975" s="276"/>
      <c r="W1975" s="276"/>
    </row>
    <row r="1976" spans="1:23" s="267" customFormat="1" ht="20.25">
      <c r="A1976" s="265"/>
      <c r="B1976" s="273"/>
      <c r="C1976" s="273"/>
      <c r="D1976" s="166" t="str">
        <f ca="1">IF(ISERROR($S1976),"",OFFSET('Smelter Reference List'!$C$4,$S1976-4,0)&amp;"")</f>
        <v/>
      </c>
      <c r="E1976" s="166" t="str">
        <f ca="1">IF(ISERROR($S1976),"",OFFSET('Smelter Reference List'!$D$4,$S1976-4,0)&amp;"")</f>
        <v/>
      </c>
      <c r="F1976" s="166" t="str">
        <f ca="1">IF(ISERROR($S1976),"",OFFSET('Smelter Reference List'!$E$4,$S1976-4,0))</f>
        <v/>
      </c>
      <c r="G1976" s="166" t="str">
        <f ca="1">IF(C1976=$U$4,"Enter smelter details", IF(ISERROR($S1976),"",OFFSET('Smelter Reference List'!$F$4,$S1976-4,0)))</f>
        <v/>
      </c>
      <c r="H1976" s="290" t="str">
        <f ca="1">IF(ISERROR($S1976),"",OFFSET('Smelter Reference List'!$G$4,$S1976-4,0))</f>
        <v/>
      </c>
      <c r="I1976" s="291" t="str">
        <f ca="1">IF(ISERROR($S1976),"",OFFSET('Smelter Reference List'!$H$4,$S1976-4,0))</f>
        <v/>
      </c>
      <c r="J1976" s="291" t="str">
        <f ca="1">IF(ISERROR($S1976),"",OFFSET('Smelter Reference List'!$I$4,$S1976-4,0))</f>
        <v/>
      </c>
      <c r="K1976" s="288"/>
      <c r="L1976" s="288"/>
      <c r="M1976" s="288"/>
      <c r="N1976" s="288"/>
      <c r="O1976" s="288"/>
      <c r="P1976" s="288"/>
      <c r="Q1976" s="289"/>
      <c r="R1976" s="274"/>
      <c r="S1976" s="275" t="e">
        <f>IF(OR(C1976="",C1976=T$4),NA(),MATCH($B1976&amp;$C1976,'Smelter Reference List'!$J:$J,0))</f>
        <v>#N/A</v>
      </c>
      <c r="T1976" s="276"/>
      <c r="U1976" s="276"/>
      <c r="V1976" s="276"/>
      <c r="W1976" s="276"/>
    </row>
    <row r="1977" spans="1:23" s="267" customFormat="1" ht="20.25">
      <c r="A1977" s="265"/>
      <c r="B1977" s="273"/>
      <c r="C1977" s="273"/>
      <c r="D1977" s="166" t="str">
        <f ca="1">IF(ISERROR($S1977),"",OFFSET('Smelter Reference List'!$C$4,$S1977-4,0)&amp;"")</f>
        <v/>
      </c>
      <c r="E1977" s="166" t="str">
        <f ca="1">IF(ISERROR($S1977),"",OFFSET('Smelter Reference List'!$D$4,$S1977-4,0)&amp;"")</f>
        <v/>
      </c>
      <c r="F1977" s="166" t="str">
        <f ca="1">IF(ISERROR($S1977),"",OFFSET('Smelter Reference List'!$E$4,$S1977-4,0))</f>
        <v/>
      </c>
      <c r="G1977" s="166" t="str">
        <f ca="1">IF(C1977=$U$4,"Enter smelter details", IF(ISERROR($S1977),"",OFFSET('Smelter Reference List'!$F$4,$S1977-4,0)))</f>
        <v/>
      </c>
      <c r="H1977" s="290" t="str">
        <f ca="1">IF(ISERROR($S1977),"",OFFSET('Smelter Reference List'!$G$4,$S1977-4,0))</f>
        <v/>
      </c>
      <c r="I1977" s="291" t="str">
        <f ca="1">IF(ISERROR($S1977),"",OFFSET('Smelter Reference List'!$H$4,$S1977-4,0))</f>
        <v/>
      </c>
      <c r="J1977" s="291" t="str">
        <f ca="1">IF(ISERROR($S1977),"",OFFSET('Smelter Reference List'!$I$4,$S1977-4,0))</f>
        <v/>
      </c>
      <c r="K1977" s="288"/>
      <c r="L1977" s="288"/>
      <c r="M1977" s="288"/>
      <c r="N1977" s="288"/>
      <c r="O1977" s="288"/>
      <c r="P1977" s="288"/>
      <c r="Q1977" s="289"/>
      <c r="R1977" s="274"/>
      <c r="S1977" s="275" t="e">
        <f>IF(OR(C1977="",C1977=T$4),NA(),MATCH($B1977&amp;$C1977,'Smelter Reference List'!$J:$J,0))</f>
        <v>#N/A</v>
      </c>
      <c r="T1977" s="276"/>
      <c r="U1977" s="276"/>
      <c r="V1977" s="276"/>
      <c r="W1977" s="276"/>
    </row>
    <row r="1978" spans="1:23" s="267" customFormat="1" ht="20.25">
      <c r="A1978" s="265"/>
      <c r="B1978" s="273"/>
      <c r="C1978" s="273"/>
      <c r="D1978" s="166" t="str">
        <f ca="1">IF(ISERROR($S1978),"",OFFSET('Smelter Reference List'!$C$4,$S1978-4,0)&amp;"")</f>
        <v/>
      </c>
      <c r="E1978" s="166" t="str">
        <f ca="1">IF(ISERROR($S1978),"",OFFSET('Smelter Reference List'!$D$4,$S1978-4,0)&amp;"")</f>
        <v/>
      </c>
      <c r="F1978" s="166" t="str">
        <f ca="1">IF(ISERROR($S1978),"",OFFSET('Smelter Reference List'!$E$4,$S1978-4,0))</f>
        <v/>
      </c>
      <c r="G1978" s="166" t="str">
        <f ca="1">IF(C1978=$U$4,"Enter smelter details", IF(ISERROR($S1978),"",OFFSET('Smelter Reference List'!$F$4,$S1978-4,0)))</f>
        <v/>
      </c>
      <c r="H1978" s="290" t="str">
        <f ca="1">IF(ISERROR($S1978),"",OFFSET('Smelter Reference List'!$G$4,$S1978-4,0))</f>
        <v/>
      </c>
      <c r="I1978" s="291" t="str">
        <f ca="1">IF(ISERROR($S1978),"",OFFSET('Smelter Reference List'!$H$4,$S1978-4,0))</f>
        <v/>
      </c>
      <c r="J1978" s="291" t="str">
        <f ca="1">IF(ISERROR($S1978),"",OFFSET('Smelter Reference List'!$I$4,$S1978-4,0))</f>
        <v/>
      </c>
      <c r="K1978" s="288"/>
      <c r="L1978" s="288"/>
      <c r="M1978" s="288"/>
      <c r="N1978" s="288"/>
      <c r="O1978" s="288"/>
      <c r="P1978" s="288"/>
      <c r="Q1978" s="289"/>
      <c r="R1978" s="274"/>
      <c r="S1978" s="275" t="e">
        <f>IF(OR(C1978="",C1978=T$4),NA(),MATCH($B1978&amp;$C1978,'Smelter Reference List'!$J:$J,0))</f>
        <v>#N/A</v>
      </c>
      <c r="T1978" s="276"/>
      <c r="U1978" s="276"/>
      <c r="V1978" s="276"/>
      <c r="W1978" s="276"/>
    </row>
    <row r="1979" spans="1:23" s="267" customFormat="1" ht="20.25">
      <c r="A1979" s="265"/>
      <c r="B1979" s="273"/>
      <c r="C1979" s="273"/>
      <c r="D1979" s="166" t="str">
        <f ca="1">IF(ISERROR($S1979),"",OFFSET('Smelter Reference List'!$C$4,$S1979-4,0)&amp;"")</f>
        <v/>
      </c>
      <c r="E1979" s="166" t="str">
        <f ca="1">IF(ISERROR($S1979),"",OFFSET('Smelter Reference List'!$D$4,$S1979-4,0)&amp;"")</f>
        <v/>
      </c>
      <c r="F1979" s="166" t="str">
        <f ca="1">IF(ISERROR($S1979),"",OFFSET('Smelter Reference List'!$E$4,$S1979-4,0))</f>
        <v/>
      </c>
      <c r="G1979" s="166" t="str">
        <f ca="1">IF(C1979=$U$4,"Enter smelter details", IF(ISERROR($S1979),"",OFFSET('Smelter Reference List'!$F$4,$S1979-4,0)))</f>
        <v/>
      </c>
      <c r="H1979" s="290" t="str">
        <f ca="1">IF(ISERROR($S1979),"",OFFSET('Smelter Reference List'!$G$4,$S1979-4,0))</f>
        <v/>
      </c>
      <c r="I1979" s="291" t="str">
        <f ca="1">IF(ISERROR($S1979),"",OFFSET('Smelter Reference List'!$H$4,$S1979-4,0))</f>
        <v/>
      </c>
      <c r="J1979" s="291" t="str">
        <f ca="1">IF(ISERROR($S1979),"",OFFSET('Smelter Reference List'!$I$4,$S1979-4,0))</f>
        <v/>
      </c>
      <c r="K1979" s="288"/>
      <c r="L1979" s="288"/>
      <c r="M1979" s="288"/>
      <c r="N1979" s="288"/>
      <c r="O1979" s="288"/>
      <c r="P1979" s="288"/>
      <c r="Q1979" s="289"/>
      <c r="R1979" s="274"/>
      <c r="S1979" s="275" t="e">
        <f>IF(OR(C1979="",C1979=T$4),NA(),MATCH($B1979&amp;$C1979,'Smelter Reference List'!$J:$J,0))</f>
        <v>#N/A</v>
      </c>
      <c r="T1979" s="276"/>
      <c r="U1979" s="276"/>
      <c r="V1979" s="276"/>
      <c r="W1979" s="276"/>
    </row>
    <row r="1980" spans="1:23" s="267" customFormat="1" ht="20.25">
      <c r="A1980" s="265"/>
      <c r="B1980" s="273"/>
      <c r="C1980" s="273"/>
      <c r="D1980" s="166" t="str">
        <f ca="1">IF(ISERROR($S1980),"",OFFSET('Smelter Reference List'!$C$4,$S1980-4,0)&amp;"")</f>
        <v/>
      </c>
      <c r="E1980" s="166" t="str">
        <f ca="1">IF(ISERROR($S1980),"",OFFSET('Smelter Reference List'!$D$4,$S1980-4,0)&amp;"")</f>
        <v/>
      </c>
      <c r="F1980" s="166" t="str">
        <f ca="1">IF(ISERROR($S1980),"",OFFSET('Smelter Reference List'!$E$4,$S1980-4,0))</f>
        <v/>
      </c>
      <c r="G1980" s="166" t="str">
        <f ca="1">IF(C1980=$U$4,"Enter smelter details", IF(ISERROR($S1980),"",OFFSET('Smelter Reference List'!$F$4,$S1980-4,0)))</f>
        <v/>
      </c>
      <c r="H1980" s="290" t="str">
        <f ca="1">IF(ISERROR($S1980),"",OFFSET('Smelter Reference List'!$G$4,$S1980-4,0))</f>
        <v/>
      </c>
      <c r="I1980" s="291" t="str">
        <f ca="1">IF(ISERROR($S1980),"",OFFSET('Smelter Reference List'!$H$4,$S1980-4,0))</f>
        <v/>
      </c>
      <c r="J1980" s="291" t="str">
        <f ca="1">IF(ISERROR($S1980),"",OFFSET('Smelter Reference List'!$I$4,$S1980-4,0))</f>
        <v/>
      </c>
      <c r="K1980" s="288"/>
      <c r="L1980" s="288"/>
      <c r="M1980" s="288"/>
      <c r="N1980" s="288"/>
      <c r="O1980" s="288"/>
      <c r="P1980" s="288"/>
      <c r="Q1980" s="289"/>
      <c r="R1980" s="274"/>
      <c r="S1980" s="275" t="e">
        <f>IF(OR(C1980="",C1980=T$4),NA(),MATCH($B1980&amp;$C1980,'Smelter Reference List'!$J:$J,0))</f>
        <v>#N/A</v>
      </c>
      <c r="T1980" s="276"/>
      <c r="U1980" s="276"/>
      <c r="V1980" s="276"/>
      <c r="W1980" s="276"/>
    </row>
    <row r="1981" spans="1:23" s="267" customFormat="1" ht="20.25">
      <c r="A1981" s="265"/>
      <c r="B1981" s="273"/>
      <c r="C1981" s="273"/>
      <c r="D1981" s="166" t="str">
        <f ca="1">IF(ISERROR($S1981),"",OFFSET('Smelter Reference List'!$C$4,$S1981-4,0)&amp;"")</f>
        <v/>
      </c>
      <c r="E1981" s="166" t="str">
        <f ca="1">IF(ISERROR($S1981),"",OFFSET('Smelter Reference List'!$D$4,$S1981-4,0)&amp;"")</f>
        <v/>
      </c>
      <c r="F1981" s="166" t="str">
        <f ca="1">IF(ISERROR($S1981),"",OFFSET('Smelter Reference List'!$E$4,$S1981-4,0))</f>
        <v/>
      </c>
      <c r="G1981" s="166" t="str">
        <f ca="1">IF(C1981=$U$4,"Enter smelter details", IF(ISERROR($S1981),"",OFFSET('Smelter Reference List'!$F$4,$S1981-4,0)))</f>
        <v/>
      </c>
      <c r="H1981" s="290" t="str">
        <f ca="1">IF(ISERROR($S1981),"",OFFSET('Smelter Reference List'!$G$4,$S1981-4,0))</f>
        <v/>
      </c>
      <c r="I1981" s="291" t="str">
        <f ca="1">IF(ISERROR($S1981),"",OFFSET('Smelter Reference List'!$H$4,$S1981-4,0))</f>
        <v/>
      </c>
      <c r="J1981" s="291" t="str">
        <f ca="1">IF(ISERROR($S1981),"",OFFSET('Smelter Reference List'!$I$4,$S1981-4,0))</f>
        <v/>
      </c>
      <c r="K1981" s="288"/>
      <c r="L1981" s="288"/>
      <c r="M1981" s="288"/>
      <c r="N1981" s="288"/>
      <c r="O1981" s="288"/>
      <c r="P1981" s="288"/>
      <c r="Q1981" s="289"/>
      <c r="R1981" s="274"/>
      <c r="S1981" s="275" t="e">
        <f>IF(OR(C1981="",C1981=T$4),NA(),MATCH($B1981&amp;$C1981,'Smelter Reference List'!$J:$J,0))</f>
        <v>#N/A</v>
      </c>
      <c r="T1981" s="276"/>
      <c r="U1981" s="276"/>
      <c r="V1981" s="276"/>
      <c r="W1981" s="276"/>
    </row>
    <row r="1982" spans="1:23" s="267" customFormat="1" ht="20.25">
      <c r="A1982" s="265"/>
      <c r="B1982" s="273"/>
      <c r="C1982" s="273"/>
      <c r="D1982" s="166" t="str">
        <f ca="1">IF(ISERROR($S1982),"",OFFSET('Smelter Reference List'!$C$4,$S1982-4,0)&amp;"")</f>
        <v/>
      </c>
      <c r="E1982" s="166" t="str">
        <f ca="1">IF(ISERROR($S1982),"",OFFSET('Smelter Reference List'!$D$4,$S1982-4,0)&amp;"")</f>
        <v/>
      </c>
      <c r="F1982" s="166" t="str">
        <f ca="1">IF(ISERROR($S1982),"",OFFSET('Smelter Reference List'!$E$4,$S1982-4,0))</f>
        <v/>
      </c>
      <c r="G1982" s="166" t="str">
        <f ca="1">IF(C1982=$U$4,"Enter smelter details", IF(ISERROR($S1982),"",OFFSET('Smelter Reference List'!$F$4,$S1982-4,0)))</f>
        <v/>
      </c>
      <c r="H1982" s="290" t="str">
        <f ca="1">IF(ISERROR($S1982),"",OFFSET('Smelter Reference List'!$G$4,$S1982-4,0))</f>
        <v/>
      </c>
      <c r="I1982" s="291" t="str">
        <f ca="1">IF(ISERROR($S1982),"",OFFSET('Smelter Reference List'!$H$4,$S1982-4,0))</f>
        <v/>
      </c>
      <c r="J1982" s="291" t="str">
        <f ca="1">IF(ISERROR($S1982),"",OFFSET('Smelter Reference List'!$I$4,$S1982-4,0))</f>
        <v/>
      </c>
      <c r="K1982" s="288"/>
      <c r="L1982" s="288"/>
      <c r="M1982" s="288"/>
      <c r="N1982" s="288"/>
      <c r="O1982" s="288"/>
      <c r="P1982" s="288"/>
      <c r="Q1982" s="289"/>
      <c r="R1982" s="274"/>
      <c r="S1982" s="275" t="e">
        <f>IF(OR(C1982="",C1982=T$4),NA(),MATCH($B1982&amp;$C1982,'Smelter Reference List'!$J:$J,0))</f>
        <v>#N/A</v>
      </c>
      <c r="T1982" s="276"/>
      <c r="U1982" s="276"/>
      <c r="V1982" s="276"/>
      <c r="W1982" s="276"/>
    </row>
    <row r="1983" spans="1:23" s="267" customFormat="1" ht="20.25">
      <c r="A1983" s="265"/>
      <c r="B1983" s="273"/>
      <c r="C1983" s="273"/>
      <c r="D1983" s="166" t="str">
        <f ca="1">IF(ISERROR($S1983),"",OFFSET('Smelter Reference List'!$C$4,$S1983-4,0)&amp;"")</f>
        <v/>
      </c>
      <c r="E1983" s="166" t="str">
        <f ca="1">IF(ISERROR($S1983),"",OFFSET('Smelter Reference List'!$D$4,$S1983-4,0)&amp;"")</f>
        <v/>
      </c>
      <c r="F1983" s="166" t="str">
        <f ca="1">IF(ISERROR($S1983),"",OFFSET('Smelter Reference List'!$E$4,$S1983-4,0))</f>
        <v/>
      </c>
      <c r="G1983" s="166" t="str">
        <f ca="1">IF(C1983=$U$4,"Enter smelter details", IF(ISERROR($S1983),"",OFFSET('Smelter Reference List'!$F$4,$S1983-4,0)))</f>
        <v/>
      </c>
      <c r="H1983" s="290" t="str">
        <f ca="1">IF(ISERROR($S1983),"",OFFSET('Smelter Reference List'!$G$4,$S1983-4,0))</f>
        <v/>
      </c>
      <c r="I1983" s="291" t="str">
        <f ca="1">IF(ISERROR($S1983),"",OFFSET('Smelter Reference List'!$H$4,$S1983-4,0))</f>
        <v/>
      </c>
      <c r="J1983" s="291" t="str">
        <f ca="1">IF(ISERROR($S1983),"",OFFSET('Smelter Reference List'!$I$4,$S1983-4,0))</f>
        <v/>
      </c>
      <c r="K1983" s="288"/>
      <c r="L1983" s="288"/>
      <c r="M1983" s="288"/>
      <c r="N1983" s="288"/>
      <c r="O1983" s="288"/>
      <c r="P1983" s="288"/>
      <c r="Q1983" s="289"/>
      <c r="R1983" s="274"/>
      <c r="S1983" s="275" t="e">
        <f>IF(OR(C1983="",C1983=T$4),NA(),MATCH($B1983&amp;$C1983,'Smelter Reference List'!$J:$J,0))</f>
        <v>#N/A</v>
      </c>
      <c r="T1983" s="276"/>
      <c r="U1983" s="276"/>
      <c r="V1983" s="276"/>
      <c r="W1983" s="276"/>
    </row>
    <row r="1984" spans="1:23" s="267" customFormat="1" ht="20.25">
      <c r="A1984" s="265"/>
      <c r="B1984" s="273"/>
      <c r="C1984" s="273"/>
      <c r="D1984" s="166" t="str">
        <f ca="1">IF(ISERROR($S1984),"",OFFSET('Smelter Reference List'!$C$4,$S1984-4,0)&amp;"")</f>
        <v/>
      </c>
      <c r="E1984" s="166" t="str">
        <f ca="1">IF(ISERROR($S1984),"",OFFSET('Smelter Reference List'!$D$4,$S1984-4,0)&amp;"")</f>
        <v/>
      </c>
      <c r="F1984" s="166" t="str">
        <f ca="1">IF(ISERROR($S1984),"",OFFSET('Smelter Reference List'!$E$4,$S1984-4,0))</f>
        <v/>
      </c>
      <c r="G1984" s="166" t="str">
        <f ca="1">IF(C1984=$U$4,"Enter smelter details", IF(ISERROR($S1984),"",OFFSET('Smelter Reference List'!$F$4,$S1984-4,0)))</f>
        <v/>
      </c>
      <c r="H1984" s="290" t="str">
        <f ca="1">IF(ISERROR($S1984),"",OFFSET('Smelter Reference List'!$G$4,$S1984-4,0))</f>
        <v/>
      </c>
      <c r="I1984" s="291" t="str">
        <f ca="1">IF(ISERROR($S1984),"",OFFSET('Smelter Reference List'!$H$4,$S1984-4,0))</f>
        <v/>
      </c>
      <c r="J1984" s="291" t="str">
        <f ca="1">IF(ISERROR($S1984),"",OFFSET('Smelter Reference List'!$I$4,$S1984-4,0))</f>
        <v/>
      </c>
      <c r="K1984" s="288"/>
      <c r="L1984" s="288"/>
      <c r="M1984" s="288"/>
      <c r="N1984" s="288"/>
      <c r="O1984" s="288"/>
      <c r="P1984" s="288"/>
      <c r="Q1984" s="289"/>
      <c r="R1984" s="274"/>
      <c r="S1984" s="275" t="e">
        <f>IF(OR(C1984="",C1984=T$4),NA(),MATCH($B1984&amp;$C1984,'Smelter Reference List'!$J:$J,0))</f>
        <v>#N/A</v>
      </c>
      <c r="T1984" s="276"/>
      <c r="U1984" s="276"/>
      <c r="V1984" s="276"/>
      <c r="W1984" s="276"/>
    </row>
    <row r="1985" spans="1:23" s="267" customFormat="1" ht="20.25">
      <c r="A1985" s="265"/>
      <c r="B1985" s="273"/>
      <c r="C1985" s="273"/>
      <c r="D1985" s="166" t="str">
        <f ca="1">IF(ISERROR($S1985),"",OFFSET('Smelter Reference List'!$C$4,$S1985-4,0)&amp;"")</f>
        <v/>
      </c>
      <c r="E1985" s="166" t="str">
        <f ca="1">IF(ISERROR($S1985),"",OFFSET('Smelter Reference List'!$D$4,$S1985-4,0)&amp;"")</f>
        <v/>
      </c>
      <c r="F1985" s="166" t="str">
        <f ca="1">IF(ISERROR($S1985),"",OFFSET('Smelter Reference List'!$E$4,$S1985-4,0))</f>
        <v/>
      </c>
      <c r="G1985" s="166" t="str">
        <f ca="1">IF(C1985=$U$4,"Enter smelter details", IF(ISERROR($S1985),"",OFFSET('Smelter Reference List'!$F$4,$S1985-4,0)))</f>
        <v/>
      </c>
      <c r="H1985" s="290" t="str">
        <f ca="1">IF(ISERROR($S1985),"",OFFSET('Smelter Reference List'!$G$4,$S1985-4,0))</f>
        <v/>
      </c>
      <c r="I1985" s="291" t="str">
        <f ca="1">IF(ISERROR($S1985),"",OFFSET('Smelter Reference List'!$H$4,$S1985-4,0))</f>
        <v/>
      </c>
      <c r="J1985" s="291" t="str">
        <f ca="1">IF(ISERROR($S1985),"",OFFSET('Smelter Reference List'!$I$4,$S1985-4,0))</f>
        <v/>
      </c>
      <c r="K1985" s="288"/>
      <c r="L1985" s="288"/>
      <c r="M1985" s="288"/>
      <c r="N1985" s="288"/>
      <c r="O1985" s="288"/>
      <c r="P1985" s="288"/>
      <c r="Q1985" s="289"/>
      <c r="R1985" s="274"/>
      <c r="S1985" s="275" t="e">
        <f>IF(OR(C1985="",C1985=T$4),NA(),MATCH($B1985&amp;$C1985,'Smelter Reference List'!$J:$J,0))</f>
        <v>#N/A</v>
      </c>
      <c r="T1985" s="276"/>
      <c r="U1985" s="276"/>
      <c r="V1985" s="276"/>
      <c r="W1985" s="276"/>
    </row>
    <row r="1986" spans="1:23" s="267" customFormat="1" ht="20.25">
      <c r="A1986" s="265"/>
      <c r="B1986" s="273"/>
      <c r="C1986" s="273"/>
      <c r="D1986" s="166" t="str">
        <f ca="1">IF(ISERROR($S1986),"",OFFSET('Smelter Reference List'!$C$4,$S1986-4,0)&amp;"")</f>
        <v/>
      </c>
      <c r="E1986" s="166" t="str">
        <f ca="1">IF(ISERROR($S1986),"",OFFSET('Smelter Reference List'!$D$4,$S1986-4,0)&amp;"")</f>
        <v/>
      </c>
      <c r="F1986" s="166" t="str">
        <f ca="1">IF(ISERROR($S1986),"",OFFSET('Smelter Reference List'!$E$4,$S1986-4,0))</f>
        <v/>
      </c>
      <c r="G1986" s="166" t="str">
        <f ca="1">IF(C1986=$U$4,"Enter smelter details", IF(ISERROR($S1986),"",OFFSET('Smelter Reference List'!$F$4,$S1986-4,0)))</f>
        <v/>
      </c>
      <c r="H1986" s="290" t="str">
        <f ca="1">IF(ISERROR($S1986),"",OFFSET('Smelter Reference List'!$G$4,$S1986-4,0))</f>
        <v/>
      </c>
      <c r="I1986" s="291" t="str">
        <f ca="1">IF(ISERROR($S1986),"",OFFSET('Smelter Reference List'!$H$4,$S1986-4,0))</f>
        <v/>
      </c>
      <c r="J1986" s="291" t="str">
        <f ca="1">IF(ISERROR($S1986),"",OFFSET('Smelter Reference List'!$I$4,$S1986-4,0))</f>
        <v/>
      </c>
      <c r="K1986" s="288"/>
      <c r="L1986" s="288"/>
      <c r="M1986" s="288"/>
      <c r="N1986" s="288"/>
      <c r="O1986" s="288"/>
      <c r="P1986" s="288"/>
      <c r="Q1986" s="289"/>
      <c r="R1986" s="274"/>
      <c r="S1986" s="275" t="e">
        <f>IF(OR(C1986="",C1986=T$4),NA(),MATCH($B1986&amp;$C1986,'Smelter Reference List'!$J:$J,0))</f>
        <v>#N/A</v>
      </c>
      <c r="T1986" s="276"/>
      <c r="U1986" s="276"/>
      <c r="V1986" s="276"/>
      <c r="W1986" s="276"/>
    </row>
    <row r="1987" spans="1:23" s="267" customFormat="1" ht="20.25">
      <c r="A1987" s="265"/>
      <c r="B1987" s="273"/>
      <c r="C1987" s="273"/>
      <c r="D1987" s="166" t="str">
        <f ca="1">IF(ISERROR($S1987),"",OFFSET('Smelter Reference List'!$C$4,$S1987-4,0)&amp;"")</f>
        <v/>
      </c>
      <c r="E1987" s="166" t="str">
        <f ca="1">IF(ISERROR($S1987),"",OFFSET('Smelter Reference List'!$D$4,$S1987-4,0)&amp;"")</f>
        <v/>
      </c>
      <c r="F1987" s="166" t="str">
        <f ca="1">IF(ISERROR($S1987),"",OFFSET('Smelter Reference List'!$E$4,$S1987-4,0))</f>
        <v/>
      </c>
      <c r="G1987" s="166" t="str">
        <f ca="1">IF(C1987=$U$4,"Enter smelter details", IF(ISERROR($S1987),"",OFFSET('Smelter Reference List'!$F$4,$S1987-4,0)))</f>
        <v/>
      </c>
      <c r="H1987" s="290" t="str">
        <f ca="1">IF(ISERROR($S1987),"",OFFSET('Smelter Reference List'!$G$4,$S1987-4,0))</f>
        <v/>
      </c>
      <c r="I1987" s="291" t="str">
        <f ca="1">IF(ISERROR($S1987),"",OFFSET('Smelter Reference List'!$H$4,$S1987-4,0))</f>
        <v/>
      </c>
      <c r="J1987" s="291" t="str">
        <f ca="1">IF(ISERROR($S1987),"",OFFSET('Smelter Reference List'!$I$4,$S1987-4,0))</f>
        <v/>
      </c>
      <c r="K1987" s="288"/>
      <c r="L1987" s="288"/>
      <c r="M1987" s="288"/>
      <c r="N1987" s="288"/>
      <c r="O1987" s="288"/>
      <c r="P1987" s="288"/>
      <c r="Q1987" s="289"/>
      <c r="R1987" s="274"/>
      <c r="S1987" s="275" t="e">
        <f>IF(OR(C1987="",C1987=T$4),NA(),MATCH($B1987&amp;$C1987,'Smelter Reference List'!$J:$J,0))</f>
        <v>#N/A</v>
      </c>
      <c r="T1987" s="276"/>
      <c r="U1987" s="276"/>
      <c r="V1987" s="276"/>
      <c r="W1987" s="276"/>
    </row>
    <row r="1988" spans="1:23" s="267" customFormat="1" ht="20.25">
      <c r="A1988" s="265"/>
      <c r="B1988" s="273"/>
      <c r="C1988" s="273"/>
      <c r="D1988" s="166" t="str">
        <f ca="1">IF(ISERROR($S1988),"",OFFSET('Smelter Reference List'!$C$4,$S1988-4,0)&amp;"")</f>
        <v/>
      </c>
      <c r="E1988" s="166" t="str">
        <f ca="1">IF(ISERROR($S1988),"",OFFSET('Smelter Reference List'!$D$4,$S1988-4,0)&amp;"")</f>
        <v/>
      </c>
      <c r="F1988" s="166" t="str">
        <f ca="1">IF(ISERROR($S1988),"",OFFSET('Smelter Reference List'!$E$4,$S1988-4,0))</f>
        <v/>
      </c>
      <c r="G1988" s="166" t="str">
        <f ca="1">IF(C1988=$U$4,"Enter smelter details", IF(ISERROR($S1988),"",OFFSET('Smelter Reference List'!$F$4,$S1988-4,0)))</f>
        <v/>
      </c>
      <c r="H1988" s="290" t="str">
        <f ca="1">IF(ISERROR($S1988),"",OFFSET('Smelter Reference List'!$G$4,$S1988-4,0))</f>
        <v/>
      </c>
      <c r="I1988" s="291" t="str">
        <f ca="1">IF(ISERROR($S1988),"",OFFSET('Smelter Reference List'!$H$4,$S1988-4,0))</f>
        <v/>
      </c>
      <c r="J1988" s="291" t="str">
        <f ca="1">IF(ISERROR($S1988),"",OFFSET('Smelter Reference List'!$I$4,$S1988-4,0))</f>
        <v/>
      </c>
      <c r="K1988" s="288"/>
      <c r="L1988" s="288"/>
      <c r="M1988" s="288"/>
      <c r="N1988" s="288"/>
      <c r="O1988" s="288"/>
      <c r="P1988" s="288"/>
      <c r="Q1988" s="289"/>
      <c r="R1988" s="274"/>
      <c r="S1988" s="275" t="e">
        <f>IF(OR(C1988="",C1988=T$4),NA(),MATCH($B1988&amp;$C1988,'Smelter Reference List'!$J:$J,0))</f>
        <v>#N/A</v>
      </c>
      <c r="T1988" s="276"/>
      <c r="U1988" s="276"/>
      <c r="V1988" s="276"/>
      <c r="W1988" s="276"/>
    </row>
    <row r="1989" spans="1:23" s="267" customFormat="1" ht="20.25">
      <c r="A1989" s="265"/>
      <c r="B1989" s="273"/>
      <c r="C1989" s="273"/>
      <c r="D1989" s="166" t="str">
        <f ca="1">IF(ISERROR($S1989),"",OFFSET('Smelter Reference List'!$C$4,$S1989-4,0)&amp;"")</f>
        <v/>
      </c>
      <c r="E1989" s="166" t="str">
        <f ca="1">IF(ISERROR($S1989),"",OFFSET('Smelter Reference List'!$D$4,$S1989-4,0)&amp;"")</f>
        <v/>
      </c>
      <c r="F1989" s="166" t="str">
        <f ca="1">IF(ISERROR($S1989),"",OFFSET('Smelter Reference List'!$E$4,$S1989-4,0))</f>
        <v/>
      </c>
      <c r="G1989" s="166" t="str">
        <f ca="1">IF(C1989=$U$4,"Enter smelter details", IF(ISERROR($S1989),"",OFFSET('Smelter Reference List'!$F$4,$S1989-4,0)))</f>
        <v/>
      </c>
      <c r="H1989" s="290" t="str">
        <f ca="1">IF(ISERROR($S1989),"",OFFSET('Smelter Reference List'!$G$4,$S1989-4,0))</f>
        <v/>
      </c>
      <c r="I1989" s="291" t="str">
        <f ca="1">IF(ISERROR($S1989),"",OFFSET('Smelter Reference List'!$H$4,$S1989-4,0))</f>
        <v/>
      </c>
      <c r="J1989" s="291" t="str">
        <f ca="1">IF(ISERROR($S1989),"",OFFSET('Smelter Reference List'!$I$4,$S1989-4,0))</f>
        <v/>
      </c>
      <c r="K1989" s="288"/>
      <c r="L1989" s="288"/>
      <c r="M1989" s="288"/>
      <c r="N1989" s="288"/>
      <c r="O1989" s="288"/>
      <c r="P1989" s="288"/>
      <c r="Q1989" s="289"/>
      <c r="R1989" s="274"/>
      <c r="S1989" s="275" t="e">
        <f>IF(OR(C1989="",C1989=T$4),NA(),MATCH($B1989&amp;$C1989,'Smelter Reference List'!$J:$J,0))</f>
        <v>#N/A</v>
      </c>
      <c r="T1989" s="276"/>
      <c r="U1989" s="276"/>
      <c r="V1989" s="276"/>
      <c r="W1989" s="276"/>
    </row>
    <row r="1990" spans="1:23" s="267" customFormat="1" ht="20.25">
      <c r="A1990" s="265"/>
      <c r="B1990" s="273"/>
      <c r="C1990" s="273"/>
      <c r="D1990" s="166" t="str">
        <f ca="1">IF(ISERROR($S1990),"",OFFSET('Smelter Reference List'!$C$4,$S1990-4,0)&amp;"")</f>
        <v/>
      </c>
      <c r="E1990" s="166" t="str">
        <f ca="1">IF(ISERROR($S1990),"",OFFSET('Smelter Reference List'!$D$4,$S1990-4,0)&amp;"")</f>
        <v/>
      </c>
      <c r="F1990" s="166" t="str">
        <f ca="1">IF(ISERROR($S1990),"",OFFSET('Smelter Reference List'!$E$4,$S1990-4,0))</f>
        <v/>
      </c>
      <c r="G1990" s="166" t="str">
        <f ca="1">IF(C1990=$U$4,"Enter smelter details", IF(ISERROR($S1990),"",OFFSET('Smelter Reference List'!$F$4,$S1990-4,0)))</f>
        <v/>
      </c>
      <c r="H1990" s="290" t="str">
        <f ca="1">IF(ISERROR($S1990),"",OFFSET('Smelter Reference List'!$G$4,$S1990-4,0))</f>
        <v/>
      </c>
      <c r="I1990" s="291" t="str">
        <f ca="1">IF(ISERROR($S1990),"",OFFSET('Smelter Reference List'!$H$4,$S1990-4,0))</f>
        <v/>
      </c>
      <c r="J1990" s="291" t="str">
        <f ca="1">IF(ISERROR($S1990),"",OFFSET('Smelter Reference List'!$I$4,$S1990-4,0))</f>
        <v/>
      </c>
      <c r="K1990" s="288"/>
      <c r="L1990" s="288"/>
      <c r="M1990" s="288"/>
      <c r="N1990" s="288"/>
      <c r="O1990" s="288"/>
      <c r="P1990" s="288"/>
      <c r="Q1990" s="289"/>
      <c r="R1990" s="274"/>
      <c r="S1990" s="275" t="e">
        <f>IF(OR(C1990="",C1990=T$4),NA(),MATCH($B1990&amp;$C1990,'Smelter Reference List'!$J:$J,0))</f>
        <v>#N/A</v>
      </c>
      <c r="T1990" s="276"/>
      <c r="U1990" s="276"/>
      <c r="V1990" s="276"/>
      <c r="W1990" s="276"/>
    </row>
    <row r="1991" spans="1:23" s="267" customFormat="1" ht="20.25">
      <c r="A1991" s="265"/>
      <c r="B1991" s="273"/>
      <c r="C1991" s="273"/>
      <c r="D1991" s="166" t="str">
        <f ca="1">IF(ISERROR($S1991),"",OFFSET('Smelter Reference List'!$C$4,$S1991-4,0)&amp;"")</f>
        <v/>
      </c>
      <c r="E1991" s="166" t="str">
        <f ca="1">IF(ISERROR($S1991),"",OFFSET('Smelter Reference List'!$D$4,$S1991-4,0)&amp;"")</f>
        <v/>
      </c>
      <c r="F1991" s="166" t="str">
        <f ca="1">IF(ISERROR($S1991),"",OFFSET('Smelter Reference List'!$E$4,$S1991-4,0))</f>
        <v/>
      </c>
      <c r="G1991" s="166" t="str">
        <f ca="1">IF(C1991=$U$4,"Enter smelter details", IF(ISERROR($S1991),"",OFFSET('Smelter Reference List'!$F$4,$S1991-4,0)))</f>
        <v/>
      </c>
      <c r="H1991" s="290" t="str">
        <f ca="1">IF(ISERROR($S1991),"",OFFSET('Smelter Reference List'!$G$4,$S1991-4,0))</f>
        <v/>
      </c>
      <c r="I1991" s="291" t="str">
        <f ca="1">IF(ISERROR($S1991),"",OFFSET('Smelter Reference List'!$H$4,$S1991-4,0))</f>
        <v/>
      </c>
      <c r="J1991" s="291" t="str">
        <f ca="1">IF(ISERROR($S1991),"",OFFSET('Smelter Reference List'!$I$4,$S1991-4,0))</f>
        <v/>
      </c>
      <c r="K1991" s="288"/>
      <c r="L1991" s="288"/>
      <c r="M1991" s="288"/>
      <c r="N1991" s="288"/>
      <c r="O1991" s="288"/>
      <c r="P1991" s="288"/>
      <c r="Q1991" s="289"/>
      <c r="R1991" s="274"/>
      <c r="S1991" s="275" t="e">
        <f>IF(OR(C1991="",C1991=T$4),NA(),MATCH($B1991&amp;$C1991,'Smelter Reference List'!$J:$J,0))</f>
        <v>#N/A</v>
      </c>
      <c r="T1991" s="276"/>
      <c r="U1991" s="276"/>
      <c r="V1991" s="276"/>
      <c r="W1991" s="276"/>
    </row>
    <row r="1992" spans="1:23" s="267" customFormat="1" ht="20.25">
      <c r="A1992" s="265"/>
      <c r="B1992" s="273"/>
      <c r="C1992" s="273"/>
      <c r="D1992" s="166" t="str">
        <f ca="1">IF(ISERROR($S1992),"",OFFSET('Smelter Reference List'!$C$4,$S1992-4,0)&amp;"")</f>
        <v/>
      </c>
      <c r="E1992" s="166" t="str">
        <f ca="1">IF(ISERROR($S1992),"",OFFSET('Smelter Reference List'!$D$4,$S1992-4,0)&amp;"")</f>
        <v/>
      </c>
      <c r="F1992" s="166" t="str">
        <f ca="1">IF(ISERROR($S1992),"",OFFSET('Smelter Reference List'!$E$4,$S1992-4,0))</f>
        <v/>
      </c>
      <c r="G1992" s="166" t="str">
        <f ca="1">IF(C1992=$U$4,"Enter smelter details", IF(ISERROR($S1992),"",OFFSET('Smelter Reference List'!$F$4,$S1992-4,0)))</f>
        <v/>
      </c>
      <c r="H1992" s="290" t="str">
        <f ca="1">IF(ISERROR($S1992),"",OFFSET('Smelter Reference List'!$G$4,$S1992-4,0))</f>
        <v/>
      </c>
      <c r="I1992" s="291" t="str">
        <f ca="1">IF(ISERROR($S1992),"",OFFSET('Smelter Reference List'!$H$4,$S1992-4,0))</f>
        <v/>
      </c>
      <c r="J1992" s="291" t="str">
        <f ca="1">IF(ISERROR($S1992),"",OFFSET('Smelter Reference List'!$I$4,$S1992-4,0))</f>
        <v/>
      </c>
      <c r="K1992" s="288"/>
      <c r="L1992" s="288"/>
      <c r="M1992" s="288"/>
      <c r="N1992" s="288"/>
      <c r="O1992" s="288"/>
      <c r="P1992" s="288"/>
      <c r="Q1992" s="289"/>
      <c r="R1992" s="274"/>
      <c r="S1992" s="275" t="e">
        <f>IF(OR(C1992="",C1992=T$4),NA(),MATCH($B1992&amp;$C1992,'Smelter Reference List'!$J:$J,0))</f>
        <v>#N/A</v>
      </c>
      <c r="T1992" s="276"/>
      <c r="U1992" s="276"/>
      <c r="V1992" s="276"/>
      <c r="W1992" s="276"/>
    </row>
    <row r="1993" spans="1:23" s="267" customFormat="1" ht="20.25">
      <c r="A1993" s="265"/>
      <c r="B1993" s="273"/>
      <c r="C1993" s="273"/>
      <c r="D1993" s="166" t="str">
        <f ca="1">IF(ISERROR($S1993),"",OFFSET('Smelter Reference List'!$C$4,$S1993-4,0)&amp;"")</f>
        <v/>
      </c>
      <c r="E1993" s="166" t="str">
        <f ca="1">IF(ISERROR($S1993),"",OFFSET('Smelter Reference List'!$D$4,$S1993-4,0)&amp;"")</f>
        <v/>
      </c>
      <c r="F1993" s="166" t="str">
        <f ca="1">IF(ISERROR($S1993),"",OFFSET('Smelter Reference List'!$E$4,$S1993-4,0))</f>
        <v/>
      </c>
      <c r="G1993" s="166" t="str">
        <f ca="1">IF(C1993=$U$4,"Enter smelter details", IF(ISERROR($S1993),"",OFFSET('Smelter Reference List'!$F$4,$S1993-4,0)))</f>
        <v/>
      </c>
      <c r="H1993" s="290" t="str">
        <f ca="1">IF(ISERROR($S1993),"",OFFSET('Smelter Reference List'!$G$4,$S1993-4,0))</f>
        <v/>
      </c>
      <c r="I1993" s="291" t="str">
        <f ca="1">IF(ISERROR($S1993),"",OFFSET('Smelter Reference List'!$H$4,$S1993-4,0))</f>
        <v/>
      </c>
      <c r="J1993" s="291" t="str">
        <f ca="1">IF(ISERROR($S1993),"",OFFSET('Smelter Reference List'!$I$4,$S1993-4,0))</f>
        <v/>
      </c>
      <c r="K1993" s="288"/>
      <c r="L1993" s="288"/>
      <c r="M1993" s="288"/>
      <c r="N1993" s="288"/>
      <c r="O1993" s="288"/>
      <c r="P1993" s="288"/>
      <c r="Q1993" s="289"/>
      <c r="R1993" s="274"/>
      <c r="S1993" s="275" t="e">
        <f>IF(OR(C1993="",C1993=T$4),NA(),MATCH($B1993&amp;$C1993,'Smelter Reference List'!$J:$J,0))</f>
        <v>#N/A</v>
      </c>
      <c r="T1993" s="276"/>
      <c r="U1993" s="276"/>
      <c r="V1993" s="276"/>
      <c r="W1993" s="276"/>
    </row>
    <row r="1994" spans="1:23" s="267" customFormat="1" ht="20.25">
      <c r="A1994" s="265"/>
      <c r="B1994" s="273"/>
      <c r="C1994" s="273"/>
      <c r="D1994" s="166" t="str">
        <f ca="1">IF(ISERROR($S1994),"",OFFSET('Smelter Reference List'!$C$4,$S1994-4,0)&amp;"")</f>
        <v/>
      </c>
      <c r="E1994" s="166" t="str">
        <f ca="1">IF(ISERROR($S1994),"",OFFSET('Smelter Reference List'!$D$4,$S1994-4,0)&amp;"")</f>
        <v/>
      </c>
      <c r="F1994" s="166" t="str">
        <f ca="1">IF(ISERROR($S1994),"",OFFSET('Smelter Reference List'!$E$4,$S1994-4,0))</f>
        <v/>
      </c>
      <c r="G1994" s="166" t="str">
        <f ca="1">IF(C1994=$U$4,"Enter smelter details", IF(ISERROR($S1994),"",OFFSET('Smelter Reference List'!$F$4,$S1994-4,0)))</f>
        <v/>
      </c>
      <c r="H1994" s="290" t="str">
        <f ca="1">IF(ISERROR($S1994),"",OFFSET('Smelter Reference List'!$G$4,$S1994-4,0))</f>
        <v/>
      </c>
      <c r="I1994" s="291" t="str">
        <f ca="1">IF(ISERROR($S1994),"",OFFSET('Smelter Reference List'!$H$4,$S1994-4,0))</f>
        <v/>
      </c>
      <c r="J1994" s="291" t="str">
        <f ca="1">IF(ISERROR($S1994),"",OFFSET('Smelter Reference List'!$I$4,$S1994-4,0))</f>
        <v/>
      </c>
      <c r="K1994" s="288"/>
      <c r="L1994" s="288"/>
      <c r="M1994" s="288"/>
      <c r="N1994" s="288"/>
      <c r="O1994" s="288"/>
      <c r="P1994" s="288"/>
      <c r="Q1994" s="289"/>
      <c r="R1994" s="274"/>
      <c r="S1994" s="275" t="e">
        <f>IF(OR(C1994="",C1994=T$4),NA(),MATCH($B1994&amp;$C1994,'Smelter Reference List'!$J:$J,0))</f>
        <v>#N/A</v>
      </c>
      <c r="T1994" s="276"/>
      <c r="U1994" s="276"/>
      <c r="V1994" s="276"/>
      <c r="W1994" s="276"/>
    </row>
    <row r="1995" spans="1:23" s="267" customFormat="1" ht="20.25">
      <c r="A1995" s="265"/>
      <c r="B1995" s="273"/>
      <c r="C1995" s="273"/>
      <c r="D1995" s="166" t="str">
        <f ca="1">IF(ISERROR($S1995),"",OFFSET('Smelter Reference List'!$C$4,$S1995-4,0)&amp;"")</f>
        <v/>
      </c>
      <c r="E1995" s="166" t="str">
        <f ca="1">IF(ISERROR($S1995),"",OFFSET('Smelter Reference List'!$D$4,$S1995-4,0)&amp;"")</f>
        <v/>
      </c>
      <c r="F1995" s="166" t="str">
        <f ca="1">IF(ISERROR($S1995),"",OFFSET('Smelter Reference List'!$E$4,$S1995-4,0))</f>
        <v/>
      </c>
      <c r="G1995" s="166" t="str">
        <f ca="1">IF(C1995=$U$4,"Enter smelter details", IF(ISERROR($S1995),"",OFFSET('Smelter Reference List'!$F$4,$S1995-4,0)))</f>
        <v/>
      </c>
      <c r="H1995" s="290" t="str">
        <f ca="1">IF(ISERROR($S1995),"",OFFSET('Smelter Reference List'!$G$4,$S1995-4,0))</f>
        <v/>
      </c>
      <c r="I1995" s="291" t="str">
        <f ca="1">IF(ISERROR($S1995),"",OFFSET('Smelter Reference List'!$H$4,$S1995-4,0))</f>
        <v/>
      </c>
      <c r="J1995" s="291" t="str">
        <f ca="1">IF(ISERROR($S1995),"",OFFSET('Smelter Reference List'!$I$4,$S1995-4,0))</f>
        <v/>
      </c>
      <c r="K1995" s="288"/>
      <c r="L1995" s="288"/>
      <c r="M1995" s="288"/>
      <c r="N1995" s="288"/>
      <c r="O1995" s="288"/>
      <c r="P1995" s="288"/>
      <c r="Q1995" s="289"/>
      <c r="R1995" s="274"/>
      <c r="S1995" s="275" t="e">
        <f>IF(OR(C1995="",C1995=T$4),NA(),MATCH($B1995&amp;$C1995,'Smelter Reference List'!$J:$J,0))</f>
        <v>#N/A</v>
      </c>
      <c r="T1995" s="276"/>
      <c r="U1995" s="276"/>
      <c r="V1995" s="276"/>
      <c r="W1995" s="276"/>
    </row>
    <row r="1996" spans="1:23" s="267" customFormat="1" ht="20.25">
      <c r="A1996" s="265"/>
      <c r="B1996" s="273"/>
      <c r="C1996" s="273"/>
      <c r="D1996" s="166" t="str">
        <f ca="1">IF(ISERROR($S1996),"",OFFSET('Smelter Reference List'!$C$4,$S1996-4,0)&amp;"")</f>
        <v/>
      </c>
      <c r="E1996" s="166" t="str">
        <f ca="1">IF(ISERROR($S1996),"",OFFSET('Smelter Reference List'!$D$4,$S1996-4,0)&amp;"")</f>
        <v/>
      </c>
      <c r="F1996" s="166" t="str">
        <f ca="1">IF(ISERROR($S1996),"",OFFSET('Smelter Reference List'!$E$4,$S1996-4,0))</f>
        <v/>
      </c>
      <c r="G1996" s="166" t="str">
        <f ca="1">IF(C1996=$U$4,"Enter smelter details", IF(ISERROR($S1996),"",OFFSET('Smelter Reference List'!$F$4,$S1996-4,0)))</f>
        <v/>
      </c>
      <c r="H1996" s="290" t="str">
        <f ca="1">IF(ISERROR($S1996),"",OFFSET('Smelter Reference List'!$G$4,$S1996-4,0))</f>
        <v/>
      </c>
      <c r="I1996" s="291" t="str">
        <f ca="1">IF(ISERROR($S1996),"",OFFSET('Smelter Reference List'!$H$4,$S1996-4,0))</f>
        <v/>
      </c>
      <c r="J1996" s="291" t="str">
        <f ca="1">IF(ISERROR($S1996),"",OFFSET('Smelter Reference List'!$I$4,$S1996-4,0))</f>
        <v/>
      </c>
      <c r="K1996" s="288"/>
      <c r="L1996" s="288"/>
      <c r="M1996" s="288"/>
      <c r="N1996" s="288"/>
      <c r="O1996" s="288"/>
      <c r="P1996" s="288"/>
      <c r="Q1996" s="289"/>
      <c r="R1996" s="274"/>
      <c r="S1996" s="275" t="e">
        <f>IF(OR(C1996="",C1996=T$4),NA(),MATCH($B1996&amp;$C1996,'Smelter Reference List'!$J:$J,0))</f>
        <v>#N/A</v>
      </c>
      <c r="T1996" s="276"/>
      <c r="U1996" s="276"/>
      <c r="V1996" s="276"/>
      <c r="W1996" s="276"/>
    </row>
    <row r="1997" spans="1:23" s="267" customFormat="1" ht="20.25">
      <c r="A1997" s="265"/>
      <c r="B1997" s="273"/>
      <c r="C1997" s="273"/>
      <c r="D1997" s="166" t="str">
        <f ca="1">IF(ISERROR($S1997),"",OFFSET('Smelter Reference List'!$C$4,$S1997-4,0)&amp;"")</f>
        <v/>
      </c>
      <c r="E1997" s="166" t="str">
        <f ca="1">IF(ISERROR($S1997),"",OFFSET('Smelter Reference List'!$D$4,$S1997-4,0)&amp;"")</f>
        <v/>
      </c>
      <c r="F1997" s="166" t="str">
        <f ca="1">IF(ISERROR($S1997),"",OFFSET('Smelter Reference List'!$E$4,$S1997-4,0))</f>
        <v/>
      </c>
      <c r="G1997" s="166" t="str">
        <f ca="1">IF(C1997=$U$4,"Enter smelter details", IF(ISERROR($S1997),"",OFFSET('Smelter Reference List'!$F$4,$S1997-4,0)))</f>
        <v/>
      </c>
      <c r="H1997" s="290" t="str">
        <f ca="1">IF(ISERROR($S1997),"",OFFSET('Smelter Reference List'!$G$4,$S1997-4,0))</f>
        <v/>
      </c>
      <c r="I1997" s="291" t="str">
        <f ca="1">IF(ISERROR($S1997),"",OFFSET('Smelter Reference List'!$H$4,$S1997-4,0))</f>
        <v/>
      </c>
      <c r="J1997" s="291" t="str">
        <f ca="1">IF(ISERROR($S1997),"",OFFSET('Smelter Reference List'!$I$4,$S1997-4,0))</f>
        <v/>
      </c>
      <c r="K1997" s="288"/>
      <c r="L1997" s="288"/>
      <c r="M1997" s="288"/>
      <c r="N1997" s="288"/>
      <c r="O1997" s="288"/>
      <c r="P1997" s="288"/>
      <c r="Q1997" s="289"/>
      <c r="R1997" s="274"/>
      <c r="S1997" s="275" t="e">
        <f>IF(OR(C1997="",C1997=T$4),NA(),MATCH($B1997&amp;$C1997,'Smelter Reference List'!$J:$J,0))</f>
        <v>#N/A</v>
      </c>
      <c r="T1997" s="276"/>
      <c r="U1997" s="276"/>
      <c r="V1997" s="276"/>
      <c r="W1997" s="276"/>
    </row>
    <row r="1998" spans="1:23" s="267" customFormat="1" ht="20.25">
      <c r="A1998" s="265"/>
      <c r="B1998" s="273"/>
      <c r="C1998" s="273"/>
      <c r="D1998" s="166" t="str">
        <f ca="1">IF(ISERROR($S1998),"",OFFSET('Smelter Reference List'!$C$4,$S1998-4,0)&amp;"")</f>
        <v/>
      </c>
      <c r="E1998" s="166" t="str">
        <f ca="1">IF(ISERROR($S1998),"",OFFSET('Smelter Reference List'!$D$4,$S1998-4,0)&amp;"")</f>
        <v/>
      </c>
      <c r="F1998" s="166" t="str">
        <f ca="1">IF(ISERROR($S1998),"",OFFSET('Smelter Reference List'!$E$4,$S1998-4,0))</f>
        <v/>
      </c>
      <c r="G1998" s="166" t="str">
        <f ca="1">IF(C1998=$U$4,"Enter smelter details", IF(ISERROR($S1998),"",OFFSET('Smelter Reference List'!$F$4,$S1998-4,0)))</f>
        <v/>
      </c>
      <c r="H1998" s="290" t="str">
        <f ca="1">IF(ISERROR($S1998),"",OFFSET('Smelter Reference List'!$G$4,$S1998-4,0))</f>
        <v/>
      </c>
      <c r="I1998" s="291" t="str">
        <f ca="1">IF(ISERROR($S1998),"",OFFSET('Smelter Reference List'!$H$4,$S1998-4,0))</f>
        <v/>
      </c>
      <c r="J1998" s="291" t="str">
        <f ca="1">IF(ISERROR($S1998),"",OFFSET('Smelter Reference List'!$I$4,$S1998-4,0))</f>
        <v/>
      </c>
      <c r="K1998" s="288"/>
      <c r="L1998" s="288"/>
      <c r="M1998" s="288"/>
      <c r="N1998" s="288"/>
      <c r="O1998" s="288"/>
      <c r="P1998" s="288"/>
      <c r="Q1998" s="289"/>
      <c r="R1998" s="274"/>
      <c r="S1998" s="275" t="e">
        <f>IF(OR(C1998="",C1998=T$4),NA(),MATCH($B1998&amp;$C1998,'Smelter Reference List'!$J:$J,0))</f>
        <v>#N/A</v>
      </c>
      <c r="T1998" s="276"/>
      <c r="U1998" s="276"/>
      <c r="V1998" s="276"/>
      <c r="W1998" s="276"/>
    </row>
    <row r="1999" spans="1:23" s="267" customFormat="1" ht="20.25">
      <c r="A1999" s="265"/>
      <c r="B1999" s="273"/>
      <c r="C1999" s="273"/>
      <c r="D1999" s="166" t="str">
        <f ca="1">IF(ISERROR($S1999),"",OFFSET('Smelter Reference List'!$C$4,$S1999-4,0)&amp;"")</f>
        <v/>
      </c>
      <c r="E1999" s="166" t="str">
        <f ca="1">IF(ISERROR($S1999),"",OFFSET('Smelter Reference List'!$D$4,$S1999-4,0)&amp;"")</f>
        <v/>
      </c>
      <c r="F1999" s="166" t="str">
        <f ca="1">IF(ISERROR($S1999),"",OFFSET('Smelter Reference List'!$E$4,$S1999-4,0))</f>
        <v/>
      </c>
      <c r="G1999" s="166" t="str">
        <f ca="1">IF(C1999=$U$4,"Enter smelter details", IF(ISERROR($S1999),"",OFFSET('Smelter Reference List'!$F$4,$S1999-4,0)))</f>
        <v/>
      </c>
      <c r="H1999" s="290" t="str">
        <f ca="1">IF(ISERROR($S1999),"",OFFSET('Smelter Reference List'!$G$4,$S1999-4,0))</f>
        <v/>
      </c>
      <c r="I1999" s="291" t="str">
        <f ca="1">IF(ISERROR($S1999),"",OFFSET('Smelter Reference List'!$H$4,$S1999-4,0))</f>
        <v/>
      </c>
      <c r="J1999" s="291" t="str">
        <f ca="1">IF(ISERROR($S1999),"",OFFSET('Smelter Reference List'!$I$4,$S1999-4,0))</f>
        <v/>
      </c>
      <c r="K1999" s="288"/>
      <c r="L1999" s="288"/>
      <c r="M1999" s="288"/>
      <c r="N1999" s="288"/>
      <c r="O1999" s="288"/>
      <c r="P1999" s="288"/>
      <c r="Q1999" s="289"/>
      <c r="R1999" s="274"/>
      <c r="S1999" s="275" t="e">
        <f>IF(OR(C1999="",C1999=T$4),NA(),MATCH($B1999&amp;$C1999,'Smelter Reference List'!$J:$J,0))</f>
        <v>#N/A</v>
      </c>
      <c r="T1999" s="276"/>
      <c r="U1999" s="276"/>
      <c r="V1999" s="276"/>
      <c r="W1999" s="276"/>
    </row>
    <row r="2000" spans="1:23" s="267" customFormat="1" ht="20.25">
      <c r="A2000" s="265"/>
      <c r="B2000" s="273"/>
      <c r="C2000" s="273"/>
      <c r="D2000" s="166" t="str">
        <f ca="1">IF(ISERROR($S2000),"",OFFSET('Smelter Reference List'!$C$4,$S2000-4,0)&amp;"")</f>
        <v/>
      </c>
      <c r="E2000" s="166" t="str">
        <f ca="1">IF(ISERROR($S2000),"",OFFSET('Smelter Reference List'!$D$4,$S2000-4,0)&amp;"")</f>
        <v/>
      </c>
      <c r="F2000" s="166" t="str">
        <f ca="1">IF(ISERROR($S2000),"",OFFSET('Smelter Reference List'!$E$4,$S2000-4,0))</f>
        <v/>
      </c>
      <c r="G2000" s="166" t="str">
        <f ca="1">IF(C2000=$U$4,"Enter smelter details", IF(ISERROR($S2000),"",OFFSET('Smelter Reference List'!$F$4,$S2000-4,0)))</f>
        <v/>
      </c>
      <c r="H2000" s="290" t="str">
        <f ca="1">IF(ISERROR($S2000),"",OFFSET('Smelter Reference List'!$G$4,$S2000-4,0))</f>
        <v/>
      </c>
      <c r="I2000" s="291" t="str">
        <f ca="1">IF(ISERROR($S2000),"",OFFSET('Smelter Reference List'!$H$4,$S2000-4,0))</f>
        <v/>
      </c>
      <c r="J2000" s="291" t="str">
        <f ca="1">IF(ISERROR($S2000),"",OFFSET('Smelter Reference List'!$I$4,$S2000-4,0))</f>
        <v/>
      </c>
      <c r="K2000" s="288"/>
      <c r="L2000" s="288"/>
      <c r="M2000" s="288"/>
      <c r="N2000" s="288"/>
      <c r="O2000" s="288"/>
      <c r="P2000" s="288"/>
      <c r="Q2000" s="289"/>
      <c r="R2000" s="274"/>
      <c r="S2000" s="275" t="e">
        <f>IF(OR(C2000="",C2000=T$4),NA(),MATCH($B2000&amp;$C2000,'Smelter Reference List'!$J:$J,0))</f>
        <v>#N/A</v>
      </c>
      <c r="T2000" s="276"/>
      <c r="U2000" s="276"/>
      <c r="V2000" s="276"/>
      <c r="W2000" s="276"/>
    </row>
    <row r="2001" spans="1:23" s="267" customFormat="1" ht="20.25">
      <c r="A2001" s="265"/>
      <c r="B2001" s="273"/>
      <c r="C2001" s="273"/>
      <c r="D2001" s="166" t="str">
        <f ca="1">IF(ISERROR($S2001),"",OFFSET('Smelter Reference List'!$C$4,$S2001-4,0)&amp;"")</f>
        <v/>
      </c>
      <c r="E2001" s="166" t="str">
        <f ca="1">IF(ISERROR($S2001),"",OFFSET('Smelter Reference List'!$D$4,$S2001-4,0)&amp;"")</f>
        <v/>
      </c>
      <c r="F2001" s="166" t="str">
        <f ca="1">IF(ISERROR($S2001),"",OFFSET('Smelter Reference List'!$E$4,$S2001-4,0))</f>
        <v/>
      </c>
      <c r="G2001" s="166" t="str">
        <f ca="1">IF(C2001=$U$4,"Enter smelter details", IF(ISERROR($S2001),"",OFFSET('Smelter Reference List'!$F$4,$S2001-4,0)))</f>
        <v/>
      </c>
      <c r="H2001" s="290" t="str">
        <f ca="1">IF(ISERROR($S2001),"",OFFSET('Smelter Reference List'!$G$4,$S2001-4,0))</f>
        <v/>
      </c>
      <c r="I2001" s="291" t="str">
        <f ca="1">IF(ISERROR($S2001),"",OFFSET('Smelter Reference List'!$H$4,$S2001-4,0))</f>
        <v/>
      </c>
      <c r="J2001" s="291" t="str">
        <f ca="1">IF(ISERROR($S2001),"",OFFSET('Smelter Reference List'!$I$4,$S2001-4,0))</f>
        <v/>
      </c>
      <c r="K2001" s="288"/>
      <c r="L2001" s="288"/>
      <c r="M2001" s="288"/>
      <c r="N2001" s="288"/>
      <c r="O2001" s="288"/>
      <c r="P2001" s="288"/>
      <c r="Q2001" s="289"/>
      <c r="R2001" s="274"/>
      <c r="S2001" s="275" t="e">
        <f>IF(OR(C2001="",C2001=T$4),NA(),MATCH($B2001&amp;$C2001,'Smelter Reference List'!$J:$J,0))</f>
        <v>#N/A</v>
      </c>
      <c r="T2001" s="276"/>
      <c r="U2001" s="276"/>
      <c r="V2001" s="276"/>
      <c r="W2001" s="276"/>
    </row>
    <row r="2002" spans="1:23" s="267" customFormat="1" ht="20.25">
      <c r="A2002" s="265"/>
      <c r="B2002" s="273"/>
      <c r="C2002" s="273"/>
      <c r="D2002" s="166" t="str">
        <f ca="1">IF(ISERROR($S2002),"",OFFSET('Smelter Reference List'!$C$4,$S2002-4,0)&amp;"")</f>
        <v/>
      </c>
      <c r="E2002" s="166" t="str">
        <f ca="1">IF(ISERROR($S2002),"",OFFSET('Smelter Reference List'!$D$4,$S2002-4,0)&amp;"")</f>
        <v/>
      </c>
      <c r="F2002" s="166" t="str">
        <f ca="1">IF(ISERROR($S2002),"",OFFSET('Smelter Reference List'!$E$4,$S2002-4,0))</f>
        <v/>
      </c>
      <c r="G2002" s="166" t="str">
        <f ca="1">IF(C2002=$U$4,"Enter smelter details", IF(ISERROR($S2002),"",OFFSET('Smelter Reference List'!$F$4,$S2002-4,0)))</f>
        <v/>
      </c>
      <c r="H2002" s="290" t="str">
        <f ca="1">IF(ISERROR($S2002),"",OFFSET('Smelter Reference List'!$G$4,$S2002-4,0))</f>
        <v/>
      </c>
      <c r="I2002" s="291" t="str">
        <f ca="1">IF(ISERROR($S2002),"",OFFSET('Smelter Reference List'!$H$4,$S2002-4,0))</f>
        <v/>
      </c>
      <c r="J2002" s="291" t="str">
        <f ca="1">IF(ISERROR($S2002),"",OFFSET('Smelter Reference List'!$I$4,$S2002-4,0))</f>
        <v/>
      </c>
      <c r="K2002" s="288"/>
      <c r="L2002" s="288"/>
      <c r="M2002" s="288"/>
      <c r="N2002" s="288"/>
      <c r="O2002" s="288"/>
      <c r="P2002" s="288"/>
      <c r="Q2002" s="289"/>
      <c r="R2002" s="274"/>
      <c r="S2002" s="275" t="e">
        <f>IF(OR(C2002="",C2002=T$4),NA(),MATCH($B2002&amp;$C2002,'Smelter Reference List'!$J:$J,0))</f>
        <v>#N/A</v>
      </c>
      <c r="T2002" s="276"/>
      <c r="U2002" s="276"/>
      <c r="V2002" s="276"/>
      <c r="W2002" s="276"/>
    </row>
    <row r="2003" spans="1:23" s="267" customFormat="1" ht="20.25">
      <c r="A2003" s="265"/>
      <c r="B2003" s="273"/>
      <c r="C2003" s="273"/>
      <c r="D2003" s="166" t="str">
        <f ca="1">IF(ISERROR($S2003),"",OFFSET('Smelter Reference List'!$C$4,$S2003-4,0)&amp;"")</f>
        <v/>
      </c>
      <c r="E2003" s="166" t="str">
        <f ca="1">IF(ISERROR($S2003),"",OFFSET('Smelter Reference List'!$D$4,$S2003-4,0)&amp;"")</f>
        <v/>
      </c>
      <c r="F2003" s="166" t="str">
        <f ca="1">IF(ISERROR($S2003),"",OFFSET('Smelter Reference List'!$E$4,$S2003-4,0))</f>
        <v/>
      </c>
      <c r="G2003" s="166" t="str">
        <f ca="1">IF(C2003=$U$4,"Enter smelter details", IF(ISERROR($S2003),"",OFFSET('Smelter Reference List'!$F$4,$S2003-4,0)))</f>
        <v/>
      </c>
      <c r="H2003" s="290" t="str">
        <f ca="1">IF(ISERROR($S2003),"",OFFSET('Smelter Reference List'!$G$4,$S2003-4,0))</f>
        <v/>
      </c>
      <c r="I2003" s="291" t="str">
        <f ca="1">IF(ISERROR($S2003),"",OFFSET('Smelter Reference List'!$H$4,$S2003-4,0))</f>
        <v/>
      </c>
      <c r="J2003" s="291" t="str">
        <f ca="1">IF(ISERROR($S2003),"",OFFSET('Smelter Reference List'!$I$4,$S2003-4,0))</f>
        <v/>
      </c>
      <c r="K2003" s="288"/>
      <c r="L2003" s="288"/>
      <c r="M2003" s="288"/>
      <c r="N2003" s="288"/>
      <c r="O2003" s="288"/>
      <c r="P2003" s="288"/>
      <c r="Q2003" s="289"/>
      <c r="R2003" s="274"/>
      <c r="S2003" s="275" t="e">
        <f>IF(OR(C2003="",C2003=T$4),NA(),MATCH($B2003&amp;$C2003,'Smelter Reference List'!$J:$J,0))</f>
        <v>#N/A</v>
      </c>
      <c r="T2003" s="276"/>
      <c r="U2003" s="276"/>
      <c r="V2003" s="276"/>
      <c r="W2003" s="276"/>
    </row>
    <row r="2004" spans="1:23" s="267" customFormat="1" ht="20.25">
      <c r="A2004" s="265"/>
      <c r="B2004" s="273"/>
      <c r="C2004" s="273"/>
      <c r="D2004" s="166" t="str">
        <f ca="1">IF(ISERROR($S2004),"",OFFSET('Smelter Reference List'!$C$4,$S2004-4,0)&amp;"")</f>
        <v/>
      </c>
      <c r="E2004" s="166" t="str">
        <f ca="1">IF(ISERROR($S2004),"",OFFSET('Smelter Reference List'!$D$4,$S2004-4,0)&amp;"")</f>
        <v/>
      </c>
      <c r="F2004" s="166" t="str">
        <f ca="1">IF(ISERROR($S2004),"",OFFSET('Smelter Reference List'!$E$4,$S2004-4,0))</f>
        <v/>
      </c>
      <c r="G2004" s="166" t="str">
        <f ca="1">IF(C2004=$U$4,"Enter smelter details", IF(ISERROR($S2004),"",OFFSET('Smelter Reference List'!$F$4,$S2004-4,0)))</f>
        <v/>
      </c>
      <c r="H2004" s="290" t="str">
        <f ca="1">IF(ISERROR($S2004),"",OFFSET('Smelter Reference List'!$G$4,$S2004-4,0))</f>
        <v/>
      </c>
      <c r="I2004" s="291" t="str">
        <f ca="1">IF(ISERROR($S2004),"",OFFSET('Smelter Reference List'!$H$4,$S2004-4,0))</f>
        <v/>
      </c>
      <c r="J2004" s="291" t="str">
        <f ca="1">IF(ISERROR($S2004),"",OFFSET('Smelter Reference List'!$I$4,$S2004-4,0))</f>
        <v/>
      </c>
      <c r="K2004" s="288"/>
      <c r="L2004" s="288"/>
      <c r="M2004" s="288"/>
      <c r="N2004" s="288"/>
      <c r="O2004" s="288"/>
      <c r="P2004" s="288"/>
      <c r="Q2004" s="289"/>
      <c r="R2004" s="274"/>
      <c r="S2004" s="275" t="e">
        <f>IF(OR(C2004="",C2004=T$4),NA(),MATCH($B2004&amp;$C2004,'Smelter Reference List'!$J:$J,0))</f>
        <v>#N/A</v>
      </c>
      <c r="T2004" s="276"/>
      <c r="U2004" s="276"/>
      <c r="V2004" s="276"/>
      <c r="W2004" s="276"/>
    </row>
    <row r="2005" spans="1:23" s="267" customFormat="1" ht="20.25">
      <c r="A2005" s="265"/>
      <c r="B2005" s="273"/>
      <c r="C2005" s="273"/>
      <c r="D2005" s="166" t="str">
        <f ca="1">IF(ISERROR($S2005),"",OFFSET('Smelter Reference List'!$C$4,$S2005-4,0)&amp;"")</f>
        <v/>
      </c>
      <c r="E2005" s="166" t="str">
        <f ca="1">IF(ISERROR($S2005),"",OFFSET('Smelter Reference List'!$D$4,$S2005-4,0)&amp;"")</f>
        <v/>
      </c>
      <c r="F2005" s="166" t="str">
        <f ca="1">IF(ISERROR($S2005),"",OFFSET('Smelter Reference List'!$E$4,$S2005-4,0))</f>
        <v/>
      </c>
      <c r="G2005" s="166" t="str">
        <f ca="1">IF(C2005=$U$4,"Enter smelter details", IF(ISERROR($S2005),"",OFFSET('Smelter Reference List'!$F$4,$S2005-4,0)))</f>
        <v/>
      </c>
      <c r="H2005" s="290" t="str">
        <f ca="1">IF(ISERROR($S2005),"",OFFSET('Smelter Reference List'!$G$4,$S2005-4,0))</f>
        <v/>
      </c>
      <c r="I2005" s="291" t="str">
        <f ca="1">IF(ISERROR($S2005),"",OFFSET('Smelter Reference List'!$H$4,$S2005-4,0))</f>
        <v/>
      </c>
      <c r="J2005" s="291" t="str">
        <f ca="1">IF(ISERROR($S2005),"",OFFSET('Smelter Reference List'!$I$4,$S2005-4,0))</f>
        <v/>
      </c>
      <c r="K2005" s="288"/>
      <c r="L2005" s="288"/>
      <c r="M2005" s="288"/>
      <c r="N2005" s="288"/>
      <c r="O2005" s="288"/>
      <c r="P2005" s="288"/>
      <c r="Q2005" s="289"/>
      <c r="R2005" s="274"/>
      <c r="S2005" s="275" t="e">
        <f>IF(OR(C2005="",C2005=T$4),NA(),MATCH($B2005&amp;$C2005,'Smelter Reference List'!$J:$J,0))</f>
        <v>#N/A</v>
      </c>
      <c r="T2005" s="276"/>
      <c r="U2005" s="276"/>
      <c r="V2005" s="276"/>
      <c r="W2005" s="276"/>
    </row>
    <row r="2006" spans="1:23" s="267" customFormat="1" ht="20.25">
      <c r="A2006" s="265"/>
      <c r="B2006" s="273"/>
      <c r="C2006" s="273"/>
      <c r="D2006" s="166" t="str">
        <f ca="1">IF(ISERROR($S2006),"",OFFSET('Smelter Reference List'!$C$4,$S2006-4,0)&amp;"")</f>
        <v/>
      </c>
      <c r="E2006" s="166" t="str">
        <f ca="1">IF(ISERROR($S2006),"",OFFSET('Smelter Reference List'!$D$4,$S2006-4,0)&amp;"")</f>
        <v/>
      </c>
      <c r="F2006" s="166" t="str">
        <f ca="1">IF(ISERROR($S2006),"",OFFSET('Smelter Reference List'!$E$4,$S2006-4,0))</f>
        <v/>
      </c>
      <c r="G2006" s="166" t="str">
        <f ca="1">IF(C2006=$U$4,"Enter smelter details", IF(ISERROR($S2006),"",OFFSET('Smelter Reference List'!$F$4,$S2006-4,0)))</f>
        <v/>
      </c>
      <c r="H2006" s="290" t="str">
        <f ca="1">IF(ISERROR($S2006),"",OFFSET('Smelter Reference List'!$G$4,$S2006-4,0))</f>
        <v/>
      </c>
      <c r="I2006" s="291" t="str">
        <f ca="1">IF(ISERROR($S2006),"",OFFSET('Smelter Reference List'!$H$4,$S2006-4,0))</f>
        <v/>
      </c>
      <c r="J2006" s="291" t="str">
        <f ca="1">IF(ISERROR($S2006),"",OFFSET('Smelter Reference List'!$I$4,$S2006-4,0))</f>
        <v/>
      </c>
      <c r="K2006" s="288"/>
      <c r="L2006" s="288"/>
      <c r="M2006" s="288"/>
      <c r="N2006" s="288"/>
      <c r="O2006" s="288"/>
      <c r="P2006" s="288"/>
      <c r="Q2006" s="289"/>
      <c r="R2006" s="274"/>
      <c r="S2006" s="275" t="e">
        <f>IF(OR(C2006="",C2006=T$4),NA(),MATCH($B2006&amp;$C2006,'Smelter Reference List'!$J:$J,0))</f>
        <v>#N/A</v>
      </c>
      <c r="T2006" s="276"/>
      <c r="U2006" s="276"/>
      <c r="V2006" s="276"/>
      <c r="W2006" s="276"/>
    </row>
    <row r="2007" spans="1:23" s="267" customFormat="1" ht="20.25">
      <c r="A2007" s="265"/>
      <c r="B2007" s="273"/>
      <c r="C2007" s="273"/>
      <c r="D2007" s="166" t="str">
        <f ca="1">IF(ISERROR($S2007),"",OFFSET('Smelter Reference List'!$C$4,$S2007-4,0)&amp;"")</f>
        <v/>
      </c>
      <c r="E2007" s="166" t="str">
        <f ca="1">IF(ISERROR($S2007),"",OFFSET('Smelter Reference List'!$D$4,$S2007-4,0)&amp;"")</f>
        <v/>
      </c>
      <c r="F2007" s="166" t="str">
        <f ca="1">IF(ISERROR($S2007),"",OFFSET('Smelter Reference List'!$E$4,$S2007-4,0))</f>
        <v/>
      </c>
      <c r="G2007" s="166" t="str">
        <f ca="1">IF(C2007=$U$4,"Enter smelter details", IF(ISERROR($S2007),"",OFFSET('Smelter Reference List'!$F$4,$S2007-4,0)))</f>
        <v/>
      </c>
      <c r="H2007" s="290" t="str">
        <f ca="1">IF(ISERROR($S2007),"",OFFSET('Smelter Reference List'!$G$4,$S2007-4,0))</f>
        <v/>
      </c>
      <c r="I2007" s="291" t="str">
        <f ca="1">IF(ISERROR($S2007),"",OFFSET('Smelter Reference List'!$H$4,$S2007-4,0))</f>
        <v/>
      </c>
      <c r="J2007" s="291" t="str">
        <f ca="1">IF(ISERROR($S2007),"",OFFSET('Smelter Reference List'!$I$4,$S2007-4,0))</f>
        <v/>
      </c>
      <c r="K2007" s="288"/>
      <c r="L2007" s="288"/>
      <c r="M2007" s="288"/>
      <c r="N2007" s="288"/>
      <c r="O2007" s="288"/>
      <c r="P2007" s="288"/>
      <c r="Q2007" s="289"/>
      <c r="R2007" s="274"/>
      <c r="S2007" s="275" t="e">
        <f>IF(OR(C2007="",C2007=T$4),NA(),MATCH($B2007&amp;$C2007,'Smelter Reference List'!$J:$J,0))</f>
        <v>#N/A</v>
      </c>
      <c r="T2007" s="276"/>
      <c r="U2007" s="276"/>
      <c r="V2007" s="276"/>
      <c r="W2007" s="276"/>
    </row>
    <row r="2008" spans="1:23" s="267" customFormat="1" ht="20.25">
      <c r="A2008" s="265"/>
      <c r="B2008" s="273"/>
      <c r="C2008" s="273"/>
      <c r="D2008" s="166" t="str">
        <f ca="1">IF(ISERROR($S2008),"",OFFSET('Smelter Reference List'!$C$4,$S2008-4,0)&amp;"")</f>
        <v/>
      </c>
      <c r="E2008" s="166" t="str">
        <f ca="1">IF(ISERROR($S2008),"",OFFSET('Smelter Reference List'!$D$4,$S2008-4,0)&amp;"")</f>
        <v/>
      </c>
      <c r="F2008" s="166" t="str">
        <f ca="1">IF(ISERROR($S2008),"",OFFSET('Smelter Reference List'!$E$4,$S2008-4,0))</f>
        <v/>
      </c>
      <c r="G2008" s="166" t="str">
        <f ca="1">IF(C2008=$U$4,"Enter smelter details", IF(ISERROR($S2008),"",OFFSET('Smelter Reference List'!$F$4,$S2008-4,0)))</f>
        <v/>
      </c>
      <c r="H2008" s="290" t="str">
        <f ca="1">IF(ISERROR($S2008),"",OFFSET('Smelter Reference List'!$G$4,$S2008-4,0))</f>
        <v/>
      </c>
      <c r="I2008" s="291" t="str">
        <f ca="1">IF(ISERROR($S2008),"",OFFSET('Smelter Reference List'!$H$4,$S2008-4,0))</f>
        <v/>
      </c>
      <c r="J2008" s="291" t="str">
        <f ca="1">IF(ISERROR($S2008),"",OFFSET('Smelter Reference List'!$I$4,$S2008-4,0))</f>
        <v/>
      </c>
      <c r="K2008" s="288"/>
      <c r="L2008" s="288"/>
      <c r="M2008" s="288"/>
      <c r="N2008" s="288"/>
      <c r="O2008" s="288"/>
      <c r="P2008" s="288"/>
      <c r="Q2008" s="289"/>
      <c r="R2008" s="274"/>
      <c r="S2008" s="275" t="e">
        <f>IF(OR(C2008="",C2008=T$4),NA(),MATCH($B2008&amp;$C2008,'Smelter Reference List'!$J:$J,0))</f>
        <v>#N/A</v>
      </c>
      <c r="T2008" s="276"/>
      <c r="U2008" s="276"/>
      <c r="V2008" s="276"/>
      <c r="W2008" s="276"/>
    </row>
    <row r="2009" spans="1:23" s="267" customFormat="1" ht="20.25">
      <c r="A2009" s="265"/>
      <c r="B2009" s="273"/>
      <c r="C2009" s="273"/>
      <c r="D2009" s="166" t="str">
        <f ca="1">IF(ISERROR($S2009),"",OFFSET('Smelter Reference List'!$C$4,$S2009-4,0)&amp;"")</f>
        <v/>
      </c>
      <c r="E2009" s="166" t="str">
        <f ca="1">IF(ISERROR($S2009),"",OFFSET('Smelter Reference List'!$D$4,$S2009-4,0)&amp;"")</f>
        <v/>
      </c>
      <c r="F2009" s="166" t="str">
        <f ca="1">IF(ISERROR($S2009),"",OFFSET('Smelter Reference List'!$E$4,$S2009-4,0))</f>
        <v/>
      </c>
      <c r="G2009" s="166" t="str">
        <f ca="1">IF(C2009=$U$4,"Enter smelter details", IF(ISERROR($S2009),"",OFFSET('Smelter Reference List'!$F$4,$S2009-4,0)))</f>
        <v/>
      </c>
      <c r="H2009" s="290" t="str">
        <f ca="1">IF(ISERROR($S2009),"",OFFSET('Smelter Reference List'!$G$4,$S2009-4,0))</f>
        <v/>
      </c>
      <c r="I2009" s="291" t="str">
        <f ca="1">IF(ISERROR($S2009),"",OFFSET('Smelter Reference List'!$H$4,$S2009-4,0))</f>
        <v/>
      </c>
      <c r="J2009" s="291" t="str">
        <f ca="1">IF(ISERROR($S2009),"",OFFSET('Smelter Reference List'!$I$4,$S2009-4,0))</f>
        <v/>
      </c>
      <c r="K2009" s="288"/>
      <c r="L2009" s="288"/>
      <c r="M2009" s="288"/>
      <c r="N2009" s="288"/>
      <c r="O2009" s="288"/>
      <c r="P2009" s="288"/>
      <c r="Q2009" s="289"/>
      <c r="R2009" s="274"/>
      <c r="S2009" s="275" t="e">
        <f>IF(OR(C2009="",C2009=T$4),NA(),MATCH($B2009&amp;$C2009,'Smelter Reference List'!$J:$J,0))</f>
        <v>#N/A</v>
      </c>
      <c r="T2009" s="276"/>
      <c r="U2009" s="276"/>
      <c r="V2009" s="276"/>
      <c r="W2009" s="276"/>
    </row>
    <row r="2010" spans="1:23" s="267" customFormat="1" ht="20.25">
      <c r="A2010" s="265"/>
      <c r="B2010" s="273"/>
      <c r="C2010" s="273"/>
      <c r="D2010" s="166" t="str">
        <f ca="1">IF(ISERROR($S2010),"",OFFSET('Smelter Reference List'!$C$4,$S2010-4,0)&amp;"")</f>
        <v/>
      </c>
      <c r="E2010" s="166" t="str">
        <f ca="1">IF(ISERROR($S2010),"",OFFSET('Smelter Reference List'!$D$4,$S2010-4,0)&amp;"")</f>
        <v/>
      </c>
      <c r="F2010" s="166" t="str">
        <f ca="1">IF(ISERROR($S2010),"",OFFSET('Smelter Reference List'!$E$4,$S2010-4,0))</f>
        <v/>
      </c>
      <c r="G2010" s="166" t="str">
        <f ca="1">IF(C2010=$U$4,"Enter smelter details", IF(ISERROR($S2010),"",OFFSET('Smelter Reference List'!$F$4,$S2010-4,0)))</f>
        <v/>
      </c>
      <c r="H2010" s="290" t="str">
        <f ca="1">IF(ISERROR($S2010),"",OFFSET('Smelter Reference List'!$G$4,$S2010-4,0))</f>
        <v/>
      </c>
      <c r="I2010" s="291" t="str">
        <f ca="1">IF(ISERROR($S2010),"",OFFSET('Smelter Reference List'!$H$4,$S2010-4,0))</f>
        <v/>
      </c>
      <c r="J2010" s="291" t="str">
        <f ca="1">IF(ISERROR($S2010),"",OFFSET('Smelter Reference List'!$I$4,$S2010-4,0))</f>
        <v/>
      </c>
      <c r="K2010" s="288"/>
      <c r="L2010" s="288"/>
      <c r="M2010" s="288"/>
      <c r="N2010" s="288"/>
      <c r="O2010" s="288"/>
      <c r="P2010" s="288"/>
      <c r="Q2010" s="289"/>
      <c r="R2010" s="274"/>
      <c r="S2010" s="275" t="e">
        <f>IF(OR(C2010="",C2010=T$4),NA(),MATCH($B2010&amp;$C2010,'Smelter Reference List'!$J:$J,0))</f>
        <v>#N/A</v>
      </c>
      <c r="T2010" s="276"/>
      <c r="U2010" s="276"/>
      <c r="V2010" s="276"/>
      <c r="W2010" s="276"/>
    </row>
    <row r="2011" spans="1:23" s="267" customFormat="1" ht="20.25">
      <c r="A2011" s="265"/>
      <c r="B2011" s="273"/>
      <c r="C2011" s="273"/>
      <c r="D2011" s="166" t="str">
        <f ca="1">IF(ISERROR($S2011),"",OFFSET('Smelter Reference List'!$C$4,$S2011-4,0)&amp;"")</f>
        <v/>
      </c>
      <c r="E2011" s="166" t="str">
        <f ca="1">IF(ISERROR($S2011),"",OFFSET('Smelter Reference List'!$D$4,$S2011-4,0)&amp;"")</f>
        <v/>
      </c>
      <c r="F2011" s="166" t="str">
        <f ca="1">IF(ISERROR($S2011),"",OFFSET('Smelter Reference List'!$E$4,$S2011-4,0))</f>
        <v/>
      </c>
      <c r="G2011" s="166" t="str">
        <f ca="1">IF(C2011=$U$4,"Enter smelter details", IF(ISERROR($S2011),"",OFFSET('Smelter Reference List'!$F$4,$S2011-4,0)))</f>
        <v/>
      </c>
      <c r="H2011" s="290" t="str">
        <f ca="1">IF(ISERROR($S2011),"",OFFSET('Smelter Reference List'!$G$4,$S2011-4,0))</f>
        <v/>
      </c>
      <c r="I2011" s="291" t="str">
        <f ca="1">IF(ISERROR($S2011),"",OFFSET('Smelter Reference List'!$H$4,$S2011-4,0))</f>
        <v/>
      </c>
      <c r="J2011" s="291" t="str">
        <f ca="1">IF(ISERROR($S2011),"",OFFSET('Smelter Reference List'!$I$4,$S2011-4,0))</f>
        <v/>
      </c>
      <c r="K2011" s="288"/>
      <c r="L2011" s="288"/>
      <c r="M2011" s="288"/>
      <c r="N2011" s="288"/>
      <c r="O2011" s="288"/>
      <c r="P2011" s="288"/>
      <c r="Q2011" s="289"/>
      <c r="R2011" s="274"/>
      <c r="S2011" s="275" t="e">
        <f>IF(OR(C2011="",C2011=T$4),NA(),MATCH($B2011&amp;$C2011,'Smelter Reference List'!$J:$J,0))</f>
        <v>#N/A</v>
      </c>
      <c r="T2011" s="276"/>
      <c r="U2011" s="276"/>
      <c r="V2011" s="276"/>
      <c r="W2011" s="276"/>
    </row>
    <row r="2012" spans="1:23" s="267" customFormat="1" ht="20.25">
      <c r="A2012" s="265"/>
      <c r="B2012" s="273"/>
      <c r="C2012" s="273"/>
      <c r="D2012" s="166" t="str">
        <f ca="1">IF(ISERROR($S2012),"",OFFSET('Smelter Reference List'!$C$4,$S2012-4,0)&amp;"")</f>
        <v/>
      </c>
      <c r="E2012" s="166" t="str">
        <f ca="1">IF(ISERROR($S2012),"",OFFSET('Smelter Reference List'!$D$4,$S2012-4,0)&amp;"")</f>
        <v/>
      </c>
      <c r="F2012" s="166" t="str">
        <f ca="1">IF(ISERROR($S2012),"",OFFSET('Smelter Reference List'!$E$4,$S2012-4,0))</f>
        <v/>
      </c>
      <c r="G2012" s="166" t="str">
        <f ca="1">IF(C2012=$U$4,"Enter smelter details", IF(ISERROR($S2012),"",OFFSET('Smelter Reference List'!$F$4,$S2012-4,0)))</f>
        <v/>
      </c>
      <c r="H2012" s="290" t="str">
        <f ca="1">IF(ISERROR($S2012),"",OFFSET('Smelter Reference List'!$G$4,$S2012-4,0))</f>
        <v/>
      </c>
      <c r="I2012" s="291" t="str">
        <f ca="1">IF(ISERROR($S2012),"",OFFSET('Smelter Reference List'!$H$4,$S2012-4,0))</f>
        <v/>
      </c>
      <c r="J2012" s="291" t="str">
        <f ca="1">IF(ISERROR($S2012),"",OFFSET('Smelter Reference List'!$I$4,$S2012-4,0))</f>
        <v/>
      </c>
      <c r="K2012" s="288"/>
      <c r="L2012" s="288"/>
      <c r="M2012" s="288"/>
      <c r="N2012" s="288"/>
      <c r="O2012" s="288"/>
      <c r="P2012" s="288"/>
      <c r="Q2012" s="289"/>
      <c r="R2012" s="274"/>
      <c r="S2012" s="275" t="e">
        <f>IF(OR(C2012="",C2012=T$4),NA(),MATCH($B2012&amp;$C2012,'Smelter Reference List'!$J:$J,0))</f>
        <v>#N/A</v>
      </c>
      <c r="T2012" s="276"/>
      <c r="U2012" s="276"/>
      <c r="V2012" s="276"/>
      <c r="W2012" s="276"/>
    </row>
    <row r="2013" spans="1:23" s="267" customFormat="1" ht="20.25">
      <c r="A2013" s="265"/>
      <c r="B2013" s="273"/>
      <c r="C2013" s="273"/>
      <c r="D2013" s="166" t="str">
        <f ca="1">IF(ISERROR($S2013),"",OFFSET('Smelter Reference List'!$C$4,$S2013-4,0)&amp;"")</f>
        <v/>
      </c>
      <c r="E2013" s="166" t="str">
        <f ca="1">IF(ISERROR($S2013),"",OFFSET('Smelter Reference List'!$D$4,$S2013-4,0)&amp;"")</f>
        <v/>
      </c>
      <c r="F2013" s="166" t="str">
        <f ca="1">IF(ISERROR($S2013),"",OFFSET('Smelter Reference List'!$E$4,$S2013-4,0))</f>
        <v/>
      </c>
      <c r="G2013" s="166" t="str">
        <f ca="1">IF(C2013=$U$4,"Enter smelter details", IF(ISERROR($S2013),"",OFFSET('Smelter Reference List'!$F$4,$S2013-4,0)))</f>
        <v/>
      </c>
      <c r="H2013" s="290" t="str">
        <f ca="1">IF(ISERROR($S2013),"",OFFSET('Smelter Reference List'!$G$4,$S2013-4,0))</f>
        <v/>
      </c>
      <c r="I2013" s="291" t="str">
        <f ca="1">IF(ISERROR($S2013),"",OFFSET('Smelter Reference List'!$H$4,$S2013-4,0))</f>
        <v/>
      </c>
      <c r="J2013" s="291" t="str">
        <f ca="1">IF(ISERROR($S2013),"",OFFSET('Smelter Reference List'!$I$4,$S2013-4,0))</f>
        <v/>
      </c>
      <c r="K2013" s="288"/>
      <c r="L2013" s="288"/>
      <c r="M2013" s="288"/>
      <c r="N2013" s="288"/>
      <c r="O2013" s="288"/>
      <c r="P2013" s="288"/>
      <c r="Q2013" s="289"/>
      <c r="R2013" s="274"/>
      <c r="S2013" s="275" t="e">
        <f>IF(OR(C2013="",C2013=T$4),NA(),MATCH($B2013&amp;$C2013,'Smelter Reference List'!$J:$J,0))</f>
        <v>#N/A</v>
      </c>
      <c r="T2013" s="276"/>
      <c r="U2013" s="276"/>
      <c r="V2013" s="276"/>
      <c r="W2013" s="276"/>
    </row>
    <row r="2014" spans="1:23" s="267" customFormat="1" ht="20.25">
      <c r="A2014" s="265"/>
      <c r="B2014" s="273"/>
      <c r="C2014" s="273"/>
      <c r="D2014" s="166" t="str">
        <f ca="1">IF(ISERROR($S2014),"",OFFSET('Smelter Reference List'!$C$4,$S2014-4,0)&amp;"")</f>
        <v/>
      </c>
      <c r="E2014" s="166" t="str">
        <f ca="1">IF(ISERROR($S2014),"",OFFSET('Smelter Reference List'!$D$4,$S2014-4,0)&amp;"")</f>
        <v/>
      </c>
      <c r="F2014" s="166" t="str">
        <f ca="1">IF(ISERROR($S2014),"",OFFSET('Smelter Reference List'!$E$4,$S2014-4,0))</f>
        <v/>
      </c>
      <c r="G2014" s="166" t="str">
        <f ca="1">IF(C2014=$U$4,"Enter smelter details", IF(ISERROR($S2014),"",OFFSET('Smelter Reference List'!$F$4,$S2014-4,0)))</f>
        <v/>
      </c>
      <c r="H2014" s="290" t="str">
        <f ca="1">IF(ISERROR($S2014),"",OFFSET('Smelter Reference List'!$G$4,$S2014-4,0))</f>
        <v/>
      </c>
      <c r="I2014" s="291" t="str">
        <f ca="1">IF(ISERROR($S2014),"",OFFSET('Smelter Reference List'!$H$4,$S2014-4,0))</f>
        <v/>
      </c>
      <c r="J2014" s="291" t="str">
        <f ca="1">IF(ISERROR($S2014),"",OFFSET('Smelter Reference List'!$I$4,$S2014-4,0))</f>
        <v/>
      </c>
      <c r="K2014" s="288"/>
      <c r="L2014" s="288"/>
      <c r="M2014" s="288"/>
      <c r="N2014" s="288"/>
      <c r="O2014" s="288"/>
      <c r="P2014" s="288"/>
      <c r="Q2014" s="289"/>
      <c r="R2014" s="274"/>
      <c r="S2014" s="275" t="e">
        <f>IF(OR(C2014="",C2014=T$4),NA(),MATCH($B2014&amp;$C2014,'Smelter Reference List'!$J:$J,0))</f>
        <v>#N/A</v>
      </c>
      <c r="T2014" s="276"/>
      <c r="U2014" s="276"/>
      <c r="V2014" s="276"/>
      <c r="W2014" s="276"/>
    </row>
    <row r="2015" spans="1:23" s="267" customFormat="1" ht="20.25">
      <c r="A2015" s="265"/>
      <c r="B2015" s="273"/>
      <c r="C2015" s="273"/>
      <c r="D2015" s="166" t="str">
        <f ca="1">IF(ISERROR($S2015),"",OFFSET('Smelter Reference List'!$C$4,$S2015-4,0)&amp;"")</f>
        <v/>
      </c>
      <c r="E2015" s="166" t="str">
        <f ca="1">IF(ISERROR($S2015),"",OFFSET('Smelter Reference List'!$D$4,$S2015-4,0)&amp;"")</f>
        <v/>
      </c>
      <c r="F2015" s="166" t="str">
        <f ca="1">IF(ISERROR($S2015),"",OFFSET('Smelter Reference List'!$E$4,$S2015-4,0))</f>
        <v/>
      </c>
      <c r="G2015" s="166" t="str">
        <f ca="1">IF(C2015=$U$4,"Enter smelter details", IF(ISERROR($S2015),"",OFFSET('Smelter Reference List'!$F$4,$S2015-4,0)))</f>
        <v/>
      </c>
      <c r="H2015" s="290" t="str">
        <f ca="1">IF(ISERROR($S2015),"",OFFSET('Smelter Reference List'!$G$4,$S2015-4,0))</f>
        <v/>
      </c>
      <c r="I2015" s="291" t="str">
        <f ca="1">IF(ISERROR($S2015),"",OFFSET('Smelter Reference List'!$H$4,$S2015-4,0))</f>
        <v/>
      </c>
      <c r="J2015" s="291" t="str">
        <f ca="1">IF(ISERROR($S2015),"",OFFSET('Smelter Reference List'!$I$4,$S2015-4,0))</f>
        <v/>
      </c>
      <c r="K2015" s="288"/>
      <c r="L2015" s="288"/>
      <c r="M2015" s="288"/>
      <c r="N2015" s="288"/>
      <c r="O2015" s="288"/>
      <c r="P2015" s="288"/>
      <c r="Q2015" s="289"/>
      <c r="R2015" s="274"/>
      <c r="S2015" s="275" t="e">
        <f>IF(OR(C2015="",C2015=T$4),NA(),MATCH($B2015&amp;$C2015,'Smelter Reference List'!$J:$J,0))</f>
        <v>#N/A</v>
      </c>
      <c r="T2015" s="276"/>
      <c r="U2015" s="276"/>
      <c r="V2015" s="276"/>
      <c r="W2015" s="276"/>
    </row>
    <row r="2016" spans="1:23" s="267" customFormat="1" ht="20.25">
      <c r="A2016" s="265"/>
      <c r="B2016" s="273"/>
      <c r="C2016" s="273"/>
      <c r="D2016" s="166" t="str">
        <f ca="1">IF(ISERROR($S2016),"",OFFSET('Smelter Reference List'!$C$4,$S2016-4,0)&amp;"")</f>
        <v/>
      </c>
      <c r="E2016" s="166" t="str">
        <f ca="1">IF(ISERROR($S2016),"",OFFSET('Smelter Reference List'!$D$4,$S2016-4,0)&amp;"")</f>
        <v/>
      </c>
      <c r="F2016" s="166" t="str">
        <f ca="1">IF(ISERROR($S2016),"",OFFSET('Smelter Reference List'!$E$4,$S2016-4,0))</f>
        <v/>
      </c>
      <c r="G2016" s="166" t="str">
        <f ca="1">IF(C2016=$U$4,"Enter smelter details", IF(ISERROR($S2016),"",OFFSET('Smelter Reference List'!$F$4,$S2016-4,0)))</f>
        <v/>
      </c>
      <c r="H2016" s="290" t="str">
        <f ca="1">IF(ISERROR($S2016),"",OFFSET('Smelter Reference List'!$G$4,$S2016-4,0))</f>
        <v/>
      </c>
      <c r="I2016" s="291" t="str">
        <f ca="1">IF(ISERROR($S2016),"",OFFSET('Smelter Reference List'!$H$4,$S2016-4,0))</f>
        <v/>
      </c>
      <c r="J2016" s="291" t="str">
        <f ca="1">IF(ISERROR($S2016),"",OFFSET('Smelter Reference List'!$I$4,$S2016-4,0))</f>
        <v/>
      </c>
      <c r="K2016" s="288"/>
      <c r="L2016" s="288"/>
      <c r="M2016" s="288"/>
      <c r="N2016" s="288"/>
      <c r="O2016" s="288"/>
      <c r="P2016" s="288"/>
      <c r="Q2016" s="289"/>
      <c r="R2016" s="274"/>
      <c r="S2016" s="275" t="e">
        <f>IF(OR(C2016="",C2016=T$4),NA(),MATCH($B2016&amp;$C2016,'Smelter Reference List'!$J:$J,0))</f>
        <v>#N/A</v>
      </c>
      <c r="T2016" s="276"/>
      <c r="U2016" s="276"/>
      <c r="V2016" s="276"/>
      <c r="W2016" s="276"/>
    </row>
    <row r="2017" spans="1:23" s="267" customFormat="1" ht="20.25">
      <c r="A2017" s="265"/>
      <c r="B2017" s="273"/>
      <c r="C2017" s="273"/>
      <c r="D2017" s="166" t="str">
        <f ca="1">IF(ISERROR($S2017),"",OFFSET('Smelter Reference List'!$C$4,$S2017-4,0)&amp;"")</f>
        <v/>
      </c>
      <c r="E2017" s="166" t="str">
        <f ca="1">IF(ISERROR($S2017),"",OFFSET('Smelter Reference List'!$D$4,$S2017-4,0)&amp;"")</f>
        <v/>
      </c>
      <c r="F2017" s="166" t="str">
        <f ca="1">IF(ISERROR($S2017),"",OFFSET('Smelter Reference List'!$E$4,$S2017-4,0))</f>
        <v/>
      </c>
      <c r="G2017" s="166" t="str">
        <f ca="1">IF(C2017=$U$4,"Enter smelter details", IF(ISERROR($S2017),"",OFFSET('Smelter Reference List'!$F$4,$S2017-4,0)))</f>
        <v/>
      </c>
      <c r="H2017" s="290" t="str">
        <f ca="1">IF(ISERROR($S2017),"",OFFSET('Smelter Reference List'!$G$4,$S2017-4,0))</f>
        <v/>
      </c>
      <c r="I2017" s="291" t="str">
        <f ca="1">IF(ISERROR($S2017),"",OFFSET('Smelter Reference List'!$H$4,$S2017-4,0))</f>
        <v/>
      </c>
      <c r="J2017" s="291" t="str">
        <f ca="1">IF(ISERROR($S2017),"",OFFSET('Smelter Reference List'!$I$4,$S2017-4,0))</f>
        <v/>
      </c>
      <c r="K2017" s="288"/>
      <c r="L2017" s="288"/>
      <c r="M2017" s="288"/>
      <c r="N2017" s="288"/>
      <c r="O2017" s="288"/>
      <c r="P2017" s="288"/>
      <c r="Q2017" s="289"/>
      <c r="R2017" s="274"/>
      <c r="S2017" s="275" t="e">
        <f>IF(OR(C2017="",C2017=T$4),NA(),MATCH($B2017&amp;$C2017,'Smelter Reference List'!$J:$J,0))</f>
        <v>#N/A</v>
      </c>
      <c r="T2017" s="276"/>
      <c r="U2017" s="276"/>
      <c r="V2017" s="276"/>
      <c r="W2017" s="276"/>
    </row>
    <row r="2018" spans="1:23" s="267" customFormat="1" ht="20.25">
      <c r="A2018" s="265"/>
      <c r="B2018" s="273"/>
      <c r="C2018" s="273"/>
      <c r="D2018" s="166" t="str">
        <f ca="1">IF(ISERROR($S2018),"",OFFSET('Smelter Reference List'!$C$4,$S2018-4,0)&amp;"")</f>
        <v/>
      </c>
      <c r="E2018" s="166" t="str">
        <f ca="1">IF(ISERROR($S2018),"",OFFSET('Smelter Reference List'!$D$4,$S2018-4,0)&amp;"")</f>
        <v/>
      </c>
      <c r="F2018" s="166" t="str">
        <f ca="1">IF(ISERROR($S2018),"",OFFSET('Smelter Reference List'!$E$4,$S2018-4,0))</f>
        <v/>
      </c>
      <c r="G2018" s="166" t="str">
        <f ca="1">IF(C2018=$U$4,"Enter smelter details", IF(ISERROR($S2018),"",OFFSET('Smelter Reference List'!$F$4,$S2018-4,0)))</f>
        <v/>
      </c>
      <c r="H2018" s="290" t="str">
        <f ca="1">IF(ISERROR($S2018),"",OFFSET('Smelter Reference List'!$G$4,$S2018-4,0))</f>
        <v/>
      </c>
      <c r="I2018" s="291" t="str">
        <f ca="1">IF(ISERROR($S2018),"",OFFSET('Smelter Reference List'!$H$4,$S2018-4,0))</f>
        <v/>
      </c>
      <c r="J2018" s="291" t="str">
        <f ca="1">IF(ISERROR($S2018),"",OFFSET('Smelter Reference List'!$I$4,$S2018-4,0))</f>
        <v/>
      </c>
      <c r="K2018" s="288"/>
      <c r="L2018" s="288"/>
      <c r="M2018" s="288"/>
      <c r="N2018" s="288"/>
      <c r="O2018" s="288"/>
      <c r="P2018" s="288"/>
      <c r="Q2018" s="289"/>
      <c r="R2018" s="274"/>
      <c r="S2018" s="275" t="e">
        <f>IF(OR(C2018="",C2018=T$4),NA(),MATCH($B2018&amp;$C2018,'Smelter Reference List'!$J:$J,0))</f>
        <v>#N/A</v>
      </c>
      <c r="T2018" s="276"/>
      <c r="U2018" s="276"/>
      <c r="V2018" s="276"/>
      <c r="W2018" s="276"/>
    </row>
    <row r="2019" spans="1:23" s="267" customFormat="1" ht="20.25">
      <c r="A2019" s="265"/>
      <c r="B2019" s="273"/>
      <c r="C2019" s="273"/>
      <c r="D2019" s="166" t="str">
        <f ca="1">IF(ISERROR($S2019),"",OFFSET('Smelter Reference List'!$C$4,$S2019-4,0)&amp;"")</f>
        <v/>
      </c>
      <c r="E2019" s="166" t="str">
        <f ca="1">IF(ISERROR($S2019),"",OFFSET('Smelter Reference List'!$D$4,$S2019-4,0)&amp;"")</f>
        <v/>
      </c>
      <c r="F2019" s="166" t="str">
        <f ca="1">IF(ISERROR($S2019),"",OFFSET('Smelter Reference List'!$E$4,$S2019-4,0))</f>
        <v/>
      </c>
      <c r="G2019" s="166" t="str">
        <f ca="1">IF(C2019=$U$4,"Enter smelter details", IF(ISERROR($S2019),"",OFFSET('Smelter Reference List'!$F$4,$S2019-4,0)))</f>
        <v/>
      </c>
      <c r="H2019" s="290" t="str">
        <f ca="1">IF(ISERROR($S2019),"",OFFSET('Smelter Reference List'!$G$4,$S2019-4,0))</f>
        <v/>
      </c>
      <c r="I2019" s="291" t="str">
        <f ca="1">IF(ISERROR($S2019),"",OFFSET('Smelter Reference List'!$H$4,$S2019-4,0))</f>
        <v/>
      </c>
      <c r="J2019" s="291" t="str">
        <f ca="1">IF(ISERROR($S2019),"",OFFSET('Smelter Reference List'!$I$4,$S2019-4,0))</f>
        <v/>
      </c>
      <c r="K2019" s="288"/>
      <c r="L2019" s="288"/>
      <c r="M2019" s="288"/>
      <c r="N2019" s="288"/>
      <c r="O2019" s="288"/>
      <c r="P2019" s="288"/>
      <c r="Q2019" s="289"/>
      <c r="R2019" s="274"/>
      <c r="S2019" s="275" t="e">
        <f>IF(OR(C2019="",C2019=T$4),NA(),MATCH($B2019&amp;$C2019,'Smelter Reference List'!$J:$J,0))</f>
        <v>#N/A</v>
      </c>
      <c r="T2019" s="276"/>
      <c r="U2019" s="276"/>
      <c r="V2019" s="276"/>
      <c r="W2019" s="276"/>
    </row>
    <row r="2020" spans="1:23" s="267" customFormat="1" ht="20.25">
      <c r="A2020" s="265"/>
      <c r="B2020" s="273"/>
      <c r="C2020" s="273"/>
      <c r="D2020" s="166" t="str">
        <f ca="1">IF(ISERROR($S2020),"",OFFSET('Smelter Reference List'!$C$4,$S2020-4,0)&amp;"")</f>
        <v/>
      </c>
      <c r="E2020" s="166" t="str">
        <f ca="1">IF(ISERROR($S2020),"",OFFSET('Smelter Reference List'!$D$4,$S2020-4,0)&amp;"")</f>
        <v/>
      </c>
      <c r="F2020" s="166" t="str">
        <f ca="1">IF(ISERROR($S2020),"",OFFSET('Smelter Reference List'!$E$4,$S2020-4,0))</f>
        <v/>
      </c>
      <c r="G2020" s="166" t="str">
        <f ca="1">IF(C2020=$U$4,"Enter smelter details", IF(ISERROR($S2020),"",OFFSET('Smelter Reference List'!$F$4,$S2020-4,0)))</f>
        <v/>
      </c>
      <c r="H2020" s="290" t="str">
        <f ca="1">IF(ISERROR($S2020),"",OFFSET('Smelter Reference List'!$G$4,$S2020-4,0))</f>
        <v/>
      </c>
      <c r="I2020" s="291" t="str">
        <f ca="1">IF(ISERROR($S2020),"",OFFSET('Smelter Reference List'!$H$4,$S2020-4,0))</f>
        <v/>
      </c>
      <c r="J2020" s="291" t="str">
        <f ca="1">IF(ISERROR($S2020),"",OFFSET('Smelter Reference List'!$I$4,$S2020-4,0))</f>
        <v/>
      </c>
      <c r="K2020" s="288"/>
      <c r="L2020" s="288"/>
      <c r="M2020" s="288"/>
      <c r="N2020" s="288"/>
      <c r="O2020" s="288"/>
      <c r="P2020" s="288"/>
      <c r="Q2020" s="289"/>
      <c r="R2020" s="274"/>
      <c r="S2020" s="275" t="e">
        <f>IF(OR(C2020="",C2020=T$4),NA(),MATCH($B2020&amp;$C2020,'Smelter Reference List'!$J:$J,0))</f>
        <v>#N/A</v>
      </c>
      <c r="T2020" s="276"/>
      <c r="U2020" s="276"/>
      <c r="V2020" s="276"/>
      <c r="W2020" s="276"/>
    </row>
    <row r="2021" spans="1:23" s="267" customFormat="1" ht="20.25">
      <c r="A2021" s="265"/>
      <c r="B2021" s="273"/>
      <c r="C2021" s="273"/>
      <c r="D2021" s="166" t="str">
        <f ca="1">IF(ISERROR($S2021),"",OFFSET('Smelter Reference List'!$C$4,$S2021-4,0)&amp;"")</f>
        <v/>
      </c>
      <c r="E2021" s="166" t="str">
        <f ca="1">IF(ISERROR($S2021),"",OFFSET('Smelter Reference List'!$D$4,$S2021-4,0)&amp;"")</f>
        <v/>
      </c>
      <c r="F2021" s="166" t="str">
        <f ca="1">IF(ISERROR($S2021),"",OFFSET('Smelter Reference List'!$E$4,$S2021-4,0))</f>
        <v/>
      </c>
      <c r="G2021" s="166" t="str">
        <f ca="1">IF(C2021=$U$4,"Enter smelter details", IF(ISERROR($S2021),"",OFFSET('Smelter Reference List'!$F$4,$S2021-4,0)))</f>
        <v/>
      </c>
      <c r="H2021" s="290" t="str">
        <f ca="1">IF(ISERROR($S2021),"",OFFSET('Smelter Reference List'!$G$4,$S2021-4,0))</f>
        <v/>
      </c>
      <c r="I2021" s="291" t="str">
        <f ca="1">IF(ISERROR($S2021),"",OFFSET('Smelter Reference List'!$H$4,$S2021-4,0))</f>
        <v/>
      </c>
      <c r="J2021" s="291" t="str">
        <f ca="1">IF(ISERROR($S2021),"",OFFSET('Smelter Reference List'!$I$4,$S2021-4,0))</f>
        <v/>
      </c>
      <c r="K2021" s="288"/>
      <c r="L2021" s="288"/>
      <c r="M2021" s="288"/>
      <c r="N2021" s="288"/>
      <c r="O2021" s="288"/>
      <c r="P2021" s="288"/>
      <c r="Q2021" s="289"/>
      <c r="R2021" s="274"/>
      <c r="S2021" s="275" t="e">
        <f>IF(OR(C2021="",C2021=T$4),NA(),MATCH($B2021&amp;$C2021,'Smelter Reference List'!$J:$J,0))</f>
        <v>#N/A</v>
      </c>
      <c r="T2021" s="276"/>
      <c r="U2021" s="276"/>
      <c r="V2021" s="276"/>
      <c r="W2021" s="276"/>
    </row>
    <row r="2022" spans="1:23" s="267" customFormat="1" ht="20.25">
      <c r="A2022" s="265"/>
      <c r="B2022" s="273"/>
      <c r="C2022" s="273"/>
      <c r="D2022" s="166" t="str">
        <f ca="1">IF(ISERROR($S2022),"",OFFSET('Smelter Reference List'!$C$4,$S2022-4,0)&amp;"")</f>
        <v/>
      </c>
      <c r="E2022" s="166" t="str">
        <f ca="1">IF(ISERROR($S2022),"",OFFSET('Smelter Reference List'!$D$4,$S2022-4,0)&amp;"")</f>
        <v/>
      </c>
      <c r="F2022" s="166" t="str">
        <f ca="1">IF(ISERROR($S2022),"",OFFSET('Smelter Reference List'!$E$4,$S2022-4,0))</f>
        <v/>
      </c>
      <c r="G2022" s="166" t="str">
        <f ca="1">IF(C2022=$U$4,"Enter smelter details", IF(ISERROR($S2022),"",OFFSET('Smelter Reference List'!$F$4,$S2022-4,0)))</f>
        <v/>
      </c>
      <c r="H2022" s="290" t="str">
        <f ca="1">IF(ISERROR($S2022),"",OFFSET('Smelter Reference List'!$G$4,$S2022-4,0))</f>
        <v/>
      </c>
      <c r="I2022" s="291" t="str">
        <f ca="1">IF(ISERROR($S2022),"",OFFSET('Smelter Reference List'!$H$4,$S2022-4,0))</f>
        <v/>
      </c>
      <c r="J2022" s="291" t="str">
        <f ca="1">IF(ISERROR($S2022),"",OFFSET('Smelter Reference List'!$I$4,$S2022-4,0))</f>
        <v/>
      </c>
      <c r="K2022" s="288"/>
      <c r="L2022" s="288"/>
      <c r="M2022" s="288"/>
      <c r="N2022" s="288"/>
      <c r="O2022" s="288"/>
      <c r="P2022" s="288"/>
      <c r="Q2022" s="289"/>
      <c r="R2022" s="274"/>
      <c r="S2022" s="275" t="e">
        <f>IF(OR(C2022="",C2022=T$4),NA(),MATCH($B2022&amp;$C2022,'Smelter Reference List'!$J:$J,0))</f>
        <v>#N/A</v>
      </c>
      <c r="T2022" s="276"/>
      <c r="U2022" s="276"/>
      <c r="V2022" s="276"/>
      <c r="W2022" s="276"/>
    </row>
    <row r="2023" spans="1:23" s="267" customFormat="1" ht="20.25">
      <c r="A2023" s="265"/>
      <c r="B2023" s="273"/>
      <c r="C2023" s="273"/>
      <c r="D2023" s="166" t="str">
        <f ca="1">IF(ISERROR($S2023),"",OFFSET('Smelter Reference List'!$C$4,$S2023-4,0)&amp;"")</f>
        <v/>
      </c>
      <c r="E2023" s="166" t="str">
        <f ca="1">IF(ISERROR($S2023),"",OFFSET('Smelter Reference List'!$D$4,$S2023-4,0)&amp;"")</f>
        <v/>
      </c>
      <c r="F2023" s="166" t="str">
        <f ca="1">IF(ISERROR($S2023),"",OFFSET('Smelter Reference List'!$E$4,$S2023-4,0))</f>
        <v/>
      </c>
      <c r="G2023" s="166" t="str">
        <f ca="1">IF(C2023=$U$4,"Enter smelter details", IF(ISERROR($S2023),"",OFFSET('Smelter Reference List'!$F$4,$S2023-4,0)))</f>
        <v/>
      </c>
      <c r="H2023" s="290" t="str">
        <f ca="1">IF(ISERROR($S2023),"",OFFSET('Smelter Reference List'!$G$4,$S2023-4,0))</f>
        <v/>
      </c>
      <c r="I2023" s="291" t="str">
        <f ca="1">IF(ISERROR($S2023),"",OFFSET('Smelter Reference List'!$H$4,$S2023-4,0))</f>
        <v/>
      </c>
      <c r="J2023" s="291" t="str">
        <f ca="1">IF(ISERROR($S2023),"",OFFSET('Smelter Reference List'!$I$4,$S2023-4,0))</f>
        <v/>
      </c>
      <c r="K2023" s="288"/>
      <c r="L2023" s="288"/>
      <c r="M2023" s="288"/>
      <c r="N2023" s="288"/>
      <c r="O2023" s="288"/>
      <c r="P2023" s="288"/>
      <c r="Q2023" s="289"/>
      <c r="R2023" s="274"/>
      <c r="S2023" s="275" t="e">
        <f>IF(OR(C2023="",C2023=T$4),NA(),MATCH($B2023&amp;$C2023,'Smelter Reference List'!$J:$J,0))</f>
        <v>#N/A</v>
      </c>
      <c r="T2023" s="276"/>
      <c r="U2023" s="276"/>
      <c r="V2023" s="276"/>
      <c r="W2023" s="276"/>
    </row>
    <row r="2024" spans="1:23" s="267" customFormat="1" ht="20.25">
      <c r="A2024" s="265"/>
      <c r="B2024" s="273"/>
      <c r="C2024" s="273"/>
      <c r="D2024" s="166" t="str">
        <f ca="1">IF(ISERROR($S2024),"",OFFSET('Smelter Reference List'!$C$4,$S2024-4,0)&amp;"")</f>
        <v/>
      </c>
      <c r="E2024" s="166" t="str">
        <f ca="1">IF(ISERROR($S2024),"",OFFSET('Smelter Reference List'!$D$4,$S2024-4,0)&amp;"")</f>
        <v/>
      </c>
      <c r="F2024" s="166" t="str">
        <f ca="1">IF(ISERROR($S2024),"",OFFSET('Smelter Reference List'!$E$4,$S2024-4,0))</f>
        <v/>
      </c>
      <c r="G2024" s="166" t="str">
        <f ca="1">IF(C2024=$U$4,"Enter smelter details", IF(ISERROR($S2024),"",OFFSET('Smelter Reference List'!$F$4,$S2024-4,0)))</f>
        <v/>
      </c>
      <c r="H2024" s="290" t="str">
        <f ca="1">IF(ISERROR($S2024),"",OFFSET('Smelter Reference List'!$G$4,$S2024-4,0))</f>
        <v/>
      </c>
      <c r="I2024" s="291" t="str">
        <f ca="1">IF(ISERROR($S2024),"",OFFSET('Smelter Reference List'!$H$4,$S2024-4,0))</f>
        <v/>
      </c>
      <c r="J2024" s="291" t="str">
        <f ca="1">IF(ISERROR($S2024),"",OFFSET('Smelter Reference List'!$I$4,$S2024-4,0))</f>
        <v/>
      </c>
      <c r="K2024" s="288"/>
      <c r="L2024" s="288"/>
      <c r="M2024" s="288"/>
      <c r="N2024" s="288"/>
      <c r="O2024" s="288"/>
      <c r="P2024" s="288"/>
      <c r="Q2024" s="289"/>
      <c r="R2024" s="274"/>
      <c r="S2024" s="275" t="e">
        <f>IF(OR(C2024="",C2024=T$4),NA(),MATCH($B2024&amp;$C2024,'Smelter Reference List'!$J:$J,0))</f>
        <v>#N/A</v>
      </c>
      <c r="T2024" s="276"/>
      <c r="U2024" s="276"/>
      <c r="V2024" s="276"/>
      <c r="W2024" s="276"/>
    </row>
    <row r="2025" spans="1:23" s="267" customFormat="1" ht="20.25">
      <c r="A2025" s="265"/>
      <c r="B2025" s="273"/>
      <c r="C2025" s="273"/>
      <c r="D2025" s="166" t="str">
        <f ca="1">IF(ISERROR($S2025),"",OFFSET('Smelter Reference List'!$C$4,$S2025-4,0)&amp;"")</f>
        <v/>
      </c>
      <c r="E2025" s="166" t="str">
        <f ca="1">IF(ISERROR($S2025),"",OFFSET('Smelter Reference List'!$D$4,$S2025-4,0)&amp;"")</f>
        <v/>
      </c>
      <c r="F2025" s="166" t="str">
        <f ca="1">IF(ISERROR($S2025),"",OFFSET('Smelter Reference List'!$E$4,$S2025-4,0))</f>
        <v/>
      </c>
      <c r="G2025" s="166" t="str">
        <f ca="1">IF(C2025=$U$4,"Enter smelter details", IF(ISERROR($S2025),"",OFFSET('Smelter Reference List'!$F$4,$S2025-4,0)))</f>
        <v/>
      </c>
      <c r="H2025" s="290" t="str">
        <f ca="1">IF(ISERROR($S2025),"",OFFSET('Smelter Reference List'!$G$4,$S2025-4,0))</f>
        <v/>
      </c>
      <c r="I2025" s="291" t="str">
        <f ca="1">IF(ISERROR($S2025),"",OFFSET('Smelter Reference List'!$H$4,$S2025-4,0))</f>
        <v/>
      </c>
      <c r="J2025" s="291" t="str">
        <f ca="1">IF(ISERROR($S2025),"",OFFSET('Smelter Reference List'!$I$4,$S2025-4,0))</f>
        <v/>
      </c>
      <c r="K2025" s="288"/>
      <c r="L2025" s="288"/>
      <c r="M2025" s="288"/>
      <c r="N2025" s="288"/>
      <c r="O2025" s="288"/>
      <c r="P2025" s="288"/>
      <c r="Q2025" s="289"/>
      <c r="R2025" s="274"/>
      <c r="S2025" s="275" t="e">
        <f>IF(OR(C2025="",C2025=T$4),NA(),MATCH($B2025&amp;$C2025,'Smelter Reference List'!$J:$J,0))</f>
        <v>#N/A</v>
      </c>
      <c r="T2025" s="276"/>
      <c r="U2025" s="276"/>
      <c r="V2025" s="276"/>
      <c r="W2025" s="276"/>
    </row>
    <row r="2026" spans="1:23" s="267" customFormat="1" ht="20.25">
      <c r="A2026" s="265"/>
      <c r="B2026" s="273"/>
      <c r="C2026" s="273"/>
      <c r="D2026" s="166" t="str">
        <f ca="1">IF(ISERROR($S2026),"",OFFSET('Smelter Reference List'!$C$4,$S2026-4,0)&amp;"")</f>
        <v/>
      </c>
      <c r="E2026" s="166" t="str">
        <f ca="1">IF(ISERROR($S2026),"",OFFSET('Smelter Reference List'!$D$4,$S2026-4,0)&amp;"")</f>
        <v/>
      </c>
      <c r="F2026" s="166" t="str">
        <f ca="1">IF(ISERROR($S2026),"",OFFSET('Smelter Reference List'!$E$4,$S2026-4,0))</f>
        <v/>
      </c>
      <c r="G2026" s="166" t="str">
        <f ca="1">IF(C2026=$U$4,"Enter smelter details", IF(ISERROR($S2026),"",OFFSET('Smelter Reference List'!$F$4,$S2026-4,0)))</f>
        <v/>
      </c>
      <c r="H2026" s="290" t="str">
        <f ca="1">IF(ISERROR($S2026),"",OFFSET('Smelter Reference List'!$G$4,$S2026-4,0))</f>
        <v/>
      </c>
      <c r="I2026" s="291" t="str">
        <f ca="1">IF(ISERROR($S2026),"",OFFSET('Smelter Reference List'!$H$4,$S2026-4,0))</f>
        <v/>
      </c>
      <c r="J2026" s="291" t="str">
        <f ca="1">IF(ISERROR($S2026),"",OFFSET('Smelter Reference List'!$I$4,$S2026-4,0))</f>
        <v/>
      </c>
      <c r="K2026" s="288"/>
      <c r="L2026" s="288"/>
      <c r="M2026" s="288"/>
      <c r="N2026" s="288"/>
      <c r="O2026" s="288"/>
      <c r="P2026" s="288"/>
      <c r="Q2026" s="289"/>
      <c r="R2026" s="274"/>
      <c r="S2026" s="275" t="e">
        <f>IF(OR(C2026="",C2026=T$4),NA(),MATCH($B2026&amp;$C2026,'Smelter Reference List'!$J:$J,0))</f>
        <v>#N/A</v>
      </c>
      <c r="T2026" s="276"/>
      <c r="U2026" s="276"/>
      <c r="V2026" s="276"/>
      <c r="W2026" s="276"/>
    </row>
    <row r="2027" spans="1:23" s="267" customFormat="1" ht="20.25">
      <c r="A2027" s="265"/>
      <c r="B2027" s="273"/>
      <c r="C2027" s="273"/>
      <c r="D2027" s="166" t="str">
        <f ca="1">IF(ISERROR($S2027),"",OFFSET('Smelter Reference List'!$C$4,$S2027-4,0)&amp;"")</f>
        <v/>
      </c>
      <c r="E2027" s="166" t="str">
        <f ca="1">IF(ISERROR($S2027),"",OFFSET('Smelter Reference List'!$D$4,$S2027-4,0)&amp;"")</f>
        <v/>
      </c>
      <c r="F2027" s="166" t="str">
        <f ca="1">IF(ISERROR($S2027),"",OFFSET('Smelter Reference List'!$E$4,$S2027-4,0))</f>
        <v/>
      </c>
      <c r="G2027" s="166" t="str">
        <f ca="1">IF(C2027=$U$4,"Enter smelter details", IF(ISERROR($S2027),"",OFFSET('Smelter Reference List'!$F$4,$S2027-4,0)))</f>
        <v/>
      </c>
      <c r="H2027" s="290" t="str">
        <f ca="1">IF(ISERROR($S2027),"",OFFSET('Smelter Reference List'!$G$4,$S2027-4,0))</f>
        <v/>
      </c>
      <c r="I2027" s="291" t="str">
        <f ca="1">IF(ISERROR($S2027),"",OFFSET('Smelter Reference List'!$H$4,$S2027-4,0))</f>
        <v/>
      </c>
      <c r="J2027" s="291" t="str">
        <f ca="1">IF(ISERROR($S2027),"",OFFSET('Smelter Reference List'!$I$4,$S2027-4,0))</f>
        <v/>
      </c>
      <c r="K2027" s="288"/>
      <c r="L2027" s="288"/>
      <c r="M2027" s="288"/>
      <c r="N2027" s="288"/>
      <c r="O2027" s="288"/>
      <c r="P2027" s="288"/>
      <c r="Q2027" s="289"/>
      <c r="R2027" s="274"/>
      <c r="S2027" s="275" t="e">
        <f>IF(OR(C2027="",C2027=T$4),NA(),MATCH($B2027&amp;$C2027,'Smelter Reference List'!$J:$J,0))</f>
        <v>#N/A</v>
      </c>
      <c r="T2027" s="276"/>
      <c r="U2027" s="276"/>
      <c r="V2027" s="276"/>
      <c r="W2027" s="276"/>
    </row>
    <row r="2028" spans="1:23" s="267" customFormat="1" ht="20.25">
      <c r="A2028" s="265"/>
      <c r="B2028" s="273"/>
      <c r="C2028" s="273"/>
      <c r="D2028" s="166" t="str">
        <f ca="1">IF(ISERROR($S2028),"",OFFSET('Smelter Reference List'!$C$4,$S2028-4,0)&amp;"")</f>
        <v/>
      </c>
      <c r="E2028" s="166" t="str">
        <f ca="1">IF(ISERROR($S2028),"",OFFSET('Smelter Reference List'!$D$4,$S2028-4,0)&amp;"")</f>
        <v/>
      </c>
      <c r="F2028" s="166" t="str">
        <f ca="1">IF(ISERROR($S2028),"",OFFSET('Smelter Reference List'!$E$4,$S2028-4,0))</f>
        <v/>
      </c>
      <c r="G2028" s="166" t="str">
        <f ca="1">IF(C2028=$U$4,"Enter smelter details", IF(ISERROR($S2028),"",OFFSET('Smelter Reference List'!$F$4,$S2028-4,0)))</f>
        <v/>
      </c>
      <c r="H2028" s="290" t="str">
        <f ca="1">IF(ISERROR($S2028),"",OFFSET('Smelter Reference List'!$G$4,$S2028-4,0))</f>
        <v/>
      </c>
      <c r="I2028" s="291" t="str">
        <f ca="1">IF(ISERROR($S2028),"",OFFSET('Smelter Reference List'!$H$4,$S2028-4,0))</f>
        <v/>
      </c>
      <c r="J2028" s="291" t="str">
        <f ca="1">IF(ISERROR($S2028),"",OFFSET('Smelter Reference List'!$I$4,$S2028-4,0))</f>
        <v/>
      </c>
      <c r="K2028" s="288"/>
      <c r="L2028" s="288"/>
      <c r="M2028" s="288"/>
      <c r="N2028" s="288"/>
      <c r="O2028" s="288"/>
      <c r="P2028" s="288"/>
      <c r="Q2028" s="289"/>
      <c r="R2028" s="274"/>
      <c r="S2028" s="275" t="e">
        <f>IF(OR(C2028="",C2028=T$4),NA(),MATCH($B2028&amp;$C2028,'Smelter Reference List'!$J:$J,0))</f>
        <v>#N/A</v>
      </c>
      <c r="T2028" s="276"/>
      <c r="U2028" s="276"/>
      <c r="V2028" s="276"/>
      <c r="W2028" s="276"/>
    </row>
    <row r="2029" spans="1:23" s="267" customFormat="1" ht="20.25">
      <c r="A2029" s="265"/>
      <c r="B2029" s="273"/>
      <c r="C2029" s="273"/>
      <c r="D2029" s="166" t="str">
        <f ca="1">IF(ISERROR($S2029),"",OFFSET('Smelter Reference List'!$C$4,$S2029-4,0)&amp;"")</f>
        <v/>
      </c>
      <c r="E2029" s="166" t="str">
        <f ca="1">IF(ISERROR($S2029),"",OFFSET('Smelter Reference List'!$D$4,$S2029-4,0)&amp;"")</f>
        <v/>
      </c>
      <c r="F2029" s="166" t="str">
        <f ca="1">IF(ISERROR($S2029),"",OFFSET('Smelter Reference List'!$E$4,$S2029-4,0))</f>
        <v/>
      </c>
      <c r="G2029" s="166" t="str">
        <f ca="1">IF(C2029=$U$4,"Enter smelter details", IF(ISERROR($S2029),"",OFFSET('Smelter Reference List'!$F$4,$S2029-4,0)))</f>
        <v/>
      </c>
      <c r="H2029" s="290" t="str">
        <f ca="1">IF(ISERROR($S2029),"",OFFSET('Smelter Reference List'!$G$4,$S2029-4,0))</f>
        <v/>
      </c>
      <c r="I2029" s="291" t="str">
        <f ca="1">IF(ISERROR($S2029),"",OFFSET('Smelter Reference List'!$H$4,$S2029-4,0))</f>
        <v/>
      </c>
      <c r="J2029" s="291" t="str">
        <f ca="1">IF(ISERROR($S2029),"",OFFSET('Smelter Reference List'!$I$4,$S2029-4,0))</f>
        <v/>
      </c>
      <c r="K2029" s="288"/>
      <c r="L2029" s="288"/>
      <c r="M2029" s="288"/>
      <c r="N2029" s="288"/>
      <c r="O2029" s="288"/>
      <c r="P2029" s="288"/>
      <c r="Q2029" s="289"/>
      <c r="R2029" s="274"/>
      <c r="S2029" s="275" t="e">
        <f>IF(OR(C2029="",C2029=T$4),NA(),MATCH($B2029&amp;$C2029,'Smelter Reference List'!$J:$J,0))</f>
        <v>#N/A</v>
      </c>
      <c r="T2029" s="276"/>
      <c r="U2029" s="276"/>
      <c r="V2029" s="276"/>
      <c r="W2029" s="276"/>
    </row>
    <row r="2030" spans="1:23" s="267" customFormat="1" ht="20.25">
      <c r="A2030" s="265"/>
      <c r="B2030" s="273"/>
      <c r="C2030" s="273"/>
      <c r="D2030" s="166" t="str">
        <f ca="1">IF(ISERROR($S2030),"",OFFSET('Smelter Reference List'!$C$4,$S2030-4,0)&amp;"")</f>
        <v/>
      </c>
      <c r="E2030" s="166" t="str">
        <f ca="1">IF(ISERROR($S2030),"",OFFSET('Smelter Reference List'!$D$4,$S2030-4,0)&amp;"")</f>
        <v/>
      </c>
      <c r="F2030" s="166" t="str">
        <f ca="1">IF(ISERROR($S2030),"",OFFSET('Smelter Reference List'!$E$4,$S2030-4,0))</f>
        <v/>
      </c>
      <c r="G2030" s="166" t="str">
        <f ca="1">IF(C2030=$U$4,"Enter smelter details", IF(ISERROR($S2030),"",OFFSET('Smelter Reference List'!$F$4,$S2030-4,0)))</f>
        <v/>
      </c>
      <c r="H2030" s="290" t="str">
        <f ca="1">IF(ISERROR($S2030),"",OFFSET('Smelter Reference List'!$G$4,$S2030-4,0))</f>
        <v/>
      </c>
      <c r="I2030" s="291" t="str">
        <f ca="1">IF(ISERROR($S2030),"",OFFSET('Smelter Reference List'!$H$4,$S2030-4,0))</f>
        <v/>
      </c>
      <c r="J2030" s="291" t="str">
        <f ca="1">IF(ISERROR($S2030),"",OFFSET('Smelter Reference List'!$I$4,$S2030-4,0))</f>
        <v/>
      </c>
      <c r="K2030" s="288"/>
      <c r="L2030" s="288"/>
      <c r="M2030" s="288"/>
      <c r="N2030" s="288"/>
      <c r="O2030" s="288"/>
      <c r="P2030" s="288"/>
      <c r="Q2030" s="289"/>
      <c r="R2030" s="274"/>
      <c r="S2030" s="275" t="e">
        <f>IF(OR(C2030="",C2030=T$4),NA(),MATCH($B2030&amp;$C2030,'Smelter Reference List'!$J:$J,0))</f>
        <v>#N/A</v>
      </c>
      <c r="T2030" s="276"/>
      <c r="U2030" s="276"/>
      <c r="V2030" s="276"/>
      <c r="W2030" s="276"/>
    </row>
    <row r="2031" spans="1:23" s="267" customFormat="1" ht="20.25">
      <c r="A2031" s="265"/>
      <c r="B2031" s="273"/>
      <c r="C2031" s="273"/>
      <c r="D2031" s="166" t="str">
        <f ca="1">IF(ISERROR($S2031),"",OFFSET('Smelter Reference List'!$C$4,$S2031-4,0)&amp;"")</f>
        <v/>
      </c>
      <c r="E2031" s="166" t="str">
        <f ca="1">IF(ISERROR($S2031),"",OFFSET('Smelter Reference List'!$D$4,$S2031-4,0)&amp;"")</f>
        <v/>
      </c>
      <c r="F2031" s="166" t="str">
        <f ca="1">IF(ISERROR($S2031),"",OFFSET('Smelter Reference List'!$E$4,$S2031-4,0))</f>
        <v/>
      </c>
      <c r="G2031" s="166" t="str">
        <f ca="1">IF(C2031=$U$4,"Enter smelter details", IF(ISERROR($S2031),"",OFFSET('Smelter Reference List'!$F$4,$S2031-4,0)))</f>
        <v/>
      </c>
      <c r="H2031" s="290" t="str">
        <f ca="1">IF(ISERROR($S2031),"",OFFSET('Smelter Reference List'!$G$4,$S2031-4,0))</f>
        <v/>
      </c>
      <c r="I2031" s="291" t="str">
        <f ca="1">IF(ISERROR($S2031),"",OFFSET('Smelter Reference List'!$H$4,$S2031-4,0))</f>
        <v/>
      </c>
      <c r="J2031" s="291" t="str">
        <f ca="1">IF(ISERROR($S2031),"",OFFSET('Smelter Reference List'!$I$4,$S2031-4,0))</f>
        <v/>
      </c>
      <c r="K2031" s="288"/>
      <c r="L2031" s="288"/>
      <c r="M2031" s="288"/>
      <c r="N2031" s="288"/>
      <c r="O2031" s="288"/>
      <c r="P2031" s="288"/>
      <c r="Q2031" s="289"/>
      <c r="R2031" s="274"/>
      <c r="S2031" s="275" t="e">
        <f>IF(OR(C2031="",C2031=T$4),NA(),MATCH($B2031&amp;$C2031,'Smelter Reference List'!$J:$J,0))</f>
        <v>#N/A</v>
      </c>
      <c r="T2031" s="276"/>
      <c r="U2031" s="276"/>
      <c r="V2031" s="276"/>
      <c r="W2031" s="276"/>
    </row>
    <row r="2032" spans="1:23" s="267" customFormat="1" ht="20.25">
      <c r="A2032" s="265"/>
      <c r="B2032" s="273"/>
      <c r="C2032" s="273"/>
      <c r="D2032" s="166" t="str">
        <f ca="1">IF(ISERROR($S2032),"",OFFSET('Smelter Reference List'!$C$4,$S2032-4,0)&amp;"")</f>
        <v/>
      </c>
      <c r="E2032" s="166" t="str">
        <f ca="1">IF(ISERROR($S2032),"",OFFSET('Smelter Reference List'!$D$4,$S2032-4,0)&amp;"")</f>
        <v/>
      </c>
      <c r="F2032" s="166" t="str">
        <f ca="1">IF(ISERROR($S2032),"",OFFSET('Smelter Reference List'!$E$4,$S2032-4,0))</f>
        <v/>
      </c>
      <c r="G2032" s="166" t="str">
        <f ca="1">IF(C2032=$U$4,"Enter smelter details", IF(ISERROR($S2032),"",OFFSET('Smelter Reference List'!$F$4,$S2032-4,0)))</f>
        <v/>
      </c>
      <c r="H2032" s="290" t="str">
        <f ca="1">IF(ISERROR($S2032),"",OFFSET('Smelter Reference List'!$G$4,$S2032-4,0))</f>
        <v/>
      </c>
      <c r="I2032" s="291" t="str">
        <f ca="1">IF(ISERROR($S2032),"",OFFSET('Smelter Reference List'!$H$4,$S2032-4,0))</f>
        <v/>
      </c>
      <c r="J2032" s="291" t="str">
        <f ca="1">IF(ISERROR($S2032),"",OFFSET('Smelter Reference List'!$I$4,$S2032-4,0))</f>
        <v/>
      </c>
      <c r="K2032" s="288"/>
      <c r="L2032" s="288"/>
      <c r="M2032" s="288"/>
      <c r="N2032" s="288"/>
      <c r="O2032" s="288"/>
      <c r="P2032" s="288"/>
      <c r="Q2032" s="289"/>
      <c r="R2032" s="274"/>
      <c r="S2032" s="275" t="e">
        <f>IF(OR(C2032="",C2032=T$4),NA(),MATCH($B2032&amp;$C2032,'Smelter Reference List'!$J:$J,0))</f>
        <v>#N/A</v>
      </c>
      <c r="T2032" s="276"/>
      <c r="U2032" s="276"/>
      <c r="V2032" s="276"/>
      <c r="W2032" s="276"/>
    </row>
    <row r="2033" spans="1:23" s="267" customFormat="1" ht="20.25">
      <c r="A2033" s="265"/>
      <c r="B2033" s="273"/>
      <c r="C2033" s="273"/>
      <c r="D2033" s="166" t="str">
        <f ca="1">IF(ISERROR($S2033),"",OFFSET('Smelter Reference List'!$C$4,$S2033-4,0)&amp;"")</f>
        <v/>
      </c>
      <c r="E2033" s="166" t="str">
        <f ca="1">IF(ISERROR($S2033),"",OFFSET('Smelter Reference List'!$D$4,$S2033-4,0)&amp;"")</f>
        <v/>
      </c>
      <c r="F2033" s="166" t="str">
        <f ca="1">IF(ISERROR($S2033),"",OFFSET('Smelter Reference List'!$E$4,$S2033-4,0))</f>
        <v/>
      </c>
      <c r="G2033" s="166" t="str">
        <f ca="1">IF(C2033=$U$4,"Enter smelter details", IF(ISERROR($S2033),"",OFFSET('Smelter Reference List'!$F$4,$S2033-4,0)))</f>
        <v/>
      </c>
      <c r="H2033" s="290" t="str">
        <f ca="1">IF(ISERROR($S2033),"",OFFSET('Smelter Reference List'!$G$4,$S2033-4,0))</f>
        <v/>
      </c>
      <c r="I2033" s="291" t="str">
        <f ca="1">IF(ISERROR($S2033),"",OFFSET('Smelter Reference List'!$H$4,$S2033-4,0))</f>
        <v/>
      </c>
      <c r="J2033" s="291" t="str">
        <f ca="1">IF(ISERROR($S2033),"",OFFSET('Smelter Reference List'!$I$4,$S2033-4,0))</f>
        <v/>
      </c>
      <c r="K2033" s="288"/>
      <c r="L2033" s="288"/>
      <c r="M2033" s="288"/>
      <c r="N2033" s="288"/>
      <c r="O2033" s="288"/>
      <c r="P2033" s="288"/>
      <c r="Q2033" s="289"/>
      <c r="R2033" s="274"/>
      <c r="S2033" s="275" t="e">
        <f>IF(OR(C2033="",C2033=T$4),NA(),MATCH($B2033&amp;$C2033,'Smelter Reference List'!$J:$J,0))</f>
        <v>#N/A</v>
      </c>
      <c r="T2033" s="276"/>
      <c r="U2033" s="276"/>
      <c r="V2033" s="276"/>
      <c r="W2033" s="276"/>
    </row>
    <row r="2034" spans="1:23" s="267" customFormat="1" ht="20.25">
      <c r="A2034" s="265"/>
      <c r="B2034" s="273"/>
      <c r="C2034" s="273"/>
      <c r="D2034" s="166" t="str">
        <f ca="1">IF(ISERROR($S2034),"",OFFSET('Smelter Reference List'!$C$4,$S2034-4,0)&amp;"")</f>
        <v/>
      </c>
      <c r="E2034" s="166" t="str">
        <f ca="1">IF(ISERROR($S2034),"",OFFSET('Smelter Reference List'!$D$4,$S2034-4,0)&amp;"")</f>
        <v/>
      </c>
      <c r="F2034" s="166" t="str">
        <f ca="1">IF(ISERROR($S2034),"",OFFSET('Smelter Reference List'!$E$4,$S2034-4,0))</f>
        <v/>
      </c>
      <c r="G2034" s="166" t="str">
        <f ca="1">IF(C2034=$U$4,"Enter smelter details", IF(ISERROR($S2034),"",OFFSET('Smelter Reference List'!$F$4,$S2034-4,0)))</f>
        <v/>
      </c>
      <c r="H2034" s="290" t="str">
        <f ca="1">IF(ISERROR($S2034),"",OFFSET('Smelter Reference List'!$G$4,$S2034-4,0))</f>
        <v/>
      </c>
      <c r="I2034" s="291" t="str">
        <f ca="1">IF(ISERROR($S2034),"",OFFSET('Smelter Reference List'!$H$4,$S2034-4,0))</f>
        <v/>
      </c>
      <c r="J2034" s="291" t="str">
        <f ca="1">IF(ISERROR($S2034),"",OFFSET('Smelter Reference List'!$I$4,$S2034-4,0))</f>
        <v/>
      </c>
      <c r="K2034" s="288"/>
      <c r="L2034" s="288"/>
      <c r="M2034" s="288"/>
      <c r="N2034" s="288"/>
      <c r="O2034" s="288"/>
      <c r="P2034" s="288"/>
      <c r="Q2034" s="289"/>
      <c r="R2034" s="274"/>
      <c r="S2034" s="275" t="e">
        <f>IF(OR(C2034="",C2034=T$4),NA(),MATCH($B2034&amp;$C2034,'Smelter Reference List'!$J:$J,0))</f>
        <v>#N/A</v>
      </c>
      <c r="T2034" s="276"/>
      <c r="U2034" s="276"/>
      <c r="V2034" s="276"/>
      <c r="W2034" s="276"/>
    </row>
    <row r="2035" spans="1:23" s="267" customFormat="1" ht="20.25">
      <c r="A2035" s="265"/>
      <c r="B2035" s="273"/>
      <c r="C2035" s="273"/>
      <c r="D2035" s="166" t="str">
        <f ca="1">IF(ISERROR($S2035),"",OFFSET('Smelter Reference List'!$C$4,$S2035-4,0)&amp;"")</f>
        <v/>
      </c>
      <c r="E2035" s="166" t="str">
        <f ca="1">IF(ISERROR($S2035),"",OFFSET('Smelter Reference List'!$D$4,$S2035-4,0)&amp;"")</f>
        <v/>
      </c>
      <c r="F2035" s="166" t="str">
        <f ca="1">IF(ISERROR($S2035),"",OFFSET('Smelter Reference List'!$E$4,$S2035-4,0))</f>
        <v/>
      </c>
      <c r="G2035" s="166" t="str">
        <f ca="1">IF(C2035=$U$4,"Enter smelter details", IF(ISERROR($S2035),"",OFFSET('Smelter Reference List'!$F$4,$S2035-4,0)))</f>
        <v/>
      </c>
      <c r="H2035" s="290" t="str">
        <f ca="1">IF(ISERROR($S2035),"",OFFSET('Smelter Reference List'!$G$4,$S2035-4,0))</f>
        <v/>
      </c>
      <c r="I2035" s="291" t="str">
        <f ca="1">IF(ISERROR($S2035),"",OFFSET('Smelter Reference List'!$H$4,$S2035-4,0))</f>
        <v/>
      </c>
      <c r="J2035" s="291" t="str">
        <f ca="1">IF(ISERROR($S2035),"",OFFSET('Smelter Reference List'!$I$4,$S2035-4,0))</f>
        <v/>
      </c>
      <c r="K2035" s="288"/>
      <c r="L2035" s="288"/>
      <c r="M2035" s="288"/>
      <c r="N2035" s="288"/>
      <c r="O2035" s="288"/>
      <c r="P2035" s="288"/>
      <c r="Q2035" s="289"/>
      <c r="R2035" s="274"/>
      <c r="S2035" s="275" t="e">
        <f>IF(OR(C2035="",C2035=T$4),NA(),MATCH($B2035&amp;$C2035,'Smelter Reference List'!$J:$J,0))</f>
        <v>#N/A</v>
      </c>
      <c r="T2035" s="276"/>
      <c r="U2035" s="276"/>
      <c r="V2035" s="276"/>
      <c r="W2035" s="276"/>
    </row>
    <row r="2036" spans="1:23" s="267" customFormat="1" ht="20.25">
      <c r="A2036" s="265"/>
      <c r="B2036" s="273"/>
      <c r="C2036" s="273"/>
      <c r="D2036" s="166" t="str">
        <f ca="1">IF(ISERROR($S2036),"",OFFSET('Smelter Reference List'!$C$4,$S2036-4,0)&amp;"")</f>
        <v/>
      </c>
      <c r="E2036" s="166" t="str">
        <f ca="1">IF(ISERROR($S2036),"",OFFSET('Smelter Reference List'!$D$4,$S2036-4,0)&amp;"")</f>
        <v/>
      </c>
      <c r="F2036" s="166" t="str">
        <f ca="1">IF(ISERROR($S2036),"",OFFSET('Smelter Reference List'!$E$4,$S2036-4,0))</f>
        <v/>
      </c>
      <c r="G2036" s="166" t="str">
        <f ca="1">IF(C2036=$U$4,"Enter smelter details", IF(ISERROR($S2036),"",OFFSET('Smelter Reference List'!$F$4,$S2036-4,0)))</f>
        <v/>
      </c>
      <c r="H2036" s="290" t="str">
        <f ca="1">IF(ISERROR($S2036),"",OFFSET('Smelter Reference List'!$G$4,$S2036-4,0))</f>
        <v/>
      </c>
      <c r="I2036" s="291" t="str">
        <f ca="1">IF(ISERROR($S2036),"",OFFSET('Smelter Reference List'!$H$4,$S2036-4,0))</f>
        <v/>
      </c>
      <c r="J2036" s="291" t="str">
        <f ca="1">IF(ISERROR($S2036),"",OFFSET('Smelter Reference List'!$I$4,$S2036-4,0))</f>
        <v/>
      </c>
      <c r="K2036" s="288"/>
      <c r="L2036" s="288"/>
      <c r="M2036" s="288"/>
      <c r="N2036" s="288"/>
      <c r="O2036" s="288"/>
      <c r="P2036" s="288"/>
      <c r="Q2036" s="289"/>
      <c r="R2036" s="274"/>
      <c r="S2036" s="275" t="e">
        <f>IF(OR(C2036="",C2036=T$4),NA(),MATCH($B2036&amp;$C2036,'Smelter Reference List'!$J:$J,0))</f>
        <v>#N/A</v>
      </c>
      <c r="T2036" s="276"/>
      <c r="U2036" s="276"/>
      <c r="V2036" s="276"/>
      <c r="W2036" s="276"/>
    </row>
    <row r="2037" spans="1:23" s="267" customFormat="1" ht="20.25">
      <c r="A2037" s="265"/>
      <c r="B2037" s="273"/>
      <c r="C2037" s="273"/>
      <c r="D2037" s="166" t="str">
        <f ca="1">IF(ISERROR($S2037),"",OFFSET('Smelter Reference List'!$C$4,$S2037-4,0)&amp;"")</f>
        <v/>
      </c>
      <c r="E2037" s="166" t="str">
        <f ca="1">IF(ISERROR($S2037),"",OFFSET('Smelter Reference List'!$D$4,$S2037-4,0)&amp;"")</f>
        <v/>
      </c>
      <c r="F2037" s="166" t="str">
        <f ca="1">IF(ISERROR($S2037),"",OFFSET('Smelter Reference List'!$E$4,$S2037-4,0))</f>
        <v/>
      </c>
      <c r="G2037" s="166" t="str">
        <f ca="1">IF(C2037=$U$4,"Enter smelter details", IF(ISERROR($S2037),"",OFFSET('Smelter Reference List'!$F$4,$S2037-4,0)))</f>
        <v/>
      </c>
      <c r="H2037" s="290" t="str">
        <f ca="1">IF(ISERROR($S2037),"",OFFSET('Smelter Reference List'!$G$4,$S2037-4,0))</f>
        <v/>
      </c>
      <c r="I2037" s="291" t="str">
        <f ca="1">IF(ISERROR($S2037),"",OFFSET('Smelter Reference List'!$H$4,$S2037-4,0))</f>
        <v/>
      </c>
      <c r="J2037" s="291" t="str">
        <f ca="1">IF(ISERROR($S2037),"",OFFSET('Smelter Reference List'!$I$4,$S2037-4,0))</f>
        <v/>
      </c>
      <c r="K2037" s="288"/>
      <c r="L2037" s="288"/>
      <c r="M2037" s="288"/>
      <c r="N2037" s="288"/>
      <c r="O2037" s="288"/>
      <c r="P2037" s="288"/>
      <c r="Q2037" s="289"/>
      <c r="R2037" s="274"/>
      <c r="S2037" s="275" t="e">
        <f>IF(OR(C2037="",C2037=T$4),NA(),MATCH($B2037&amp;$C2037,'Smelter Reference List'!$J:$J,0))</f>
        <v>#N/A</v>
      </c>
      <c r="T2037" s="276"/>
      <c r="U2037" s="276"/>
      <c r="V2037" s="276"/>
      <c r="W2037" s="276"/>
    </row>
    <row r="2038" spans="1:23" s="267" customFormat="1" ht="20.25">
      <c r="A2038" s="265"/>
      <c r="B2038" s="273"/>
      <c r="C2038" s="273"/>
      <c r="D2038" s="166" t="str">
        <f ca="1">IF(ISERROR($S2038),"",OFFSET('Smelter Reference List'!$C$4,$S2038-4,0)&amp;"")</f>
        <v/>
      </c>
      <c r="E2038" s="166" t="str">
        <f ca="1">IF(ISERROR($S2038),"",OFFSET('Smelter Reference List'!$D$4,$S2038-4,0)&amp;"")</f>
        <v/>
      </c>
      <c r="F2038" s="166" t="str">
        <f ca="1">IF(ISERROR($S2038),"",OFFSET('Smelter Reference List'!$E$4,$S2038-4,0))</f>
        <v/>
      </c>
      <c r="G2038" s="166" t="str">
        <f ca="1">IF(C2038=$U$4,"Enter smelter details", IF(ISERROR($S2038),"",OFFSET('Smelter Reference List'!$F$4,$S2038-4,0)))</f>
        <v/>
      </c>
      <c r="H2038" s="290" t="str">
        <f ca="1">IF(ISERROR($S2038),"",OFFSET('Smelter Reference List'!$G$4,$S2038-4,0))</f>
        <v/>
      </c>
      <c r="I2038" s="291" t="str">
        <f ca="1">IF(ISERROR($S2038),"",OFFSET('Smelter Reference List'!$H$4,$S2038-4,0))</f>
        <v/>
      </c>
      <c r="J2038" s="291" t="str">
        <f ca="1">IF(ISERROR($S2038),"",OFFSET('Smelter Reference List'!$I$4,$S2038-4,0))</f>
        <v/>
      </c>
      <c r="K2038" s="288"/>
      <c r="L2038" s="288"/>
      <c r="M2038" s="288"/>
      <c r="N2038" s="288"/>
      <c r="O2038" s="288"/>
      <c r="P2038" s="288"/>
      <c r="Q2038" s="289"/>
      <c r="R2038" s="274"/>
      <c r="S2038" s="275" t="e">
        <f>IF(OR(C2038="",C2038=T$4),NA(),MATCH($B2038&amp;$C2038,'Smelter Reference List'!$J:$J,0))</f>
        <v>#N/A</v>
      </c>
      <c r="T2038" s="276"/>
      <c r="U2038" s="276"/>
      <c r="V2038" s="276"/>
      <c r="W2038" s="276"/>
    </row>
    <row r="2039" spans="1:23" s="267" customFormat="1" ht="20.25">
      <c r="A2039" s="265"/>
      <c r="B2039" s="273"/>
      <c r="C2039" s="273"/>
      <c r="D2039" s="166" t="str">
        <f ca="1">IF(ISERROR($S2039),"",OFFSET('Smelter Reference List'!$C$4,$S2039-4,0)&amp;"")</f>
        <v/>
      </c>
      <c r="E2039" s="166" t="str">
        <f ca="1">IF(ISERROR($S2039),"",OFFSET('Smelter Reference List'!$D$4,$S2039-4,0)&amp;"")</f>
        <v/>
      </c>
      <c r="F2039" s="166" t="str">
        <f ca="1">IF(ISERROR($S2039),"",OFFSET('Smelter Reference List'!$E$4,$S2039-4,0))</f>
        <v/>
      </c>
      <c r="G2039" s="166" t="str">
        <f ca="1">IF(C2039=$U$4,"Enter smelter details", IF(ISERROR($S2039),"",OFFSET('Smelter Reference List'!$F$4,$S2039-4,0)))</f>
        <v/>
      </c>
      <c r="H2039" s="290" t="str">
        <f ca="1">IF(ISERROR($S2039),"",OFFSET('Smelter Reference List'!$G$4,$S2039-4,0))</f>
        <v/>
      </c>
      <c r="I2039" s="291" t="str">
        <f ca="1">IF(ISERROR($S2039),"",OFFSET('Smelter Reference List'!$H$4,$S2039-4,0))</f>
        <v/>
      </c>
      <c r="J2039" s="291" t="str">
        <f ca="1">IF(ISERROR($S2039),"",OFFSET('Smelter Reference List'!$I$4,$S2039-4,0))</f>
        <v/>
      </c>
      <c r="K2039" s="288"/>
      <c r="L2039" s="288"/>
      <c r="M2039" s="288"/>
      <c r="N2039" s="288"/>
      <c r="O2039" s="288"/>
      <c r="P2039" s="288"/>
      <c r="Q2039" s="289"/>
      <c r="R2039" s="274"/>
      <c r="S2039" s="275" t="e">
        <f>IF(OR(C2039="",C2039=T$4),NA(),MATCH($B2039&amp;$C2039,'Smelter Reference List'!$J:$J,0))</f>
        <v>#N/A</v>
      </c>
      <c r="T2039" s="276"/>
      <c r="U2039" s="276"/>
      <c r="V2039" s="276"/>
      <c r="W2039" s="276"/>
    </row>
    <row r="2040" spans="1:23" s="267" customFormat="1" ht="20.25">
      <c r="A2040" s="265"/>
      <c r="B2040" s="273"/>
      <c r="C2040" s="273"/>
      <c r="D2040" s="166" t="str">
        <f ca="1">IF(ISERROR($S2040),"",OFFSET('Smelter Reference List'!$C$4,$S2040-4,0)&amp;"")</f>
        <v/>
      </c>
      <c r="E2040" s="166" t="str">
        <f ca="1">IF(ISERROR($S2040),"",OFFSET('Smelter Reference List'!$D$4,$S2040-4,0)&amp;"")</f>
        <v/>
      </c>
      <c r="F2040" s="166" t="str">
        <f ca="1">IF(ISERROR($S2040),"",OFFSET('Smelter Reference List'!$E$4,$S2040-4,0))</f>
        <v/>
      </c>
      <c r="G2040" s="166" t="str">
        <f ca="1">IF(C2040=$U$4,"Enter smelter details", IF(ISERROR($S2040),"",OFFSET('Smelter Reference List'!$F$4,$S2040-4,0)))</f>
        <v/>
      </c>
      <c r="H2040" s="290" t="str">
        <f ca="1">IF(ISERROR($S2040),"",OFFSET('Smelter Reference List'!$G$4,$S2040-4,0))</f>
        <v/>
      </c>
      <c r="I2040" s="291" t="str">
        <f ca="1">IF(ISERROR($S2040),"",OFFSET('Smelter Reference List'!$H$4,$S2040-4,0))</f>
        <v/>
      </c>
      <c r="J2040" s="291" t="str">
        <f ca="1">IF(ISERROR($S2040),"",OFFSET('Smelter Reference List'!$I$4,$S2040-4,0))</f>
        <v/>
      </c>
      <c r="K2040" s="288"/>
      <c r="L2040" s="288"/>
      <c r="M2040" s="288"/>
      <c r="N2040" s="288"/>
      <c r="O2040" s="288"/>
      <c r="P2040" s="288"/>
      <c r="Q2040" s="289"/>
      <c r="R2040" s="274"/>
      <c r="S2040" s="275" t="e">
        <f>IF(OR(C2040="",C2040=T$4),NA(),MATCH($B2040&amp;$C2040,'Smelter Reference List'!$J:$J,0))</f>
        <v>#N/A</v>
      </c>
      <c r="T2040" s="276"/>
      <c r="U2040" s="276"/>
      <c r="V2040" s="276"/>
      <c r="W2040" s="276"/>
    </row>
    <row r="2041" spans="1:23" s="267" customFormat="1" ht="20.25">
      <c r="A2041" s="265"/>
      <c r="B2041" s="273"/>
      <c r="C2041" s="273"/>
      <c r="D2041" s="166" t="str">
        <f ca="1">IF(ISERROR($S2041),"",OFFSET('Smelter Reference List'!$C$4,$S2041-4,0)&amp;"")</f>
        <v/>
      </c>
      <c r="E2041" s="166" t="str">
        <f ca="1">IF(ISERROR($S2041),"",OFFSET('Smelter Reference List'!$D$4,$S2041-4,0)&amp;"")</f>
        <v/>
      </c>
      <c r="F2041" s="166" t="str">
        <f ca="1">IF(ISERROR($S2041),"",OFFSET('Smelter Reference List'!$E$4,$S2041-4,0))</f>
        <v/>
      </c>
      <c r="G2041" s="166" t="str">
        <f ca="1">IF(C2041=$U$4,"Enter smelter details", IF(ISERROR($S2041),"",OFFSET('Smelter Reference List'!$F$4,$S2041-4,0)))</f>
        <v/>
      </c>
      <c r="H2041" s="290" t="str">
        <f ca="1">IF(ISERROR($S2041),"",OFFSET('Smelter Reference List'!$G$4,$S2041-4,0))</f>
        <v/>
      </c>
      <c r="I2041" s="291" t="str">
        <f ca="1">IF(ISERROR($S2041),"",OFFSET('Smelter Reference List'!$H$4,$S2041-4,0))</f>
        <v/>
      </c>
      <c r="J2041" s="291" t="str">
        <f ca="1">IF(ISERROR($S2041),"",OFFSET('Smelter Reference List'!$I$4,$S2041-4,0))</f>
        <v/>
      </c>
      <c r="K2041" s="288"/>
      <c r="L2041" s="288"/>
      <c r="M2041" s="288"/>
      <c r="N2041" s="288"/>
      <c r="O2041" s="288"/>
      <c r="P2041" s="288"/>
      <c r="Q2041" s="289"/>
      <c r="R2041" s="274"/>
      <c r="S2041" s="275" t="e">
        <f>IF(OR(C2041="",C2041=T$4),NA(),MATCH($B2041&amp;$C2041,'Smelter Reference List'!$J:$J,0))</f>
        <v>#N/A</v>
      </c>
      <c r="T2041" s="276"/>
      <c r="U2041" s="276"/>
      <c r="V2041" s="276"/>
      <c r="W2041" s="276"/>
    </row>
    <row r="2042" spans="1:23" s="267" customFormat="1" ht="20.25">
      <c r="A2042" s="265"/>
      <c r="B2042" s="273"/>
      <c r="C2042" s="273"/>
      <c r="D2042" s="166" t="str">
        <f ca="1">IF(ISERROR($S2042),"",OFFSET('Smelter Reference List'!$C$4,$S2042-4,0)&amp;"")</f>
        <v/>
      </c>
      <c r="E2042" s="166" t="str">
        <f ca="1">IF(ISERROR($S2042),"",OFFSET('Smelter Reference List'!$D$4,$S2042-4,0)&amp;"")</f>
        <v/>
      </c>
      <c r="F2042" s="166" t="str">
        <f ca="1">IF(ISERROR($S2042),"",OFFSET('Smelter Reference List'!$E$4,$S2042-4,0))</f>
        <v/>
      </c>
      <c r="G2042" s="166" t="str">
        <f ca="1">IF(C2042=$U$4,"Enter smelter details", IF(ISERROR($S2042),"",OFFSET('Smelter Reference List'!$F$4,$S2042-4,0)))</f>
        <v/>
      </c>
      <c r="H2042" s="290" t="str">
        <f ca="1">IF(ISERROR($S2042),"",OFFSET('Smelter Reference List'!$G$4,$S2042-4,0))</f>
        <v/>
      </c>
      <c r="I2042" s="291" t="str">
        <f ca="1">IF(ISERROR($S2042),"",OFFSET('Smelter Reference List'!$H$4,$S2042-4,0))</f>
        <v/>
      </c>
      <c r="J2042" s="291" t="str">
        <f ca="1">IF(ISERROR($S2042),"",OFFSET('Smelter Reference List'!$I$4,$S2042-4,0))</f>
        <v/>
      </c>
      <c r="K2042" s="288"/>
      <c r="L2042" s="288"/>
      <c r="M2042" s="288"/>
      <c r="N2042" s="288"/>
      <c r="O2042" s="288"/>
      <c r="P2042" s="288"/>
      <c r="Q2042" s="289"/>
      <c r="R2042" s="274"/>
      <c r="S2042" s="275" t="e">
        <f>IF(OR(C2042="",C2042=T$4),NA(),MATCH($B2042&amp;$C2042,'Smelter Reference List'!$J:$J,0))</f>
        <v>#N/A</v>
      </c>
      <c r="T2042" s="276"/>
      <c r="U2042" s="276"/>
      <c r="V2042" s="276"/>
      <c r="W2042" s="276"/>
    </row>
    <row r="2043" spans="1:23" s="267" customFormat="1" ht="20.25">
      <c r="A2043" s="265"/>
      <c r="B2043" s="273"/>
      <c r="C2043" s="273"/>
      <c r="D2043" s="166" t="str">
        <f ca="1">IF(ISERROR($S2043),"",OFFSET('Smelter Reference List'!$C$4,$S2043-4,0)&amp;"")</f>
        <v/>
      </c>
      <c r="E2043" s="166" t="str">
        <f ca="1">IF(ISERROR($S2043),"",OFFSET('Smelter Reference List'!$D$4,$S2043-4,0)&amp;"")</f>
        <v/>
      </c>
      <c r="F2043" s="166" t="str">
        <f ca="1">IF(ISERROR($S2043),"",OFFSET('Smelter Reference List'!$E$4,$S2043-4,0))</f>
        <v/>
      </c>
      <c r="G2043" s="166" t="str">
        <f ca="1">IF(C2043=$U$4,"Enter smelter details", IF(ISERROR($S2043),"",OFFSET('Smelter Reference List'!$F$4,$S2043-4,0)))</f>
        <v/>
      </c>
      <c r="H2043" s="290" t="str">
        <f ca="1">IF(ISERROR($S2043),"",OFFSET('Smelter Reference List'!$G$4,$S2043-4,0))</f>
        <v/>
      </c>
      <c r="I2043" s="291" t="str">
        <f ca="1">IF(ISERROR($S2043),"",OFFSET('Smelter Reference List'!$H$4,$S2043-4,0))</f>
        <v/>
      </c>
      <c r="J2043" s="291" t="str">
        <f ca="1">IF(ISERROR($S2043),"",OFFSET('Smelter Reference List'!$I$4,$S2043-4,0))</f>
        <v/>
      </c>
      <c r="K2043" s="288"/>
      <c r="L2043" s="288"/>
      <c r="M2043" s="288"/>
      <c r="N2043" s="288"/>
      <c r="O2043" s="288"/>
      <c r="P2043" s="288"/>
      <c r="Q2043" s="289"/>
      <c r="R2043" s="274"/>
      <c r="S2043" s="275" t="e">
        <f>IF(OR(C2043="",C2043=T$4),NA(),MATCH($B2043&amp;$C2043,'Smelter Reference List'!$J:$J,0))</f>
        <v>#N/A</v>
      </c>
      <c r="T2043" s="276"/>
      <c r="U2043" s="276"/>
      <c r="V2043" s="276"/>
      <c r="W2043" s="276"/>
    </row>
    <row r="2044" spans="1:23" s="267" customFormat="1" ht="20.25">
      <c r="A2044" s="265"/>
      <c r="B2044" s="273"/>
      <c r="C2044" s="273"/>
      <c r="D2044" s="166" t="str">
        <f ca="1">IF(ISERROR($S2044),"",OFFSET('Smelter Reference List'!$C$4,$S2044-4,0)&amp;"")</f>
        <v/>
      </c>
      <c r="E2044" s="166" t="str">
        <f ca="1">IF(ISERROR($S2044),"",OFFSET('Smelter Reference List'!$D$4,$S2044-4,0)&amp;"")</f>
        <v/>
      </c>
      <c r="F2044" s="166" t="str">
        <f ca="1">IF(ISERROR($S2044),"",OFFSET('Smelter Reference List'!$E$4,$S2044-4,0))</f>
        <v/>
      </c>
      <c r="G2044" s="166" t="str">
        <f ca="1">IF(C2044=$U$4,"Enter smelter details", IF(ISERROR($S2044),"",OFFSET('Smelter Reference List'!$F$4,$S2044-4,0)))</f>
        <v/>
      </c>
      <c r="H2044" s="290" t="str">
        <f ca="1">IF(ISERROR($S2044),"",OFFSET('Smelter Reference List'!$G$4,$S2044-4,0))</f>
        <v/>
      </c>
      <c r="I2044" s="291" t="str">
        <f ca="1">IF(ISERROR($S2044),"",OFFSET('Smelter Reference List'!$H$4,$S2044-4,0))</f>
        <v/>
      </c>
      <c r="J2044" s="291" t="str">
        <f ca="1">IF(ISERROR($S2044),"",OFFSET('Smelter Reference List'!$I$4,$S2044-4,0))</f>
        <v/>
      </c>
      <c r="K2044" s="288"/>
      <c r="L2044" s="288"/>
      <c r="M2044" s="288"/>
      <c r="N2044" s="288"/>
      <c r="O2044" s="288"/>
      <c r="P2044" s="288"/>
      <c r="Q2044" s="289"/>
      <c r="R2044" s="274"/>
      <c r="S2044" s="275" t="e">
        <f>IF(OR(C2044="",C2044=T$4),NA(),MATCH($B2044&amp;$C2044,'Smelter Reference List'!$J:$J,0))</f>
        <v>#N/A</v>
      </c>
      <c r="T2044" s="276"/>
      <c r="U2044" s="276"/>
      <c r="V2044" s="276"/>
      <c r="W2044" s="276"/>
    </row>
    <row r="2045" spans="1:23" s="267" customFormat="1" ht="20.25">
      <c r="A2045" s="265"/>
      <c r="B2045" s="273"/>
      <c r="C2045" s="273"/>
      <c r="D2045" s="166" t="str">
        <f ca="1">IF(ISERROR($S2045),"",OFFSET('Smelter Reference List'!$C$4,$S2045-4,0)&amp;"")</f>
        <v/>
      </c>
      <c r="E2045" s="166" t="str">
        <f ca="1">IF(ISERROR($S2045),"",OFFSET('Smelter Reference List'!$D$4,$S2045-4,0)&amp;"")</f>
        <v/>
      </c>
      <c r="F2045" s="166" t="str">
        <f ca="1">IF(ISERROR($S2045),"",OFFSET('Smelter Reference List'!$E$4,$S2045-4,0))</f>
        <v/>
      </c>
      <c r="G2045" s="166" t="str">
        <f ca="1">IF(C2045=$U$4,"Enter smelter details", IF(ISERROR($S2045),"",OFFSET('Smelter Reference List'!$F$4,$S2045-4,0)))</f>
        <v/>
      </c>
      <c r="H2045" s="290" t="str">
        <f ca="1">IF(ISERROR($S2045),"",OFFSET('Smelter Reference List'!$G$4,$S2045-4,0))</f>
        <v/>
      </c>
      <c r="I2045" s="291" t="str">
        <f ca="1">IF(ISERROR($S2045),"",OFFSET('Smelter Reference List'!$H$4,$S2045-4,0))</f>
        <v/>
      </c>
      <c r="J2045" s="291" t="str">
        <f ca="1">IF(ISERROR($S2045),"",OFFSET('Smelter Reference List'!$I$4,$S2045-4,0))</f>
        <v/>
      </c>
      <c r="K2045" s="288"/>
      <c r="L2045" s="288"/>
      <c r="M2045" s="288"/>
      <c r="N2045" s="288"/>
      <c r="O2045" s="288"/>
      <c r="P2045" s="288"/>
      <c r="Q2045" s="289"/>
      <c r="R2045" s="274"/>
      <c r="S2045" s="275" t="e">
        <f>IF(OR(C2045="",C2045=T$4),NA(),MATCH($B2045&amp;$C2045,'Smelter Reference List'!$J:$J,0))</f>
        <v>#N/A</v>
      </c>
      <c r="T2045" s="276"/>
      <c r="U2045" s="276"/>
      <c r="V2045" s="276"/>
      <c r="W2045" s="276"/>
    </row>
    <row r="2046" spans="1:23" s="267" customFormat="1" ht="20.25">
      <c r="A2046" s="265"/>
      <c r="B2046" s="273"/>
      <c r="C2046" s="273"/>
      <c r="D2046" s="166" t="str">
        <f ca="1">IF(ISERROR($S2046),"",OFFSET('Smelter Reference List'!$C$4,$S2046-4,0)&amp;"")</f>
        <v/>
      </c>
      <c r="E2046" s="166" t="str">
        <f ca="1">IF(ISERROR($S2046),"",OFFSET('Smelter Reference List'!$D$4,$S2046-4,0)&amp;"")</f>
        <v/>
      </c>
      <c r="F2046" s="166" t="str">
        <f ca="1">IF(ISERROR($S2046),"",OFFSET('Smelter Reference List'!$E$4,$S2046-4,0))</f>
        <v/>
      </c>
      <c r="G2046" s="166" t="str">
        <f ca="1">IF(C2046=$U$4,"Enter smelter details", IF(ISERROR($S2046),"",OFFSET('Smelter Reference List'!$F$4,$S2046-4,0)))</f>
        <v/>
      </c>
      <c r="H2046" s="290" t="str">
        <f ca="1">IF(ISERROR($S2046),"",OFFSET('Smelter Reference List'!$G$4,$S2046-4,0))</f>
        <v/>
      </c>
      <c r="I2046" s="291" t="str">
        <f ca="1">IF(ISERROR($S2046),"",OFFSET('Smelter Reference List'!$H$4,$S2046-4,0))</f>
        <v/>
      </c>
      <c r="J2046" s="291" t="str">
        <f ca="1">IF(ISERROR($S2046),"",OFFSET('Smelter Reference List'!$I$4,$S2046-4,0))</f>
        <v/>
      </c>
      <c r="K2046" s="288"/>
      <c r="L2046" s="288"/>
      <c r="M2046" s="288"/>
      <c r="N2046" s="288"/>
      <c r="O2046" s="288"/>
      <c r="P2046" s="288"/>
      <c r="Q2046" s="289"/>
      <c r="R2046" s="274"/>
      <c r="S2046" s="275" t="e">
        <f>IF(OR(C2046="",C2046=T$4),NA(),MATCH($B2046&amp;$C2046,'Smelter Reference List'!$J:$J,0))</f>
        <v>#N/A</v>
      </c>
      <c r="T2046" s="276"/>
      <c r="U2046" s="276"/>
      <c r="V2046" s="276"/>
      <c r="W2046" s="276"/>
    </row>
    <row r="2047" spans="1:23" s="267" customFormat="1" ht="20.25">
      <c r="A2047" s="265"/>
      <c r="B2047" s="273"/>
      <c r="C2047" s="273"/>
      <c r="D2047" s="166" t="str">
        <f ca="1">IF(ISERROR($S2047),"",OFFSET('Smelter Reference List'!$C$4,$S2047-4,0)&amp;"")</f>
        <v/>
      </c>
      <c r="E2047" s="166" t="str">
        <f ca="1">IF(ISERROR($S2047),"",OFFSET('Smelter Reference List'!$D$4,$S2047-4,0)&amp;"")</f>
        <v/>
      </c>
      <c r="F2047" s="166" t="str">
        <f ca="1">IF(ISERROR($S2047),"",OFFSET('Smelter Reference List'!$E$4,$S2047-4,0))</f>
        <v/>
      </c>
      <c r="G2047" s="166" t="str">
        <f ca="1">IF(C2047=$U$4,"Enter smelter details", IF(ISERROR($S2047),"",OFFSET('Smelter Reference List'!$F$4,$S2047-4,0)))</f>
        <v/>
      </c>
      <c r="H2047" s="290" t="str">
        <f ca="1">IF(ISERROR($S2047),"",OFFSET('Smelter Reference List'!$G$4,$S2047-4,0))</f>
        <v/>
      </c>
      <c r="I2047" s="291" t="str">
        <f ca="1">IF(ISERROR($S2047),"",OFFSET('Smelter Reference List'!$H$4,$S2047-4,0))</f>
        <v/>
      </c>
      <c r="J2047" s="291" t="str">
        <f ca="1">IF(ISERROR($S2047),"",OFFSET('Smelter Reference List'!$I$4,$S2047-4,0))</f>
        <v/>
      </c>
      <c r="K2047" s="288"/>
      <c r="L2047" s="288"/>
      <c r="M2047" s="288"/>
      <c r="N2047" s="288"/>
      <c r="O2047" s="288"/>
      <c r="P2047" s="288"/>
      <c r="Q2047" s="289"/>
      <c r="R2047" s="274"/>
      <c r="S2047" s="275" t="e">
        <f>IF(OR(C2047="",C2047=T$4),NA(),MATCH($B2047&amp;$C2047,'Smelter Reference List'!$J:$J,0))</f>
        <v>#N/A</v>
      </c>
      <c r="T2047" s="276"/>
      <c r="U2047" s="276"/>
      <c r="V2047" s="276"/>
      <c r="W2047" s="276"/>
    </row>
    <row r="2048" spans="1:23" s="267" customFormat="1" ht="20.25">
      <c r="A2048" s="265"/>
      <c r="B2048" s="273"/>
      <c r="C2048" s="273"/>
      <c r="D2048" s="166" t="str">
        <f ca="1">IF(ISERROR($S2048),"",OFFSET('Smelter Reference List'!$C$4,$S2048-4,0)&amp;"")</f>
        <v/>
      </c>
      <c r="E2048" s="166" t="str">
        <f ca="1">IF(ISERROR($S2048),"",OFFSET('Smelter Reference List'!$D$4,$S2048-4,0)&amp;"")</f>
        <v/>
      </c>
      <c r="F2048" s="166" t="str">
        <f ca="1">IF(ISERROR($S2048),"",OFFSET('Smelter Reference List'!$E$4,$S2048-4,0))</f>
        <v/>
      </c>
      <c r="G2048" s="166" t="str">
        <f ca="1">IF(C2048=$U$4,"Enter smelter details", IF(ISERROR($S2048),"",OFFSET('Smelter Reference List'!$F$4,$S2048-4,0)))</f>
        <v/>
      </c>
      <c r="H2048" s="290" t="str">
        <f ca="1">IF(ISERROR($S2048),"",OFFSET('Smelter Reference List'!$G$4,$S2048-4,0))</f>
        <v/>
      </c>
      <c r="I2048" s="291" t="str">
        <f ca="1">IF(ISERROR($S2048),"",OFFSET('Smelter Reference List'!$H$4,$S2048-4,0))</f>
        <v/>
      </c>
      <c r="J2048" s="291" t="str">
        <f ca="1">IF(ISERROR($S2048),"",OFFSET('Smelter Reference List'!$I$4,$S2048-4,0))</f>
        <v/>
      </c>
      <c r="K2048" s="288"/>
      <c r="L2048" s="288"/>
      <c r="M2048" s="288"/>
      <c r="N2048" s="288"/>
      <c r="O2048" s="288"/>
      <c r="P2048" s="288"/>
      <c r="Q2048" s="289"/>
      <c r="R2048" s="274"/>
      <c r="S2048" s="275" t="e">
        <f>IF(OR(C2048="",C2048=T$4),NA(),MATCH($B2048&amp;$C2048,'Smelter Reference List'!$J:$J,0))</f>
        <v>#N/A</v>
      </c>
      <c r="T2048" s="276"/>
      <c r="U2048" s="276"/>
      <c r="V2048" s="276"/>
      <c r="W2048" s="276"/>
    </row>
    <row r="2049" spans="1:23" s="267" customFormat="1" ht="20.25">
      <c r="A2049" s="265"/>
      <c r="B2049" s="273"/>
      <c r="C2049" s="273"/>
      <c r="D2049" s="166" t="str">
        <f ca="1">IF(ISERROR($S2049),"",OFFSET('Smelter Reference List'!$C$4,$S2049-4,0)&amp;"")</f>
        <v/>
      </c>
      <c r="E2049" s="166" t="str">
        <f ca="1">IF(ISERROR($S2049),"",OFFSET('Smelter Reference List'!$D$4,$S2049-4,0)&amp;"")</f>
        <v/>
      </c>
      <c r="F2049" s="166" t="str">
        <f ca="1">IF(ISERROR($S2049),"",OFFSET('Smelter Reference List'!$E$4,$S2049-4,0))</f>
        <v/>
      </c>
      <c r="G2049" s="166" t="str">
        <f ca="1">IF(C2049=$U$4,"Enter smelter details", IF(ISERROR($S2049),"",OFFSET('Smelter Reference List'!$F$4,$S2049-4,0)))</f>
        <v/>
      </c>
      <c r="H2049" s="290" t="str">
        <f ca="1">IF(ISERROR($S2049),"",OFFSET('Smelter Reference List'!$G$4,$S2049-4,0))</f>
        <v/>
      </c>
      <c r="I2049" s="291" t="str">
        <f ca="1">IF(ISERROR($S2049),"",OFFSET('Smelter Reference List'!$H$4,$S2049-4,0))</f>
        <v/>
      </c>
      <c r="J2049" s="291" t="str">
        <f ca="1">IF(ISERROR($S2049),"",OFFSET('Smelter Reference List'!$I$4,$S2049-4,0))</f>
        <v/>
      </c>
      <c r="K2049" s="288"/>
      <c r="L2049" s="288"/>
      <c r="M2049" s="288"/>
      <c r="N2049" s="288"/>
      <c r="O2049" s="288"/>
      <c r="P2049" s="288"/>
      <c r="Q2049" s="289"/>
      <c r="R2049" s="274"/>
      <c r="S2049" s="275" t="e">
        <f>IF(OR(C2049="",C2049=T$4),NA(),MATCH($B2049&amp;$C2049,'Smelter Reference List'!$J:$J,0))</f>
        <v>#N/A</v>
      </c>
      <c r="T2049" s="276"/>
      <c r="U2049" s="276"/>
      <c r="V2049" s="276"/>
      <c r="W2049" s="276"/>
    </row>
    <row r="2050" spans="1:23" s="267" customFormat="1" ht="20.25">
      <c r="A2050" s="265"/>
      <c r="B2050" s="273"/>
      <c r="C2050" s="273"/>
      <c r="D2050" s="166" t="str">
        <f ca="1">IF(ISERROR($S2050),"",OFFSET('Smelter Reference List'!$C$4,$S2050-4,0)&amp;"")</f>
        <v/>
      </c>
      <c r="E2050" s="166" t="str">
        <f ca="1">IF(ISERROR($S2050),"",OFFSET('Smelter Reference List'!$D$4,$S2050-4,0)&amp;"")</f>
        <v/>
      </c>
      <c r="F2050" s="166" t="str">
        <f ca="1">IF(ISERROR($S2050),"",OFFSET('Smelter Reference List'!$E$4,$S2050-4,0))</f>
        <v/>
      </c>
      <c r="G2050" s="166" t="str">
        <f ca="1">IF(C2050=$U$4,"Enter smelter details", IF(ISERROR($S2050),"",OFFSET('Smelter Reference List'!$F$4,$S2050-4,0)))</f>
        <v/>
      </c>
      <c r="H2050" s="290" t="str">
        <f ca="1">IF(ISERROR($S2050),"",OFFSET('Smelter Reference List'!$G$4,$S2050-4,0))</f>
        <v/>
      </c>
      <c r="I2050" s="291" t="str">
        <f ca="1">IF(ISERROR($S2050),"",OFFSET('Smelter Reference List'!$H$4,$S2050-4,0))</f>
        <v/>
      </c>
      <c r="J2050" s="291" t="str">
        <f ca="1">IF(ISERROR($S2050),"",OFFSET('Smelter Reference List'!$I$4,$S2050-4,0))</f>
        <v/>
      </c>
      <c r="K2050" s="288"/>
      <c r="L2050" s="288"/>
      <c r="M2050" s="288"/>
      <c r="N2050" s="288"/>
      <c r="O2050" s="288"/>
      <c r="P2050" s="288"/>
      <c r="Q2050" s="289"/>
      <c r="R2050" s="274"/>
      <c r="S2050" s="275" t="e">
        <f>IF(OR(C2050="",C2050=T$4),NA(),MATCH($B2050&amp;$C2050,'Smelter Reference List'!$J:$J,0))</f>
        <v>#N/A</v>
      </c>
      <c r="T2050" s="276"/>
      <c r="U2050" s="276"/>
      <c r="V2050" s="276"/>
      <c r="W2050" s="276"/>
    </row>
    <row r="2051" spans="1:23" s="267" customFormat="1" ht="20.25">
      <c r="A2051" s="265"/>
      <c r="B2051" s="273"/>
      <c r="C2051" s="273"/>
      <c r="D2051" s="166" t="str">
        <f ca="1">IF(ISERROR($S2051),"",OFFSET('Smelter Reference List'!$C$4,$S2051-4,0)&amp;"")</f>
        <v/>
      </c>
      <c r="E2051" s="166" t="str">
        <f ca="1">IF(ISERROR($S2051),"",OFFSET('Smelter Reference List'!$D$4,$S2051-4,0)&amp;"")</f>
        <v/>
      </c>
      <c r="F2051" s="166" t="str">
        <f ca="1">IF(ISERROR($S2051),"",OFFSET('Smelter Reference List'!$E$4,$S2051-4,0))</f>
        <v/>
      </c>
      <c r="G2051" s="166" t="str">
        <f ca="1">IF(C2051=$U$4,"Enter smelter details", IF(ISERROR($S2051),"",OFFSET('Smelter Reference List'!$F$4,$S2051-4,0)))</f>
        <v/>
      </c>
      <c r="H2051" s="290" t="str">
        <f ca="1">IF(ISERROR($S2051),"",OFFSET('Smelter Reference List'!$G$4,$S2051-4,0))</f>
        <v/>
      </c>
      <c r="I2051" s="291" t="str">
        <f ca="1">IF(ISERROR($S2051),"",OFFSET('Smelter Reference List'!$H$4,$S2051-4,0))</f>
        <v/>
      </c>
      <c r="J2051" s="291" t="str">
        <f ca="1">IF(ISERROR($S2051),"",OFFSET('Smelter Reference List'!$I$4,$S2051-4,0))</f>
        <v/>
      </c>
      <c r="K2051" s="288"/>
      <c r="L2051" s="288"/>
      <c r="M2051" s="288"/>
      <c r="N2051" s="288"/>
      <c r="O2051" s="288"/>
      <c r="P2051" s="288"/>
      <c r="Q2051" s="289"/>
      <c r="R2051" s="274"/>
      <c r="S2051" s="275" t="e">
        <f>IF(OR(C2051="",C2051=T$4),NA(),MATCH($B2051&amp;$C2051,'Smelter Reference List'!$J:$J,0))</f>
        <v>#N/A</v>
      </c>
      <c r="T2051" s="276"/>
      <c r="U2051" s="276"/>
      <c r="V2051" s="276"/>
      <c r="W2051" s="276"/>
    </row>
    <row r="2052" spans="1:23" s="267" customFormat="1" ht="20.25">
      <c r="A2052" s="265"/>
      <c r="B2052" s="273"/>
      <c r="C2052" s="273"/>
      <c r="D2052" s="166" t="str">
        <f ca="1">IF(ISERROR($S2052),"",OFFSET('Smelter Reference List'!$C$4,$S2052-4,0)&amp;"")</f>
        <v/>
      </c>
      <c r="E2052" s="166" t="str">
        <f ca="1">IF(ISERROR($S2052),"",OFFSET('Smelter Reference List'!$D$4,$S2052-4,0)&amp;"")</f>
        <v/>
      </c>
      <c r="F2052" s="166" t="str">
        <f ca="1">IF(ISERROR($S2052),"",OFFSET('Smelter Reference List'!$E$4,$S2052-4,0))</f>
        <v/>
      </c>
      <c r="G2052" s="166" t="str">
        <f ca="1">IF(C2052=$U$4,"Enter smelter details", IF(ISERROR($S2052),"",OFFSET('Smelter Reference List'!$F$4,$S2052-4,0)))</f>
        <v/>
      </c>
      <c r="H2052" s="290" t="str">
        <f ca="1">IF(ISERROR($S2052),"",OFFSET('Smelter Reference List'!$G$4,$S2052-4,0))</f>
        <v/>
      </c>
      <c r="I2052" s="291" t="str">
        <f ca="1">IF(ISERROR($S2052),"",OFFSET('Smelter Reference List'!$H$4,$S2052-4,0))</f>
        <v/>
      </c>
      <c r="J2052" s="291" t="str">
        <f ca="1">IF(ISERROR($S2052),"",OFFSET('Smelter Reference List'!$I$4,$S2052-4,0))</f>
        <v/>
      </c>
      <c r="K2052" s="288"/>
      <c r="L2052" s="288"/>
      <c r="M2052" s="288"/>
      <c r="N2052" s="288"/>
      <c r="O2052" s="288"/>
      <c r="P2052" s="288"/>
      <c r="Q2052" s="289"/>
      <c r="R2052" s="274"/>
      <c r="S2052" s="275" t="e">
        <f>IF(OR(C2052="",C2052=T$4),NA(),MATCH($B2052&amp;$C2052,'Smelter Reference List'!$J:$J,0))</f>
        <v>#N/A</v>
      </c>
      <c r="T2052" s="276"/>
      <c r="U2052" s="276"/>
      <c r="V2052" s="276"/>
      <c r="W2052" s="276"/>
    </row>
    <row r="2053" spans="1:23" s="267" customFormat="1" ht="20.25">
      <c r="A2053" s="265"/>
      <c r="B2053" s="273"/>
      <c r="C2053" s="273"/>
      <c r="D2053" s="166" t="str">
        <f ca="1">IF(ISERROR($S2053),"",OFFSET('Smelter Reference List'!$C$4,$S2053-4,0)&amp;"")</f>
        <v/>
      </c>
      <c r="E2053" s="166" t="str">
        <f ca="1">IF(ISERROR($S2053),"",OFFSET('Smelter Reference List'!$D$4,$S2053-4,0)&amp;"")</f>
        <v/>
      </c>
      <c r="F2053" s="166" t="str">
        <f ca="1">IF(ISERROR($S2053),"",OFFSET('Smelter Reference List'!$E$4,$S2053-4,0))</f>
        <v/>
      </c>
      <c r="G2053" s="166" t="str">
        <f ca="1">IF(C2053=$U$4,"Enter smelter details", IF(ISERROR($S2053),"",OFFSET('Smelter Reference List'!$F$4,$S2053-4,0)))</f>
        <v/>
      </c>
      <c r="H2053" s="290" t="str">
        <f ca="1">IF(ISERROR($S2053),"",OFFSET('Smelter Reference List'!$G$4,$S2053-4,0))</f>
        <v/>
      </c>
      <c r="I2053" s="291" t="str">
        <f ca="1">IF(ISERROR($S2053),"",OFFSET('Smelter Reference List'!$H$4,$S2053-4,0))</f>
        <v/>
      </c>
      <c r="J2053" s="291" t="str">
        <f ca="1">IF(ISERROR($S2053),"",OFFSET('Smelter Reference List'!$I$4,$S2053-4,0))</f>
        <v/>
      </c>
      <c r="K2053" s="288"/>
      <c r="L2053" s="288"/>
      <c r="M2053" s="288"/>
      <c r="N2053" s="288"/>
      <c r="O2053" s="288"/>
      <c r="P2053" s="288"/>
      <c r="Q2053" s="289"/>
      <c r="R2053" s="274"/>
      <c r="S2053" s="275" t="e">
        <f>IF(OR(C2053="",C2053=T$4),NA(),MATCH($B2053&amp;$C2053,'Smelter Reference List'!$J:$J,0))</f>
        <v>#N/A</v>
      </c>
      <c r="T2053" s="276"/>
      <c r="U2053" s="276"/>
      <c r="V2053" s="276"/>
      <c r="W2053" s="276"/>
    </row>
    <row r="2054" spans="1:23" s="267" customFormat="1" ht="20.25">
      <c r="A2054" s="265"/>
      <c r="B2054" s="273"/>
      <c r="C2054" s="273"/>
      <c r="D2054" s="166" t="str">
        <f ca="1">IF(ISERROR($S2054),"",OFFSET('Smelter Reference List'!$C$4,$S2054-4,0)&amp;"")</f>
        <v/>
      </c>
      <c r="E2054" s="166" t="str">
        <f ca="1">IF(ISERROR($S2054),"",OFFSET('Smelter Reference List'!$D$4,$S2054-4,0)&amp;"")</f>
        <v/>
      </c>
      <c r="F2054" s="166" t="str">
        <f ca="1">IF(ISERROR($S2054),"",OFFSET('Smelter Reference List'!$E$4,$S2054-4,0))</f>
        <v/>
      </c>
      <c r="G2054" s="166" t="str">
        <f ca="1">IF(C2054=$U$4,"Enter smelter details", IF(ISERROR($S2054),"",OFFSET('Smelter Reference List'!$F$4,$S2054-4,0)))</f>
        <v/>
      </c>
      <c r="H2054" s="290" t="str">
        <f ca="1">IF(ISERROR($S2054),"",OFFSET('Smelter Reference List'!$G$4,$S2054-4,0))</f>
        <v/>
      </c>
      <c r="I2054" s="291" t="str">
        <f ca="1">IF(ISERROR($S2054),"",OFFSET('Smelter Reference List'!$H$4,$S2054-4,0))</f>
        <v/>
      </c>
      <c r="J2054" s="291" t="str">
        <f ca="1">IF(ISERROR($S2054),"",OFFSET('Smelter Reference List'!$I$4,$S2054-4,0))</f>
        <v/>
      </c>
      <c r="K2054" s="288"/>
      <c r="L2054" s="288"/>
      <c r="M2054" s="288"/>
      <c r="N2054" s="288"/>
      <c r="O2054" s="288"/>
      <c r="P2054" s="288"/>
      <c r="Q2054" s="289"/>
      <c r="R2054" s="274"/>
      <c r="S2054" s="275" t="e">
        <f>IF(OR(C2054="",C2054=T$4),NA(),MATCH($B2054&amp;$C2054,'Smelter Reference List'!$J:$J,0))</f>
        <v>#N/A</v>
      </c>
      <c r="T2054" s="276"/>
      <c r="U2054" s="276"/>
      <c r="V2054" s="276"/>
      <c r="W2054" s="276"/>
    </row>
    <row r="2055" spans="1:23" s="267" customFormat="1" ht="20.25">
      <c r="A2055" s="265"/>
      <c r="B2055" s="273"/>
      <c r="C2055" s="273"/>
      <c r="D2055" s="166" t="str">
        <f ca="1">IF(ISERROR($S2055),"",OFFSET('Smelter Reference List'!$C$4,$S2055-4,0)&amp;"")</f>
        <v/>
      </c>
      <c r="E2055" s="166" t="str">
        <f ca="1">IF(ISERROR($S2055),"",OFFSET('Smelter Reference List'!$D$4,$S2055-4,0)&amp;"")</f>
        <v/>
      </c>
      <c r="F2055" s="166" t="str">
        <f ca="1">IF(ISERROR($S2055),"",OFFSET('Smelter Reference List'!$E$4,$S2055-4,0))</f>
        <v/>
      </c>
      <c r="G2055" s="166" t="str">
        <f ca="1">IF(C2055=$U$4,"Enter smelter details", IF(ISERROR($S2055),"",OFFSET('Smelter Reference List'!$F$4,$S2055-4,0)))</f>
        <v/>
      </c>
      <c r="H2055" s="290" t="str">
        <f ca="1">IF(ISERROR($S2055),"",OFFSET('Smelter Reference List'!$G$4,$S2055-4,0))</f>
        <v/>
      </c>
      <c r="I2055" s="291" t="str">
        <f ca="1">IF(ISERROR($S2055),"",OFFSET('Smelter Reference List'!$H$4,$S2055-4,0))</f>
        <v/>
      </c>
      <c r="J2055" s="291" t="str">
        <f ca="1">IF(ISERROR($S2055),"",OFFSET('Smelter Reference List'!$I$4,$S2055-4,0))</f>
        <v/>
      </c>
      <c r="K2055" s="288"/>
      <c r="L2055" s="288"/>
      <c r="M2055" s="288"/>
      <c r="N2055" s="288"/>
      <c r="O2055" s="288"/>
      <c r="P2055" s="288"/>
      <c r="Q2055" s="289"/>
      <c r="R2055" s="274"/>
      <c r="S2055" s="275" t="e">
        <f>IF(OR(C2055="",C2055=T$4),NA(),MATCH($B2055&amp;$C2055,'Smelter Reference List'!$J:$J,0))</f>
        <v>#N/A</v>
      </c>
      <c r="T2055" s="276"/>
      <c r="U2055" s="276"/>
      <c r="V2055" s="276"/>
      <c r="W2055" s="276"/>
    </row>
    <row r="2056" spans="1:23" s="267" customFormat="1" ht="20.25">
      <c r="A2056" s="265"/>
      <c r="B2056" s="273"/>
      <c r="C2056" s="273"/>
      <c r="D2056" s="166" t="str">
        <f ca="1">IF(ISERROR($S2056),"",OFFSET('Smelter Reference List'!$C$4,$S2056-4,0)&amp;"")</f>
        <v/>
      </c>
      <c r="E2056" s="166" t="str">
        <f ca="1">IF(ISERROR($S2056),"",OFFSET('Smelter Reference List'!$D$4,$S2056-4,0)&amp;"")</f>
        <v/>
      </c>
      <c r="F2056" s="166" t="str">
        <f ca="1">IF(ISERROR($S2056),"",OFFSET('Smelter Reference List'!$E$4,$S2056-4,0))</f>
        <v/>
      </c>
      <c r="G2056" s="166" t="str">
        <f ca="1">IF(C2056=$U$4,"Enter smelter details", IF(ISERROR($S2056),"",OFFSET('Smelter Reference List'!$F$4,$S2056-4,0)))</f>
        <v/>
      </c>
      <c r="H2056" s="290" t="str">
        <f ca="1">IF(ISERROR($S2056),"",OFFSET('Smelter Reference List'!$G$4,$S2056-4,0))</f>
        <v/>
      </c>
      <c r="I2056" s="291" t="str">
        <f ca="1">IF(ISERROR($S2056),"",OFFSET('Smelter Reference List'!$H$4,$S2056-4,0))</f>
        <v/>
      </c>
      <c r="J2056" s="291" t="str">
        <f ca="1">IF(ISERROR($S2056),"",OFFSET('Smelter Reference List'!$I$4,$S2056-4,0))</f>
        <v/>
      </c>
      <c r="K2056" s="288"/>
      <c r="L2056" s="288"/>
      <c r="M2056" s="288"/>
      <c r="N2056" s="288"/>
      <c r="O2056" s="288"/>
      <c r="P2056" s="288"/>
      <c r="Q2056" s="289"/>
      <c r="R2056" s="274"/>
      <c r="S2056" s="275" t="e">
        <f>IF(OR(C2056="",C2056=T$4),NA(),MATCH($B2056&amp;$C2056,'Smelter Reference List'!$J:$J,0))</f>
        <v>#N/A</v>
      </c>
      <c r="T2056" s="276"/>
      <c r="U2056" s="276"/>
      <c r="V2056" s="276"/>
      <c r="W2056" s="276"/>
    </row>
    <row r="2057" spans="1:23" s="267" customFormat="1" ht="20.25">
      <c r="A2057" s="265"/>
      <c r="B2057" s="273"/>
      <c r="C2057" s="273"/>
      <c r="D2057" s="166" t="str">
        <f ca="1">IF(ISERROR($S2057),"",OFFSET('Smelter Reference List'!$C$4,$S2057-4,0)&amp;"")</f>
        <v/>
      </c>
      <c r="E2057" s="166" t="str">
        <f ca="1">IF(ISERROR($S2057),"",OFFSET('Smelter Reference List'!$D$4,$S2057-4,0)&amp;"")</f>
        <v/>
      </c>
      <c r="F2057" s="166" t="str">
        <f ca="1">IF(ISERROR($S2057),"",OFFSET('Smelter Reference List'!$E$4,$S2057-4,0))</f>
        <v/>
      </c>
      <c r="G2057" s="166" t="str">
        <f ca="1">IF(C2057=$U$4,"Enter smelter details", IF(ISERROR($S2057),"",OFFSET('Smelter Reference List'!$F$4,$S2057-4,0)))</f>
        <v/>
      </c>
      <c r="H2057" s="290" t="str">
        <f ca="1">IF(ISERROR($S2057),"",OFFSET('Smelter Reference List'!$G$4,$S2057-4,0))</f>
        <v/>
      </c>
      <c r="I2057" s="291" t="str">
        <f ca="1">IF(ISERROR($S2057),"",OFFSET('Smelter Reference List'!$H$4,$S2057-4,0))</f>
        <v/>
      </c>
      <c r="J2057" s="291" t="str">
        <f ca="1">IF(ISERROR($S2057),"",OFFSET('Smelter Reference List'!$I$4,$S2057-4,0))</f>
        <v/>
      </c>
      <c r="K2057" s="288"/>
      <c r="L2057" s="288"/>
      <c r="M2057" s="288"/>
      <c r="N2057" s="288"/>
      <c r="O2057" s="288"/>
      <c r="P2057" s="288"/>
      <c r="Q2057" s="289"/>
      <c r="R2057" s="274"/>
      <c r="S2057" s="275" t="e">
        <f>IF(OR(C2057="",C2057=T$4),NA(),MATCH($B2057&amp;$C2057,'Smelter Reference List'!$J:$J,0))</f>
        <v>#N/A</v>
      </c>
      <c r="T2057" s="276"/>
      <c r="U2057" s="276"/>
      <c r="V2057" s="276"/>
      <c r="W2057" s="276"/>
    </row>
    <row r="2058" spans="1:23" s="267" customFormat="1" ht="20.25">
      <c r="A2058" s="265"/>
      <c r="B2058" s="273"/>
      <c r="C2058" s="273"/>
      <c r="D2058" s="166" t="str">
        <f ca="1">IF(ISERROR($S2058),"",OFFSET('Smelter Reference List'!$C$4,$S2058-4,0)&amp;"")</f>
        <v/>
      </c>
      <c r="E2058" s="166" t="str">
        <f ca="1">IF(ISERROR($S2058),"",OFFSET('Smelter Reference List'!$D$4,$S2058-4,0)&amp;"")</f>
        <v/>
      </c>
      <c r="F2058" s="166" t="str">
        <f ca="1">IF(ISERROR($S2058),"",OFFSET('Smelter Reference List'!$E$4,$S2058-4,0))</f>
        <v/>
      </c>
      <c r="G2058" s="166" t="str">
        <f ca="1">IF(C2058=$U$4,"Enter smelter details", IF(ISERROR($S2058),"",OFFSET('Smelter Reference List'!$F$4,$S2058-4,0)))</f>
        <v/>
      </c>
      <c r="H2058" s="290" t="str">
        <f ca="1">IF(ISERROR($S2058),"",OFFSET('Smelter Reference List'!$G$4,$S2058-4,0))</f>
        <v/>
      </c>
      <c r="I2058" s="291" t="str">
        <f ca="1">IF(ISERROR($S2058),"",OFFSET('Smelter Reference List'!$H$4,$S2058-4,0))</f>
        <v/>
      </c>
      <c r="J2058" s="291" t="str">
        <f ca="1">IF(ISERROR($S2058),"",OFFSET('Smelter Reference List'!$I$4,$S2058-4,0))</f>
        <v/>
      </c>
      <c r="K2058" s="288"/>
      <c r="L2058" s="288"/>
      <c r="M2058" s="288"/>
      <c r="N2058" s="288"/>
      <c r="O2058" s="288"/>
      <c r="P2058" s="288"/>
      <c r="Q2058" s="289"/>
      <c r="R2058" s="274"/>
      <c r="S2058" s="275" t="e">
        <f>IF(OR(C2058="",C2058=T$4),NA(),MATCH($B2058&amp;$C2058,'Smelter Reference List'!$J:$J,0))</f>
        <v>#N/A</v>
      </c>
      <c r="T2058" s="276"/>
      <c r="U2058" s="276"/>
      <c r="V2058" s="276"/>
      <c r="W2058" s="276"/>
    </row>
    <row r="2059" spans="1:23" s="267" customFormat="1" ht="20.25">
      <c r="A2059" s="265"/>
      <c r="B2059" s="273"/>
      <c r="C2059" s="273"/>
      <c r="D2059" s="166" t="str">
        <f ca="1">IF(ISERROR($S2059),"",OFFSET('Smelter Reference List'!$C$4,$S2059-4,0)&amp;"")</f>
        <v/>
      </c>
      <c r="E2059" s="166" t="str">
        <f ca="1">IF(ISERROR($S2059),"",OFFSET('Smelter Reference List'!$D$4,$S2059-4,0)&amp;"")</f>
        <v/>
      </c>
      <c r="F2059" s="166" t="str">
        <f ca="1">IF(ISERROR($S2059),"",OFFSET('Smelter Reference List'!$E$4,$S2059-4,0))</f>
        <v/>
      </c>
      <c r="G2059" s="166" t="str">
        <f ca="1">IF(C2059=$U$4,"Enter smelter details", IF(ISERROR($S2059),"",OFFSET('Smelter Reference List'!$F$4,$S2059-4,0)))</f>
        <v/>
      </c>
      <c r="H2059" s="290" t="str">
        <f ca="1">IF(ISERROR($S2059),"",OFFSET('Smelter Reference List'!$G$4,$S2059-4,0))</f>
        <v/>
      </c>
      <c r="I2059" s="291" t="str">
        <f ca="1">IF(ISERROR($S2059),"",OFFSET('Smelter Reference List'!$H$4,$S2059-4,0))</f>
        <v/>
      </c>
      <c r="J2059" s="291" t="str">
        <f ca="1">IF(ISERROR($S2059),"",OFFSET('Smelter Reference List'!$I$4,$S2059-4,0))</f>
        <v/>
      </c>
      <c r="K2059" s="288"/>
      <c r="L2059" s="288"/>
      <c r="M2059" s="288"/>
      <c r="N2059" s="288"/>
      <c r="O2059" s="288"/>
      <c r="P2059" s="288"/>
      <c r="Q2059" s="289"/>
      <c r="R2059" s="274"/>
      <c r="S2059" s="275" t="e">
        <f>IF(OR(C2059="",C2059=T$4),NA(),MATCH($B2059&amp;$C2059,'Smelter Reference List'!$J:$J,0))</f>
        <v>#N/A</v>
      </c>
      <c r="T2059" s="276"/>
      <c r="U2059" s="276"/>
      <c r="V2059" s="276"/>
      <c r="W2059" s="276"/>
    </row>
    <row r="2060" spans="1:23" s="267" customFormat="1" ht="20.25">
      <c r="A2060" s="265"/>
      <c r="B2060" s="273"/>
      <c r="C2060" s="273"/>
      <c r="D2060" s="166" t="str">
        <f ca="1">IF(ISERROR($S2060),"",OFFSET('Smelter Reference List'!$C$4,$S2060-4,0)&amp;"")</f>
        <v/>
      </c>
      <c r="E2060" s="166" t="str">
        <f ca="1">IF(ISERROR($S2060),"",OFFSET('Smelter Reference List'!$D$4,$S2060-4,0)&amp;"")</f>
        <v/>
      </c>
      <c r="F2060" s="166" t="str">
        <f ca="1">IF(ISERROR($S2060),"",OFFSET('Smelter Reference List'!$E$4,$S2060-4,0))</f>
        <v/>
      </c>
      <c r="G2060" s="166" t="str">
        <f ca="1">IF(C2060=$U$4,"Enter smelter details", IF(ISERROR($S2060),"",OFFSET('Smelter Reference List'!$F$4,$S2060-4,0)))</f>
        <v/>
      </c>
      <c r="H2060" s="290" t="str">
        <f ca="1">IF(ISERROR($S2060),"",OFFSET('Smelter Reference List'!$G$4,$S2060-4,0))</f>
        <v/>
      </c>
      <c r="I2060" s="291" t="str">
        <f ca="1">IF(ISERROR($S2060),"",OFFSET('Smelter Reference List'!$H$4,$S2060-4,0))</f>
        <v/>
      </c>
      <c r="J2060" s="291" t="str">
        <f ca="1">IF(ISERROR($S2060),"",OFFSET('Smelter Reference List'!$I$4,$S2060-4,0))</f>
        <v/>
      </c>
      <c r="K2060" s="288"/>
      <c r="L2060" s="288"/>
      <c r="M2060" s="288"/>
      <c r="N2060" s="288"/>
      <c r="O2060" s="288"/>
      <c r="P2060" s="288"/>
      <c r="Q2060" s="289"/>
      <c r="R2060" s="274"/>
      <c r="S2060" s="275" t="e">
        <f>IF(OR(C2060="",C2060=T$4),NA(),MATCH($B2060&amp;$C2060,'Smelter Reference List'!$J:$J,0))</f>
        <v>#N/A</v>
      </c>
      <c r="T2060" s="276"/>
      <c r="U2060" s="276"/>
      <c r="V2060" s="276"/>
      <c r="W2060" s="276"/>
    </row>
    <row r="2061" spans="1:23" s="267" customFormat="1" ht="20.25">
      <c r="A2061" s="265"/>
      <c r="B2061" s="273"/>
      <c r="C2061" s="273"/>
      <c r="D2061" s="166" t="str">
        <f ca="1">IF(ISERROR($S2061),"",OFFSET('Smelter Reference List'!$C$4,$S2061-4,0)&amp;"")</f>
        <v/>
      </c>
      <c r="E2061" s="166" t="str">
        <f ca="1">IF(ISERROR($S2061),"",OFFSET('Smelter Reference List'!$D$4,$S2061-4,0)&amp;"")</f>
        <v/>
      </c>
      <c r="F2061" s="166" t="str">
        <f ca="1">IF(ISERROR($S2061),"",OFFSET('Smelter Reference List'!$E$4,$S2061-4,0))</f>
        <v/>
      </c>
      <c r="G2061" s="166" t="str">
        <f ca="1">IF(C2061=$U$4,"Enter smelter details", IF(ISERROR($S2061),"",OFFSET('Smelter Reference List'!$F$4,$S2061-4,0)))</f>
        <v/>
      </c>
      <c r="H2061" s="290" t="str">
        <f ca="1">IF(ISERROR($S2061),"",OFFSET('Smelter Reference List'!$G$4,$S2061-4,0))</f>
        <v/>
      </c>
      <c r="I2061" s="291" t="str">
        <f ca="1">IF(ISERROR($S2061),"",OFFSET('Smelter Reference List'!$H$4,$S2061-4,0))</f>
        <v/>
      </c>
      <c r="J2061" s="291" t="str">
        <f ca="1">IF(ISERROR($S2061),"",OFFSET('Smelter Reference List'!$I$4,$S2061-4,0))</f>
        <v/>
      </c>
      <c r="K2061" s="288"/>
      <c r="L2061" s="288"/>
      <c r="M2061" s="288"/>
      <c r="N2061" s="288"/>
      <c r="O2061" s="288"/>
      <c r="P2061" s="288"/>
      <c r="Q2061" s="289"/>
      <c r="R2061" s="274"/>
      <c r="S2061" s="275" t="e">
        <f>IF(OR(C2061="",C2061=T$4),NA(),MATCH($B2061&amp;$C2061,'Smelter Reference List'!$J:$J,0))</f>
        <v>#N/A</v>
      </c>
      <c r="T2061" s="276"/>
      <c r="U2061" s="276"/>
      <c r="V2061" s="276"/>
      <c r="W2061" s="276"/>
    </row>
    <row r="2062" spans="1:23" s="267" customFormat="1" ht="20.25">
      <c r="A2062" s="265"/>
      <c r="B2062" s="273"/>
      <c r="C2062" s="273"/>
      <c r="D2062" s="166" t="str">
        <f ca="1">IF(ISERROR($S2062),"",OFFSET('Smelter Reference List'!$C$4,$S2062-4,0)&amp;"")</f>
        <v/>
      </c>
      <c r="E2062" s="166" t="str">
        <f ca="1">IF(ISERROR($S2062),"",OFFSET('Smelter Reference List'!$D$4,$S2062-4,0)&amp;"")</f>
        <v/>
      </c>
      <c r="F2062" s="166" t="str">
        <f ca="1">IF(ISERROR($S2062),"",OFFSET('Smelter Reference List'!$E$4,$S2062-4,0))</f>
        <v/>
      </c>
      <c r="G2062" s="166" t="str">
        <f ca="1">IF(C2062=$U$4,"Enter smelter details", IF(ISERROR($S2062),"",OFFSET('Smelter Reference List'!$F$4,$S2062-4,0)))</f>
        <v/>
      </c>
      <c r="H2062" s="290" t="str">
        <f ca="1">IF(ISERROR($S2062),"",OFFSET('Smelter Reference List'!$G$4,$S2062-4,0))</f>
        <v/>
      </c>
      <c r="I2062" s="291" t="str">
        <f ca="1">IF(ISERROR($S2062),"",OFFSET('Smelter Reference List'!$H$4,$S2062-4,0))</f>
        <v/>
      </c>
      <c r="J2062" s="291" t="str">
        <f ca="1">IF(ISERROR($S2062),"",OFFSET('Smelter Reference List'!$I$4,$S2062-4,0))</f>
        <v/>
      </c>
      <c r="K2062" s="288"/>
      <c r="L2062" s="288"/>
      <c r="M2062" s="288"/>
      <c r="N2062" s="288"/>
      <c r="O2062" s="288"/>
      <c r="P2062" s="288"/>
      <c r="Q2062" s="289"/>
      <c r="R2062" s="274"/>
      <c r="S2062" s="275" t="e">
        <f>IF(OR(C2062="",C2062=T$4),NA(),MATCH($B2062&amp;$C2062,'Smelter Reference List'!$J:$J,0))</f>
        <v>#N/A</v>
      </c>
      <c r="T2062" s="276"/>
      <c r="U2062" s="276"/>
      <c r="V2062" s="276"/>
      <c r="W2062" s="276"/>
    </row>
    <row r="2063" spans="1:23" s="267" customFormat="1" ht="20.25">
      <c r="A2063" s="265"/>
      <c r="B2063" s="273"/>
      <c r="C2063" s="273"/>
      <c r="D2063" s="166" t="str">
        <f ca="1">IF(ISERROR($S2063),"",OFFSET('Smelter Reference List'!$C$4,$S2063-4,0)&amp;"")</f>
        <v/>
      </c>
      <c r="E2063" s="166" t="str">
        <f ca="1">IF(ISERROR($S2063),"",OFFSET('Smelter Reference List'!$D$4,$S2063-4,0)&amp;"")</f>
        <v/>
      </c>
      <c r="F2063" s="166" t="str">
        <f ca="1">IF(ISERROR($S2063),"",OFFSET('Smelter Reference List'!$E$4,$S2063-4,0))</f>
        <v/>
      </c>
      <c r="G2063" s="166" t="str">
        <f ca="1">IF(C2063=$U$4,"Enter smelter details", IF(ISERROR($S2063),"",OFFSET('Smelter Reference List'!$F$4,$S2063-4,0)))</f>
        <v/>
      </c>
      <c r="H2063" s="290" t="str">
        <f ca="1">IF(ISERROR($S2063),"",OFFSET('Smelter Reference List'!$G$4,$S2063-4,0))</f>
        <v/>
      </c>
      <c r="I2063" s="291" t="str">
        <f ca="1">IF(ISERROR($S2063),"",OFFSET('Smelter Reference List'!$H$4,$S2063-4,0))</f>
        <v/>
      </c>
      <c r="J2063" s="291" t="str">
        <f ca="1">IF(ISERROR($S2063),"",OFFSET('Smelter Reference List'!$I$4,$S2063-4,0))</f>
        <v/>
      </c>
      <c r="K2063" s="288"/>
      <c r="L2063" s="288"/>
      <c r="M2063" s="288"/>
      <c r="N2063" s="288"/>
      <c r="O2063" s="288"/>
      <c r="P2063" s="288"/>
      <c r="Q2063" s="289"/>
      <c r="R2063" s="274"/>
      <c r="S2063" s="275" t="e">
        <f>IF(OR(C2063="",C2063=T$4),NA(),MATCH($B2063&amp;$C2063,'Smelter Reference List'!$J:$J,0))</f>
        <v>#N/A</v>
      </c>
      <c r="T2063" s="276"/>
      <c r="U2063" s="276"/>
      <c r="V2063" s="276"/>
      <c r="W2063" s="276"/>
    </row>
    <row r="2064" spans="1:23" s="267" customFormat="1" ht="20.25">
      <c r="A2064" s="265"/>
      <c r="B2064" s="273"/>
      <c r="C2064" s="273"/>
      <c r="D2064" s="166" t="str">
        <f ca="1">IF(ISERROR($S2064),"",OFFSET('Smelter Reference List'!$C$4,$S2064-4,0)&amp;"")</f>
        <v/>
      </c>
      <c r="E2064" s="166" t="str">
        <f ca="1">IF(ISERROR($S2064),"",OFFSET('Smelter Reference List'!$D$4,$S2064-4,0)&amp;"")</f>
        <v/>
      </c>
      <c r="F2064" s="166" t="str">
        <f ca="1">IF(ISERROR($S2064),"",OFFSET('Smelter Reference List'!$E$4,$S2064-4,0))</f>
        <v/>
      </c>
      <c r="G2064" s="166" t="str">
        <f ca="1">IF(C2064=$U$4,"Enter smelter details", IF(ISERROR($S2064),"",OFFSET('Smelter Reference List'!$F$4,$S2064-4,0)))</f>
        <v/>
      </c>
      <c r="H2064" s="290" t="str">
        <f ca="1">IF(ISERROR($S2064),"",OFFSET('Smelter Reference List'!$G$4,$S2064-4,0))</f>
        <v/>
      </c>
      <c r="I2064" s="291" t="str">
        <f ca="1">IF(ISERROR($S2064),"",OFFSET('Smelter Reference List'!$H$4,$S2064-4,0))</f>
        <v/>
      </c>
      <c r="J2064" s="291" t="str">
        <f ca="1">IF(ISERROR($S2064),"",OFFSET('Smelter Reference List'!$I$4,$S2064-4,0))</f>
        <v/>
      </c>
      <c r="K2064" s="288"/>
      <c r="L2064" s="288"/>
      <c r="M2064" s="288"/>
      <c r="N2064" s="288"/>
      <c r="O2064" s="288"/>
      <c r="P2064" s="288"/>
      <c r="Q2064" s="289"/>
      <c r="R2064" s="274"/>
      <c r="S2064" s="275" t="e">
        <f>IF(OR(C2064="",C2064=T$4),NA(),MATCH($B2064&amp;$C2064,'Smelter Reference List'!$J:$J,0))</f>
        <v>#N/A</v>
      </c>
      <c r="T2064" s="276"/>
      <c r="U2064" s="276"/>
      <c r="V2064" s="276"/>
      <c r="W2064" s="276"/>
    </row>
    <row r="2065" spans="1:23" s="267" customFormat="1" ht="20.25">
      <c r="A2065" s="265"/>
      <c r="B2065" s="273"/>
      <c r="C2065" s="273"/>
      <c r="D2065" s="166" t="str">
        <f ca="1">IF(ISERROR($S2065),"",OFFSET('Smelter Reference List'!$C$4,$S2065-4,0)&amp;"")</f>
        <v/>
      </c>
      <c r="E2065" s="166" t="str">
        <f ca="1">IF(ISERROR($S2065),"",OFFSET('Smelter Reference List'!$D$4,$S2065-4,0)&amp;"")</f>
        <v/>
      </c>
      <c r="F2065" s="166" t="str">
        <f ca="1">IF(ISERROR($S2065),"",OFFSET('Smelter Reference List'!$E$4,$S2065-4,0))</f>
        <v/>
      </c>
      <c r="G2065" s="166" t="str">
        <f ca="1">IF(C2065=$U$4,"Enter smelter details", IF(ISERROR($S2065),"",OFFSET('Smelter Reference List'!$F$4,$S2065-4,0)))</f>
        <v/>
      </c>
      <c r="H2065" s="290" t="str">
        <f ca="1">IF(ISERROR($S2065),"",OFFSET('Smelter Reference List'!$G$4,$S2065-4,0))</f>
        <v/>
      </c>
      <c r="I2065" s="291" t="str">
        <f ca="1">IF(ISERROR($S2065),"",OFFSET('Smelter Reference List'!$H$4,$S2065-4,0))</f>
        <v/>
      </c>
      <c r="J2065" s="291" t="str">
        <f ca="1">IF(ISERROR($S2065),"",OFFSET('Smelter Reference List'!$I$4,$S2065-4,0))</f>
        <v/>
      </c>
      <c r="K2065" s="288"/>
      <c r="L2065" s="288"/>
      <c r="M2065" s="288"/>
      <c r="N2065" s="288"/>
      <c r="O2065" s="288"/>
      <c r="P2065" s="288"/>
      <c r="Q2065" s="289"/>
      <c r="R2065" s="274"/>
      <c r="S2065" s="275" t="e">
        <f>IF(OR(C2065="",C2065=T$4),NA(),MATCH($B2065&amp;$C2065,'Smelter Reference List'!$J:$J,0))</f>
        <v>#N/A</v>
      </c>
      <c r="T2065" s="276"/>
      <c r="U2065" s="276"/>
      <c r="V2065" s="276"/>
      <c r="W2065" s="276"/>
    </row>
    <row r="2066" spans="1:23" s="267" customFormat="1" ht="20.25">
      <c r="A2066" s="265"/>
      <c r="B2066" s="273"/>
      <c r="C2066" s="273"/>
      <c r="D2066" s="166" t="str">
        <f ca="1">IF(ISERROR($S2066),"",OFFSET('Smelter Reference List'!$C$4,$S2066-4,0)&amp;"")</f>
        <v/>
      </c>
      <c r="E2066" s="166" t="str">
        <f ca="1">IF(ISERROR($S2066),"",OFFSET('Smelter Reference List'!$D$4,$S2066-4,0)&amp;"")</f>
        <v/>
      </c>
      <c r="F2066" s="166" t="str">
        <f ca="1">IF(ISERROR($S2066),"",OFFSET('Smelter Reference List'!$E$4,$S2066-4,0))</f>
        <v/>
      </c>
      <c r="G2066" s="166" t="str">
        <f ca="1">IF(C2066=$U$4,"Enter smelter details", IF(ISERROR($S2066),"",OFFSET('Smelter Reference List'!$F$4,$S2066-4,0)))</f>
        <v/>
      </c>
      <c r="H2066" s="290" t="str">
        <f ca="1">IF(ISERROR($S2066),"",OFFSET('Smelter Reference List'!$G$4,$S2066-4,0))</f>
        <v/>
      </c>
      <c r="I2066" s="291" t="str">
        <f ca="1">IF(ISERROR($S2066),"",OFFSET('Smelter Reference List'!$H$4,$S2066-4,0))</f>
        <v/>
      </c>
      <c r="J2066" s="291" t="str">
        <f ca="1">IF(ISERROR($S2066),"",OFFSET('Smelter Reference List'!$I$4,$S2066-4,0))</f>
        <v/>
      </c>
      <c r="K2066" s="288"/>
      <c r="L2066" s="288"/>
      <c r="M2066" s="288"/>
      <c r="N2066" s="288"/>
      <c r="O2066" s="288"/>
      <c r="P2066" s="288"/>
      <c r="Q2066" s="289"/>
      <c r="R2066" s="274"/>
      <c r="S2066" s="275" t="e">
        <f>IF(OR(C2066="",C2066=T$4),NA(),MATCH($B2066&amp;$C2066,'Smelter Reference List'!$J:$J,0))</f>
        <v>#N/A</v>
      </c>
      <c r="T2066" s="276"/>
      <c r="U2066" s="276"/>
      <c r="V2066" s="276"/>
      <c r="W2066" s="276"/>
    </row>
    <row r="2067" spans="1:23" s="267" customFormat="1" ht="20.25">
      <c r="A2067" s="265"/>
      <c r="B2067" s="273"/>
      <c r="C2067" s="273"/>
      <c r="D2067" s="166" t="str">
        <f ca="1">IF(ISERROR($S2067),"",OFFSET('Smelter Reference List'!$C$4,$S2067-4,0)&amp;"")</f>
        <v/>
      </c>
      <c r="E2067" s="166" t="str">
        <f ca="1">IF(ISERROR($S2067),"",OFFSET('Smelter Reference List'!$D$4,$S2067-4,0)&amp;"")</f>
        <v/>
      </c>
      <c r="F2067" s="166" t="str">
        <f ca="1">IF(ISERROR($S2067),"",OFFSET('Smelter Reference List'!$E$4,$S2067-4,0))</f>
        <v/>
      </c>
      <c r="G2067" s="166" t="str">
        <f ca="1">IF(C2067=$U$4,"Enter smelter details", IF(ISERROR($S2067),"",OFFSET('Smelter Reference List'!$F$4,$S2067-4,0)))</f>
        <v/>
      </c>
      <c r="H2067" s="290" t="str">
        <f ca="1">IF(ISERROR($S2067),"",OFFSET('Smelter Reference List'!$G$4,$S2067-4,0))</f>
        <v/>
      </c>
      <c r="I2067" s="291" t="str">
        <f ca="1">IF(ISERROR($S2067),"",OFFSET('Smelter Reference List'!$H$4,$S2067-4,0))</f>
        <v/>
      </c>
      <c r="J2067" s="291" t="str">
        <f ca="1">IF(ISERROR($S2067),"",OFFSET('Smelter Reference List'!$I$4,$S2067-4,0))</f>
        <v/>
      </c>
      <c r="K2067" s="288"/>
      <c r="L2067" s="288"/>
      <c r="M2067" s="288"/>
      <c r="N2067" s="288"/>
      <c r="O2067" s="288"/>
      <c r="P2067" s="288"/>
      <c r="Q2067" s="289"/>
      <c r="R2067" s="274"/>
      <c r="S2067" s="275" t="e">
        <f>IF(OR(C2067="",C2067=T$4),NA(),MATCH($B2067&amp;$C2067,'Smelter Reference List'!$J:$J,0))</f>
        <v>#N/A</v>
      </c>
      <c r="T2067" s="276"/>
      <c r="U2067" s="276"/>
      <c r="V2067" s="276"/>
      <c r="W2067" s="276"/>
    </row>
    <row r="2068" spans="1:23" s="267" customFormat="1" ht="20.25">
      <c r="A2068" s="265"/>
      <c r="B2068" s="273"/>
      <c r="C2068" s="273"/>
      <c r="D2068" s="166" t="str">
        <f ca="1">IF(ISERROR($S2068),"",OFFSET('Smelter Reference List'!$C$4,$S2068-4,0)&amp;"")</f>
        <v/>
      </c>
      <c r="E2068" s="166" t="str">
        <f ca="1">IF(ISERROR($S2068),"",OFFSET('Smelter Reference List'!$D$4,$S2068-4,0)&amp;"")</f>
        <v/>
      </c>
      <c r="F2068" s="166" t="str">
        <f ca="1">IF(ISERROR($S2068),"",OFFSET('Smelter Reference List'!$E$4,$S2068-4,0))</f>
        <v/>
      </c>
      <c r="G2068" s="166" t="str">
        <f ca="1">IF(C2068=$U$4,"Enter smelter details", IF(ISERROR($S2068),"",OFFSET('Smelter Reference List'!$F$4,$S2068-4,0)))</f>
        <v/>
      </c>
      <c r="H2068" s="290" t="str">
        <f ca="1">IF(ISERROR($S2068),"",OFFSET('Smelter Reference List'!$G$4,$S2068-4,0))</f>
        <v/>
      </c>
      <c r="I2068" s="291" t="str">
        <f ca="1">IF(ISERROR($S2068),"",OFFSET('Smelter Reference List'!$H$4,$S2068-4,0))</f>
        <v/>
      </c>
      <c r="J2068" s="291" t="str">
        <f ca="1">IF(ISERROR($S2068),"",OFFSET('Smelter Reference List'!$I$4,$S2068-4,0))</f>
        <v/>
      </c>
      <c r="K2068" s="288"/>
      <c r="L2068" s="288"/>
      <c r="M2068" s="288"/>
      <c r="N2068" s="288"/>
      <c r="O2068" s="288"/>
      <c r="P2068" s="288"/>
      <c r="Q2068" s="289"/>
      <c r="R2068" s="274"/>
      <c r="S2068" s="275" t="e">
        <f>IF(OR(C2068="",C2068=T$4),NA(),MATCH($B2068&amp;$C2068,'Smelter Reference List'!$J:$J,0))</f>
        <v>#N/A</v>
      </c>
      <c r="T2068" s="276"/>
      <c r="U2068" s="276"/>
      <c r="V2068" s="276"/>
      <c r="W2068" s="276"/>
    </row>
    <row r="2069" spans="1:23" s="267" customFormat="1" ht="20.25">
      <c r="A2069" s="265"/>
      <c r="B2069" s="273"/>
      <c r="C2069" s="273"/>
      <c r="D2069" s="166" t="str">
        <f ca="1">IF(ISERROR($S2069),"",OFFSET('Smelter Reference List'!$C$4,$S2069-4,0)&amp;"")</f>
        <v/>
      </c>
      <c r="E2069" s="166" t="str">
        <f ca="1">IF(ISERROR($S2069),"",OFFSET('Smelter Reference List'!$D$4,$S2069-4,0)&amp;"")</f>
        <v/>
      </c>
      <c r="F2069" s="166" t="str">
        <f ca="1">IF(ISERROR($S2069),"",OFFSET('Smelter Reference List'!$E$4,$S2069-4,0))</f>
        <v/>
      </c>
      <c r="G2069" s="166" t="str">
        <f ca="1">IF(C2069=$U$4,"Enter smelter details", IF(ISERROR($S2069),"",OFFSET('Smelter Reference List'!$F$4,$S2069-4,0)))</f>
        <v/>
      </c>
      <c r="H2069" s="290" t="str">
        <f ca="1">IF(ISERROR($S2069),"",OFFSET('Smelter Reference List'!$G$4,$S2069-4,0))</f>
        <v/>
      </c>
      <c r="I2069" s="291" t="str">
        <f ca="1">IF(ISERROR($S2069),"",OFFSET('Smelter Reference List'!$H$4,$S2069-4,0))</f>
        <v/>
      </c>
      <c r="J2069" s="291" t="str">
        <f ca="1">IF(ISERROR($S2069),"",OFFSET('Smelter Reference List'!$I$4,$S2069-4,0))</f>
        <v/>
      </c>
      <c r="K2069" s="288"/>
      <c r="L2069" s="288"/>
      <c r="M2069" s="288"/>
      <c r="N2069" s="288"/>
      <c r="O2069" s="288"/>
      <c r="P2069" s="288"/>
      <c r="Q2069" s="289"/>
      <c r="R2069" s="274"/>
      <c r="S2069" s="275" t="e">
        <f>IF(OR(C2069="",C2069=T$4),NA(),MATCH($B2069&amp;$C2069,'Smelter Reference List'!$J:$J,0))</f>
        <v>#N/A</v>
      </c>
      <c r="T2069" s="276"/>
      <c r="U2069" s="276"/>
      <c r="V2069" s="276"/>
      <c r="W2069" s="276"/>
    </row>
    <row r="2070" spans="1:23" s="267" customFormat="1" ht="20.25">
      <c r="A2070" s="265"/>
      <c r="B2070" s="273"/>
      <c r="C2070" s="273"/>
      <c r="D2070" s="166" t="str">
        <f ca="1">IF(ISERROR($S2070),"",OFFSET('Smelter Reference List'!$C$4,$S2070-4,0)&amp;"")</f>
        <v/>
      </c>
      <c r="E2070" s="166" t="str">
        <f ca="1">IF(ISERROR($S2070),"",OFFSET('Smelter Reference List'!$D$4,$S2070-4,0)&amp;"")</f>
        <v/>
      </c>
      <c r="F2070" s="166" t="str">
        <f ca="1">IF(ISERROR($S2070),"",OFFSET('Smelter Reference List'!$E$4,$S2070-4,0))</f>
        <v/>
      </c>
      <c r="G2070" s="166" t="str">
        <f ca="1">IF(C2070=$U$4,"Enter smelter details", IF(ISERROR($S2070),"",OFFSET('Smelter Reference List'!$F$4,$S2070-4,0)))</f>
        <v/>
      </c>
      <c r="H2070" s="290" t="str">
        <f ca="1">IF(ISERROR($S2070),"",OFFSET('Smelter Reference List'!$G$4,$S2070-4,0))</f>
        <v/>
      </c>
      <c r="I2070" s="291" t="str">
        <f ca="1">IF(ISERROR($S2070),"",OFFSET('Smelter Reference List'!$H$4,$S2070-4,0))</f>
        <v/>
      </c>
      <c r="J2070" s="291" t="str">
        <f ca="1">IF(ISERROR($S2070),"",OFFSET('Smelter Reference List'!$I$4,$S2070-4,0))</f>
        <v/>
      </c>
      <c r="K2070" s="288"/>
      <c r="L2070" s="288"/>
      <c r="M2070" s="288"/>
      <c r="N2070" s="288"/>
      <c r="O2070" s="288"/>
      <c r="P2070" s="288"/>
      <c r="Q2070" s="289"/>
      <c r="R2070" s="274"/>
      <c r="S2070" s="275" t="e">
        <f>IF(OR(C2070="",C2070=T$4),NA(),MATCH($B2070&amp;$C2070,'Smelter Reference List'!$J:$J,0))</f>
        <v>#N/A</v>
      </c>
      <c r="T2070" s="276"/>
      <c r="U2070" s="276"/>
      <c r="V2070" s="276"/>
      <c r="W2070" s="276"/>
    </row>
    <row r="2071" spans="1:23" s="267" customFormat="1" ht="20.25">
      <c r="A2071" s="265"/>
      <c r="B2071" s="273"/>
      <c r="C2071" s="273"/>
      <c r="D2071" s="166" t="str">
        <f ca="1">IF(ISERROR($S2071),"",OFFSET('Smelter Reference List'!$C$4,$S2071-4,0)&amp;"")</f>
        <v/>
      </c>
      <c r="E2071" s="166" t="str">
        <f ca="1">IF(ISERROR($S2071),"",OFFSET('Smelter Reference List'!$D$4,$S2071-4,0)&amp;"")</f>
        <v/>
      </c>
      <c r="F2071" s="166" t="str">
        <f ca="1">IF(ISERROR($S2071),"",OFFSET('Smelter Reference List'!$E$4,$S2071-4,0))</f>
        <v/>
      </c>
      <c r="G2071" s="166" t="str">
        <f ca="1">IF(C2071=$U$4,"Enter smelter details", IF(ISERROR($S2071),"",OFFSET('Smelter Reference List'!$F$4,$S2071-4,0)))</f>
        <v/>
      </c>
      <c r="H2071" s="290" t="str">
        <f ca="1">IF(ISERROR($S2071),"",OFFSET('Smelter Reference List'!$G$4,$S2071-4,0))</f>
        <v/>
      </c>
      <c r="I2071" s="291" t="str">
        <f ca="1">IF(ISERROR($S2071),"",OFFSET('Smelter Reference List'!$H$4,$S2071-4,0))</f>
        <v/>
      </c>
      <c r="J2071" s="291" t="str">
        <f ca="1">IF(ISERROR($S2071),"",OFFSET('Smelter Reference List'!$I$4,$S2071-4,0))</f>
        <v/>
      </c>
      <c r="K2071" s="288"/>
      <c r="L2071" s="288"/>
      <c r="M2071" s="288"/>
      <c r="N2071" s="288"/>
      <c r="O2071" s="288"/>
      <c r="P2071" s="288"/>
      <c r="Q2071" s="289"/>
      <c r="R2071" s="274"/>
      <c r="S2071" s="275" t="e">
        <f>IF(OR(C2071="",C2071=T$4),NA(),MATCH($B2071&amp;$C2071,'Smelter Reference List'!$J:$J,0))</f>
        <v>#N/A</v>
      </c>
      <c r="T2071" s="276"/>
      <c r="U2071" s="276"/>
      <c r="V2071" s="276"/>
      <c r="W2071" s="276"/>
    </row>
    <row r="2072" spans="1:23" s="267" customFormat="1" ht="20.25">
      <c r="A2072" s="265"/>
      <c r="B2072" s="273"/>
      <c r="C2072" s="273"/>
      <c r="D2072" s="166" t="str">
        <f ca="1">IF(ISERROR($S2072),"",OFFSET('Smelter Reference List'!$C$4,$S2072-4,0)&amp;"")</f>
        <v/>
      </c>
      <c r="E2072" s="166" t="str">
        <f ca="1">IF(ISERROR($S2072),"",OFFSET('Smelter Reference List'!$D$4,$S2072-4,0)&amp;"")</f>
        <v/>
      </c>
      <c r="F2072" s="166" t="str">
        <f ca="1">IF(ISERROR($S2072),"",OFFSET('Smelter Reference List'!$E$4,$S2072-4,0))</f>
        <v/>
      </c>
      <c r="G2072" s="166" t="str">
        <f ca="1">IF(C2072=$U$4,"Enter smelter details", IF(ISERROR($S2072),"",OFFSET('Smelter Reference List'!$F$4,$S2072-4,0)))</f>
        <v/>
      </c>
      <c r="H2072" s="290" t="str">
        <f ca="1">IF(ISERROR($S2072),"",OFFSET('Smelter Reference List'!$G$4,$S2072-4,0))</f>
        <v/>
      </c>
      <c r="I2072" s="291" t="str">
        <f ca="1">IF(ISERROR($S2072),"",OFFSET('Smelter Reference List'!$H$4,$S2072-4,0))</f>
        <v/>
      </c>
      <c r="J2072" s="291" t="str">
        <f ca="1">IF(ISERROR($S2072),"",OFFSET('Smelter Reference List'!$I$4,$S2072-4,0))</f>
        <v/>
      </c>
      <c r="K2072" s="288"/>
      <c r="L2072" s="288"/>
      <c r="M2072" s="288"/>
      <c r="N2072" s="288"/>
      <c r="O2072" s="288"/>
      <c r="P2072" s="288"/>
      <c r="Q2072" s="289"/>
      <c r="R2072" s="274"/>
      <c r="S2072" s="275" t="e">
        <f>IF(OR(C2072="",C2072=T$4),NA(),MATCH($B2072&amp;$C2072,'Smelter Reference List'!$J:$J,0))</f>
        <v>#N/A</v>
      </c>
      <c r="T2072" s="276"/>
      <c r="U2072" s="276"/>
      <c r="V2072" s="276"/>
      <c r="W2072" s="276"/>
    </row>
    <row r="2073" spans="1:23" s="267" customFormat="1" ht="20.25">
      <c r="A2073" s="265"/>
      <c r="B2073" s="273"/>
      <c r="C2073" s="273"/>
      <c r="D2073" s="166" t="str">
        <f ca="1">IF(ISERROR($S2073),"",OFFSET('Smelter Reference List'!$C$4,$S2073-4,0)&amp;"")</f>
        <v/>
      </c>
      <c r="E2073" s="166" t="str">
        <f ca="1">IF(ISERROR($S2073),"",OFFSET('Smelter Reference List'!$D$4,$S2073-4,0)&amp;"")</f>
        <v/>
      </c>
      <c r="F2073" s="166" t="str">
        <f ca="1">IF(ISERROR($S2073),"",OFFSET('Smelter Reference List'!$E$4,$S2073-4,0))</f>
        <v/>
      </c>
      <c r="G2073" s="166" t="str">
        <f ca="1">IF(C2073=$U$4,"Enter smelter details", IF(ISERROR($S2073),"",OFFSET('Smelter Reference List'!$F$4,$S2073-4,0)))</f>
        <v/>
      </c>
      <c r="H2073" s="290" t="str">
        <f ca="1">IF(ISERROR($S2073),"",OFFSET('Smelter Reference List'!$G$4,$S2073-4,0))</f>
        <v/>
      </c>
      <c r="I2073" s="291" t="str">
        <f ca="1">IF(ISERROR($S2073),"",OFFSET('Smelter Reference List'!$H$4,$S2073-4,0))</f>
        <v/>
      </c>
      <c r="J2073" s="291" t="str">
        <f ca="1">IF(ISERROR($S2073),"",OFFSET('Smelter Reference List'!$I$4,$S2073-4,0))</f>
        <v/>
      </c>
      <c r="K2073" s="288"/>
      <c r="L2073" s="288"/>
      <c r="M2073" s="288"/>
      <c r="N2073" s="288"/>
      <c r="O2073" s="288"/>
      <c r="P2073" s="288"/>
      <c r="Q2073" s="289"/>
      <c r="R2073" s="274"/>
      <c r="S2073" s="275" t="e">
        <f>IF(OR(C2073="",C2073=T$4),NA(),MATCH($B2073&amp;$C2073,'Smelter Reference List'!$J:$J,0))</f>
        <v>#N/A</v>
      </c>
      <c r="T2073" s="276"/>
      <c r="U2073" s="276"/>
      <c r="V2073" s="276"/>
      <c r="W2073" s="276"/>
    </row>
    <row r="2074" spans="1:23" s="267" customFormat="1" ht="20.25">
      <c r="A2074" s="265"/>
      <c r="B2074" s="273"/>
      <c r="C2074" s="273"/>
      <c r="D2074" s="166" t="str">
        <f ca="1">IF(ISERROR($S2074),"",OFFSET('Smelter Reference List'!$C$4,$S2074-4,0)&amp;"")</f>
        <v/>
      </c>
      <c r="E2074" s="166" t="str">
        <f ca="1">IF(ISERROR($S2074),"",OFFSET('Smelter Reference List'!$D$4,$S2074-4,0)&amp;"")</f>
        <v/>
      </c>
      <c r="F2074" s="166" t="str">
        <f ca="1">IF(ISERROR($S2074),"",OFFSET('Smelter Reference List'!$E$4,$S2074-4,0))</f>
        <v/>
      </c>
      <c r="G2074" s="166" t="str">
        <f ca="1">IF(C2074=$U$4,"Enter smelter details", IF(ISERROR($S2074),"",OFFSET('Smelter Reference List'!$F$4,$S2074-4,0)))</f>
        <v/>
      </c>
      <c r="H2074" s="290" t="str">
        <f ca="1">IF(ISERROR($S2074),"",OFFSET('Smelter Reference List'!$G$4,$S2074-4,0))</f>
        <v/>
      </c>
      <c r="I2074" s="291" t="str">
        <f ca="1">IF(ISERROR($S2074),"",OFFSET('Smelter Reference List'!$H$4,$S2074-4,0))</f>
        <v/>
      </c>
      <c r="J2074" s="291" t="str">
        <f ca="1">IF(ISERROR($S2074),"",OFFSET('Smelter Reference List'!$I$4,$S2074-4,0))</f>
        <v/>
      </c>
      <c r="K2074" s="288"/>
      <c r="L2074" s="288"/>
      <c r="M2074" s="288"/>
      <c r="N2074" s="288"/>
      <c r="O2074" s="288"/>
      <c r="P2074" s="288"/>
      <c r="Q2074" s="289"/>
      <c r="R2074" s="274"/>
      <c r="S2074" s="275" t="e">
        <f>IF(OR(C2074="",C2074=T$4),NA(),MATCH($B2074&amp;$C2074,'Smelter Reference List'!$J:$J,0))</f>
        <v>#N/A</v>
      </c>
      <c r="T2074" s="276"/>
      <c r="U2074" s="276"/>
      <c r="V2074" s="276"/>
      <c r="W2074" s="276"/>
    </row>
    <row r="2075" spans="1:23" s="267" customFormat="1" ht="20.25">
      <c r="A2075" s="265"/>
      <c r="B2075" s="273"/>
      <c r="C2075" s="273"/>
      <c r="D2075" s="166" t="str">
        <f ca="1">IF(ISERROR($S2075),"",OFFSET('Smelter Reference List'!$C$4,$S2075-4,0)&amp;"")</f>
        <v/>
      </c>
      <c r="E2075" s="166" t="str">
        <f ca="1">IF(ISERROR($S2075),"",OFFSET('Smelter Reference List'!$D$4,$S2075-4,0)&amp;"")</f>
        <v/>
      </c>
      <c r="F2075" s="166" t="str">
        <f ca="1">IF(ISERROR($S2075),"",OFFSET('Smelter Reference List'!$E$4,$S2075-4,0))</f>
        <v/>
      </c>
      <c r="G2075" s="166" t="str">
        <f ca="1">IF(C2075=$U$4,"Enter smelter details", IF(ISERROR($S2075),"",OFFSET('Smelter Reference List'!$F$4,$S2075-4,0)))</f>
        <v/>
      </c>
      <c r="H2075" s="290" t="str">
        <f ca="1">IF(ISERROR($S2075),"",OFFSET('Smelter Reference List'!$G$4,$S2075-4,0))</f>
        <v/>
      </c>
      <c r="I2075" s="291" t="str">
        <f ca="1">IF(ISERROR($S2075),"",OFFSET('Smelter Reference List'!$H$4,$S2075-4,0))</f>
        <v/>
      </c>
      <c r="J2075" s="291" t="str">
        <f ca="1">IF(ISERROR($S2075),"",OFFSET('Smelter Reference List'!$I$4,$S2075-4,0))</f>
        <v/>
      </c>
      <c r="K2075" s="288"/>
      <c r="L2075" s="288"/>
      <c r="M2075" s="288"/>
      <c r="N2075" s="288"/>
      <c r="O2075" s="288"/>
      <c r="P2075" s="288"/>
      <c r="Q2075" s="289"/>
      <c r="R2075" s="274"/>
      <c r="S2075" s="275" t="e">
        <f>IF(OR(C2075="",C2075=T$4),NA(),MATCH($B2075&amp;$C2075,'Smelter Reference List'!$J:$J,0))</f>
        <v>#N/A</v>
      </c>
      <c r="T2075" s="276"/>
      <c r="U2075" s="276"/>
      <c r="V2075" s="276"/>
      <c r="W2075" s="276"/>
    </row>
    <row r="2076" spans="1:23" s="267" customFormat="1" ht="20.25">
      <c r="A2076" s="265"/>
      <c r="B2076" s="273"/>
      <c r="C2076" s="273"/>
      <c r="D2076" s="166" t="str">
        <f ca="1">IF(ISERROR($S2076),"",OFFSET('Smelter Reference List'!$C$4,$S2076-4,0)&amp;"")</f>
        <v/>
      </c>
      <c r="E2076" s="166" t="str">
        <f ca="1">IF(ISERROR($S2076),"",OFFSET('Smelter Reference List'!$D$4,$S2076-4,0)&amp;"")</f>
        <v/>
      </c>
      <c r="F2076" s="166" t="str">
        <f ca="1">IF(ISERROR($S2076),"",OFFSET('Smelter Reference List'!$E$4,$S2076-4,0))</f>
        <v/>
      </c>
      <c r="G2076" s="166" t="str">
        <f ca="1">IF(C2076=$U$4,"Enter smelter details", IF(ISERROR($S2076),"",OFFSET('Smelter Reference List'!$F$4,$S2076-4,0)))</f>
        <v/>
      </c>
      <c r="H2076" s="290" t="str">
        <f ca="1">IF(ISERROR($S2076),"",OFFSET('Smelter Reference List'!$G$4,$S2076-4,0))</f>
        <v/>
      </c>
      <c r="I2076" s="291" t="str">
        <f ca="1">IF(ISERROR($S2076),"",OFFSET('Smelter Reference List'!$H$4,$S2076-4,0))</f>
        <v/>
      </c>
      <c r="J2076" s="291" t="str">
        <f ca="1">IF(ISERROR($S2076),"",OFFSET('Smelter Reference List'!$I$4,$S2076-4,0))</f>
        <v/>
      </c>
      <c r="K2076" s="288"/>
      <c r="L2076" s="288"/>
      <c r="M2076" s="288"/>
      <c r="N2076" s="288"/>
      <c r="O2076" s="288"/>
      <c r="P2076" s="288"/>
      <c r="Q2076" s="289"/>
      <c r="R2076" s="274"/>
      <c r="S2076" s="275" t="e">
        <f>IF(OR(C2076="",C2076=T$4),NA(),MATCH($B2076&amp;$C2076,'Smelter Reference List'!$J:$J,0))</f>
        <v>#N/A</v>
      </c>
      <c r="T2076" s="276"/>
      <c r="U2076" s="276"/>
      <c r="V2076" s="276"/>
      <c r="W2076" s="276"/>
    </row>
    <row r="2077" spans="1:23" s="267" customFormat="1" ht="20.25">
      <c r="A2077" s="265"/>
      <c r="B2077" s="273"/>
      <c r="C2077" s="273"/>
      <c r="D2077" s="166" t="str">
        <f ca="1">IF(ISERROR($S2077),"",OFFSET('Smelter Reference List'!$C$4,$S2077-4,0)&amp;"")</f>
        <v/>
      </c>
      <c r="E2077" s="166" t="str">
        <f ca="1">IF(ISERROR($S2077),"",OFFSET('Smelter Reference List'!$D$4,$S2077-4,0)&amp;"")</f>
        <v/>
      </c>
      <c r="F2077" s="166" t="str">
        <f ca="1">IF(ISERROR($S2077),"",OFFSET('Smelter Reference List'!$E$4,$S2077-4,0))</f>
        <v/>
      </c>
      <c r="G2077" s="166" t="str">
        <f ca="1">IF(C2077=$U$4,"Enter smelter details", IF(ISERROR($S2077),"",OFFSET('Smelter Reference List'!$F$4,$S2077-4,0)))</f>
        <v/>
      </c>
      <c r="H2077" s="290" t="str">
        <f ca="1">IF(ISERROR($S2077),"",OFFSET('Smelter Reference List'!$G$4,$S2077-4,0))</f>
        <v/>
      </c>
      <c r="I2077" s="291" t="str">
        <f ca="1">IF(ISERROR($S2077),"",OFFSET('Smelter Reference List'!$H$4,$S2077-4,0))</f>
        <v/>
      </c>
      <c r="J2077" s="291" t="str">
        <f ca="1">IF(ISERROR($S2077),"",OFFSET('Smelter Reference List'!$I$4,$S2077-4,0))</f>
        <v/>
      </c>
      <c r="K2077" s="288"/>
      <c r="L2077" s="288"/>
      <c r="M2077" s="288"/>
      <c r="N2077" s="288"/>
      <c r="O2077" s="288"/>
      <c r="P2077" s="288"/>
      <c r="Q2077" s="289"/>
      <c r="R2077" s="274"/>
      <c r="S2077" s="275" t="e">
        <f>IF(OR(C2077="",C2077=T$4),NA(),MATCH($B2077&amp;$C2077,'Smelter Reference List'!$J:$J,0))</f>
        <v>#N/A</v>
      </c>
      <c r="T2077" s="276"/>
      <c r="U2077" s="276"/>
      <c r="V2077" s="276"/>
      <c r="W2077" s="276"/>
    </row>
    <row r="2078" spans="1:23" s="267" customFormat="1" ht="20.25">
      <c r="A2078" s="265"/>
      <c r="B2078" s="273"/>
      <c r="C2078" s="273"/>
      <c r="D2078" s="166" t="str">
        <f ca="1">IF(ISERROR($S2078),"",OFFSET('Smelter Reference List'!$C$4,$S2078-4,0)&amp;"")</f>
        <v/>
      </c>
      <c r="E2078" s="166" t="str">
        <f ca="1">IF(ISERROR($S2078),"",OFFSET('Smelter Reference List'!$D$4,$S2078-4,0)&amp;"")</f>
        <v/>
      </c>
      <c r="F2078" s="166" t="str">
        <f ca="1">IF(ISERROR($S2078),"",OFFSET('Smelter Reference List'!$E$4,$S2078-4,0))</f>
        <v/>
      </c>
      <c r="G2078" s="166" t="str">
        <f ca="1">IF(C2078=$U$4,"Enter smelter details", IF(ISERROR($S2078),"",OFFSET('Smelter Reference List'!$F$4,$S2078-4,0)))</f>
        <v/>
      </c>
      <c r="H2078" s="290" t="str">
        <f ca="1">IF(ISERROR($S2078),"",OFFSET('Smelter Reference List'!$G$4,$S2078-4,0))</f>
        <v/>
      </c>
      <c r="I2078" s="291" t="str">
        <f ca="1">IF(ISERROR($S2078),"",OFFSET('Smelter Reference List'!$H$4,$S2078-4,0))</f>
        <v/>
      </c>
      <c r="J2078" s="291" t="str">
        <f ca="1">IF(ISERROR($S2078),"",OFFSET('Smelter Reference List'!$I$4,$S2078-4,0))</f>
        <v/>
      </c>
      <c r="K2078" s="288"/>
      <c r="L2078" s="288"/>
      <c r="M2078" s="288"/>
      <c r="N2078" s="288"/>
      <c r="O2078" s="288"/>
      <c r="P2078" s="288"/>
      <c r="Q2078" s="289"/>
      <c r="R2078" s="274"/>
      <c r="S2078" s="275" t="e">
        <f>IF(OR(C2078="",C2078=T$4),NA(),MATCH($B2078&amp;$C2078,'Smelter Reference List'!$J:$J,0))</f>
        <v>#N/A</v>
      </c>
      <c r="T2078" s="276"/>
      <c r="U2078" s="276"/>
      <c r="V2078" s="276"/>
      <c r="W2078" s="276"/>
    </row>
    <row r="2079" spans="1:23" s="267" customFormat="1" ht="20.25">
      <c r="A2079" s="265"/>
      <c r="B2079" s="273"/>
      <c r="C2079" s="273"/>
      <c r="D2079" s="166" t="str">
        <f ca="1">IF(ISERROR($S2079),"",OFFSET('Smelter Reference List'!$C$4,$S2079-4,0)&amp;"")</f>
        <v/>
      </c>
      <c r="E2079" s="166" t="str">
        <f ca="1">IF(ISERROR($S2079),"",OFFSET('Smelter Reference List'!$D$4,$S2079-4,0)&amp;"")</f>
        <v/>
      </c>
      <c r="F2079" s="166" t="str">
        <f ca="1">IF(ISERROR($S2079),"",OFFSET('Smelter Reference List'!$E$4,$S2079-4,0))</f>
        <v/>
      </c>
      <c r="G2079" s="166" t="str">
        <f ca="1">IF(C2079=$U$4,"Enter smelter details", IF(ISERROR($S2079),"",OFFSET('Smelter Reference List'!$F$4,$S2079-4,0)))</f>
        <v/>
      </c>
      <c r="H2079" s="290" t="str">
        <f ca="1">IF(ISERROR($S2079),"",OFFSET('Smelter Reference List'!$G$4,$S2079-4,0))</f>
        <v/>
      </c>
      <c r="I2079" s="291" t="str">
        <f ca="1">IF(ISERROR($S2079),"",OFFSET('Smelter Reference List'!$H$4,$S2079-4,0))</f>
        <v/>
      </c>
      <c r="J2079" s="291" t="str">
        <f ca="1">IF(ISERROR($S2079),"",OFFSET('Smelter Reference List'!$I$4,$S2079-4,0))</f>
        <v/>
      </c>
      <c r="K2079" s="288"/>
      <c r="L2079" s="288"/>
      <c r="M2079" s="288"/>
      <c r="N2079" s="288"/>
      <c r="O2079" s="288"/>
      <c r="P2079" s="288"/>
      <c r="Q2079" s="289"/>
      <c r="R2079" s="274"/>
      <c r="S2079" s="275" t="e">
        <f>IF(OR(C2079="",C2079=T$4),NA(),MATCH($B2079&amp;$C2079,'Smelter Reference List'!$J:$J,0))</f>
        <v>#N/A</v>
      </c>
      <c r="T2079" s="276"/>
      <c r="U2079" s="276"/>
      <c r="V2079" s="276"/>
      <c r="W2079" s="276"/>
    </row>
    <row r="2080" spans="1:23" s="267" customFormat="1" ht="20.25">
      <c r="A2080" s="265"/>
      <c r="B2080" s="273"/>
      <c r="C2080" s="273"/>
      <c r="D2080" s="166" t="str">
        <f ca="1">IF(ISERROR($S2080),"",OFFSET('Smelter Reference List'!$C$4,$S2080-4,0)&amp;"")</f>
        <v/>
      </c>
      <c r="E2080" s="166" t="str">
        <f ca="1">IF(ISERROR($S2080),"",OFFSET('Smelter Reference List'!$D$4,$S2080-4,0)&amp;"")</f>
        <v/>
      </c>
      <c r="F2080" s="166" t="str">
        <f ca="1">IF(ISERROR($S2080),"",OFFSET('Smelter Reference List'!$E$4,$S2080-4,0))</f>
        <v/>
      </c>
      <c r="G2080" s="166" t="str">
        <f ca="1">IF(C2080=$U$4,"Enter smelter details", IF(ISERROR($S2080),"",OFFSET('Smelter Reference List'!$F$4,$S2080-4,0)))</f>
        <v/>
      </c>
      <c r="H2080" s="290" t="str">
        <f ca="1">IF(ISERROR($S2080),"",OFFSET('Smelter Reference List'!$G$4,$S2080-4,0))</f>
        <v/>
      </c>
      <c r="I2080" s="291" t="str">
        <f ca="1">IF(ISERROR($S2080),"",OFFSET('Smelter Reference List'!$H$4,$S2080-4,0))</f>
        <v/>
      </c>
      <c r="J2080" s="291" t="str">
        <f ca="1">IF(ISERROR($S2080),"",OFFSET('Smelter Reference List'!$I$4,$S2080-4,0))</f>
        <v/>
      </c>
      <c r="K2080" s="288"/>
      <c r="L2080" s="288"/>
      <c r="M2080" s="288"/>
      <c r="N2080" s="288"/>
      <c r="O2080" s="288"/>
      <c r="P2080" s="288"/>
      <c r="Q2080" s="289"/>
      <c r="R2080" s="274"/>
      <c r="S2080" s="275" t="e">
        <f>IF(OR(C2080="",C2080=T$4),NA(),MATCH($B2080&amp;$C2080,'Smelter Reference List'!$J:$J,0))</f>
        <v>#N/A</v>
      </c>
      <c r="T2080" s="276"/>
      <c r="U2080" s="276"/>
      <c r="V2080" s="276"/>
      <c r="W2080" s="276"/>
    </row>
    <row r="2081" spans="1:23" s="267" customFormat="1" ht="20.25">
      <c r="A2081" s="265"/>
      <c r="B2081" s="273"/>
      <c r="C2081" s="273"/>
      <c r="D2081" s="166" t="str">
        <f ca="1">IF(ISERROR($S2081),"",OFFSET('Smelter Reference List'!$C$4,$S2081-4,0)&amp;"")</f>
        <v/>
      </c>
      <c r="E2081" s="166" t="str">
        <f ca="1">IF(ISERROR($S2081),"",OFFSET('Smelter Reference List'!$D$4,$S2081-4,0)&amp;"")</f>
        <v/>
      </c>
      <c r="F2081" s="166" t="str">
        <f ca="1">IF(ISERROR($S2081),"",OFFSET('Smelter Reference List'!$E$4,$S2081-4,0))</f>
        <v/>
      </c>
      <c r="G2081" s="166" t="str">
        <f ca="1">IF(C2081=$U$4,"Enter smelter details", IF(ISERROR($S2081),"",OFFSET('Smelter Reference List'!$F$4,$S2081-4,0)))</f>
        <v/>
      </c>
      <c r="H2081" s="290" t="str">
        <f ca="1">IF(ISERROR($S2081),"",OFFSET('Smelter Reference List'!$G$4,$S2081-4,0))</f>
        <v/>
      </c>
      <c r="I2081" s="291" t="str">
        <f ca="1">IF(ISERROR($S2081),"",OFFSET('Smelter Reference List'!$H$4,$S2081-4,0))</f>
        <v/>
      </c>
      <c r="J2081" s="291" t="str">
        <f ca="1">IF(ISERROR($S2081),"",OFFSET('Smelter Reference List'!$I$4,$S2081-4,0))</f>
        <v/>
      </c>
      <c r="K2081" s="288"/>
      <c r="L2081" s="288"/>
      <c r="M2081" s="288"/>
      <c r="N2081" s="288"/>
      <c r="O2081" s="288"/>
      <c r="P2081" s="288"/>
      <c r="Q2081" s="289"/>
      <c r="R2081" s="274"/>
      <c r="S2081" s="275" t="e">
        <f>IF(OR(C2081="",C2081=T$4),NA(),MATCH($B2081&amp;$C2081,'Smelter Reference List'!$J:$J,0))</f>
        <v>#N/A</v>
      </c>
      <c r="T2081" s="276"/>
      <c r="U2081" s="276"/>
      <c r="V2081" s="276"/>
      <c r="W2081" s="276"/>
    </row>
    <row r="2082" spans="1:23" s="267" customFormat="1" ht="20.25">
      <c r="A2082" s="265"/>
      <c r="B2082" s="273"/>
      <c r="C2082" s="273"/>
      <c r="D2082" s="166" t="str">
        <f ca="1">IF(ISERROR($S2082),"",OFFSET('Smelter Reference List'!$C$4,$S2082-4,0)&amp;"")</f>
        <v/>
      </c>
      <c r="E2082" s="166" t="str">
        <f ca="1">IF(ISERROR($S2082),"",OFFSET('Smelter Reference List'!$D$4,$S2082-4,0)&amp;"")</f>
        <v/>
      </c>
      <c r="F2082" s="166" t="str">
        <f ca="1">IF(ISERROR($S2082),"",OFFSET('Smelter Reference List'!$E$4,$S2082-4,0))</f>
        <v/>
      </c>
      <c r="G2082" s="166" t="str">
        <f ca="1">IF(C2082=$U$4,"Enter smelter details", IF(ISERROR($S2082),"",OFFSET('Smelter Reference List'!$F$4,$S2082-4,0)))</f>
        <v/>
      </c>
      <c r="H2082" s="290" t="str">
        <f ca="1">IF(ISERROR($S2082),"",OFFSET('Smelter Reference List'!$G$4,$S2082-4,0))</f>
        <v/>
      </c>
      <c r="I2082" s="291" t="str">
        <f ca="1">IF(ISERROR($S2082),"",OFFSET('Smelter Reference List'!$H$4,$S2082-4,0))</f>
        <v/>
      </c>
      <c r="J2082" s="291" t="str">
        <f ca="1">IF(ISERROR($S2082),"",OFFSET('Smelter Reference List'!$I$4,$S2082-4,0))</f>
        <v/>
      </c>
      <c r="K2082" s="288"/>
      <c r="L2082" s="288"/>
      <c r="M2082" s="288"/>
      <c r="N2082" s="288"/>
      <c r="O2082" s="288"/>
      <c r="P2082" s="288"/>
      <c r="Q2082" s="289"/>
      <c r="R2082" s="274"/>
      <c r="S2082" s="275" t="e">
        <f>IF(OR(C2082="",C2082=T$4),NA(),MATCH($B2082&amp;$C2082,'Smelter Reference List'!$J:$J,0))</f>
        <v>#N/A</v>
      </c>
      <c r="T2082" s="276"/>
      <c r="U2082" s="276"/>
      <c r="V2082" s="276"/>
      <c r="W2082" s="276"/>
    </row>
    <row r="2083" spans="1:23" s="267" customFormat="1" ht="20.25">
      <c r="A2083" s="265"/>
      <c r="B2083" s="273"/>
      <c r="C2083" s="273"/>
      <c r="D2083" s="166" t="str">
        <f ca="1">IF(ISERROR($S2083),"",OFFSET('Smelter Reference List'!$C$4,$S2083-4,0)&amp;"")</f>
        <v/>
      </c>
      <c r="E2083" s="166" t="str">
        <f ca="1">IF(ISERROR($S2083),"",OFFSET('Smelter Reference List'!$D$4,$S2083-4,0)&amp;"")</f>
        <v/>
      </c>
      <c r="F2083" s="166" t="str">
        <f ca="1">IF(ISERROR($S2083),"",OFFSET('Smelter Reference List'!$E$4,$S2083-4,0))</f>
        <v/>
      </c>
      <c r="G2083" s="166" t="str">
        <f ca="1">IF(C2083=$U$4,"Enter smelter details", IF(ISERROR($S2083),"",OFFSET('Smelter Reference List'!$F$4,$S2083-4,0)))</f>
        <v/>
      </c>
      <c r="H2083" s="290" t="str">
        <f ca="1">IF(ISERROR($S2083),"",OFFSET('Smelter Reference List'!$G$4,$S2083-4,0))</f>
        <v/>
      </c>
      <c r="I2083" s="291" t="str">
        <f ca="1">IF(ISERROR($S2083),"",OFFSET('Smelter Reference List'!$H$4,$S2083-4,0))</f>
        <v/>
      </c>
      <c r="J2083" s="291" t="str">
        <f ca="1">IF(ISERROR($S2083),"",OFFSET('Smelter Reference List'!$I$4,$S2083-4,0))</f>
        <v/>
      </c>
      <c r="K2083" s="288"/>
      <c r="L2083" s="288"/>
      <c r="M2083" s="288"/>
      <c r="N2083" s="288"/>
      <c r="O2083" s="288"/>
      <c r="P2083" s="288"/>
      <c r="Q2083" s="289"/>
      <c r="R2083" s="274"/>
      <c r="S2083" s="275" t="e">
        <f>IF(OR(C2083="",C2083=T$4),NA(),MATCH($B2083&amp;$C2083,'Smelter Reference List'!$J:$J,0))</f>
        <v>#N/A</v>
      </c>
      <c r="T2083" s="276"/>
      <c r="U2083" s="276"/>
      <c r="V2083" s="276"/>
      <c r="W2083" s="276"/>
    </row>
    <row r="2084" spans="1:23" s="267" customFormat="1" ht="20.25">
      <c r="A2084" s="265"/>
      <c r="B2084" s="273"/>
      <c r="C2084" s="273"/>
      <c r="D2084" s="166" t="str">
        <f ca="1">IF(ISERROR($S2084),"",OFFSET('Smelter Reference List'!$C$4,$S2084-4,0)&amp;"")</f>
        <v/>
      </c>
      <c r="E2084" s="166" t="str">
        <f ca="1">IF(ISERROR($S2084),"",OFFSET('Smelter Reference List'!$D$4,$S2084-4,0)&amp;"")</f>
        <v/>
      </c>
      <c r="F2084" s="166" t="str">
        <f ca="1">IF(ISERROR($S2084),"",OFFSET('Smelter Reference List'!$E$4,$S2084-4,0))</f>
        <v/>
      </c>
      <c r="G2084" s="166" t="str">
        <f ca="1">IF(C2084=$U$4,"Enter smelter details", IF(ISERROR($S2084),"",OFFSET('Smelter Reference List'!$F$4,$S2084-4,0)))</f>
        <v/>
      </c>
      <c r="H2084" s="290" t="str">
        <f ca="1">IF(ISERROR($S2084),"",OFFSET('Smelter Reference List'!$G$4,$S2084-4,0))</f>
        <v/>
      </c>
      <c r="I2084" s="291" t="str">
        <f ca="1">IF(ISERROR($S2084),"",OFFSET('Smelter Reference List'!$H$4,$S2084-4,0))</f>
        <v/>
      </c>
      <c r="J2084" s="291" t="str">
        <f ca="1">IF(ISERROR($S2084),"",OFFSET('Smelter Reference List'!$I$4,$S2084-4,0))</f>
        <v/>
      </c>
      <c r="K2084" s="288"/>
      <c r="L2084" s="288"/>
      <c r="M2084" s="288"/>
      <c r="N2084" s="288"/>
      <c r="O2084" s="288"/>
      <c r="P2084" s="288"/>
      <c r="Q2084" s="289"/>
      <c r="R2084" s="274"/>
      <c r="S2084" s="275" t="e">
        <f>IF(OR(C2084="",C2084=T$4),NA(),MATCH($B2084&amp;$C2084,'Smelter Reference List'!$J:$J,0))</f>
        <v>#N/A</v>
      </c>
      <c r="T2084" s="276"/>
      <c r="U2084" s="276"/>
      <c r="V2084" s="276"/>
      <c r="W2084" s="276"/>
    </row>
    <row r="2085" spans="1:23" s="267" customFormat="1" ht="20.25">
      <c r="A2085" s="265"/>
      <c r="B2085" s="273"/>
      <c r="C2085" s="273"/>
      <c r="D2085" s="166" t="str">
        <f ca="1">IF(ISERROR($S2085),"",OFFSET('Smelter Reference List'!$C$4,$S2085-4,0)&amp;"")</f>
        <v/>
      </c>
      <c r="E2085" s="166" t="str">
        <f ca="1">IF(ISERROR($S2085),"",OFFSET('Smelter Reference List'!$D$4,$S2085-4,0)&amp;"")</f>
        <v/>
      </c>
      <c r="F2085" s="166" t="str">
        <f ca="1">IF(ISERROR($S2085),"",OFFSET('Smelter Reference List'!$E$4,$S2085-4,0))</f>
        <v/>
      </c>
      <c r="G2085" s="166" t="str">
        <f ca="1">IF(C2085=$U$4,"Enter smelter details", IF(ISERROR($S2085),"",OFFSET('Smelter Reference List'!$F$4,$S2085-4,0)))</f>
        <v/>
      </c>
      <c r="H2085" s="290" t="str">
        <f ca="1">IF(ISERROR($S2085),"",OFFSET('Smelter Reference List'!$G$4,$S2085-4,0))</f>
        <v/>
      </c>
      <c r="I2085" s="291" t="str">
        <f ca="1">IF(ISERROR($S2085),"",OFFSET('Smelter Reference List'!$H$4,$S2085-4,0))</f>
        <v/>
      </c>
      <c r="J2085" s="291" t="str">
        <f ca="1">IF(ISERROR($S2085),"",OFFSET('Smelter Reference List'!$I$4,$S2085-4,0))</f>
        <v/>
      </c>
      <c r="K2085" s="288"/>
      <c r="L2085" s="288"/>
      <c r="M2085" s="288"/>
      <c r="N2085" s="288"/>
      <c r="O2085" s="288"/>
      <c r="P2085" s="288"/>
      <c r="Q2085" s="289"/>
      <c r="R2085" s="274"/>
      <c r="S2085" s="275" t="e">
        <f>IF(OR(C2085="",C2085=T$4),NA(),MATCH($B2085&amp;$C2085,'Smelter Reference List'!$J:$J,0))</f>
        <v>#N/A</v>
      </c>
      <c r="T2085" s="276"/>
      <c r="U2085" s="276"/>
      <c r="V2085" s="276"/>
      <c r="W2085" s="276"/>
    </row>
    <row r="2086" spans="1:23" s="267" customFormat="1" ht="20.25">
      <c r="A2086" s="265"/>
      <c r="B2086" s="273"/>
      <c r="C2086" s="273"/>
      <c r="D2086" s="166" t="str">
        <f ca="1">IF(ISERROR($S2086),"",OFFSET('Smelter Reference List'!$C$4,$S2086-4,0)&amp;"")</f>
        <v/>
      </c>
      <c r="E2086" s="166" t="str">
        <f ca="1">IF(ISERROR($S2086),"",OFFSET('Smelter Reference List'!$D$4,$S2086-4,0)&amp;"")</f>
        <v/>
      </c>
      <c r="F2086" s="166" t="str">
        <f ca="1">IF(ISERROR($S2086),"",OFFSET('Smelter Reference List'!$E$4,$S2086-4,0))</f>
        <v/>
      </c>
      <c r="G2086" s="166" t="str">
        <f ca="1">IF(C2086=$U$4,"Enter smelter details", IF(ISERROR($S2086),"",OFFSET('Smelter Reference List'!$F$4,$S2086-4,0)))</f>
        <v/>
      </c>
      <c r="H2086" s="290" t="str">
        <f ca="1">IF(ISERROR($S2086),"",OFFSET('Smelter Reference List'!$G$4,$S2086-4,0))</f>
        <v/>
      </c>
      <c r="I2086" s="291" t="str">
        <f ca="1">IF(ISERROR($S2086),"",OFFSET('Smelter Reference List'!$H$4,$S2086-4,0))</f>
        <v/>
      </c>
      <c r="J2086" s="291" t="str">
        <f ca="1">IF(ISERROR($S2086),"",OFFSET('Smelter Reference List'!$I$4,$S2086-4,0))</f>
        <v/>
      </c>
      <c r="K2086" s="288"/>
      <c r="L2086" s="288"/>
      <c r="M2086" s="288"/>
      <c r="N2086" s="288"/>
      <c r="O2086" s="288"/>
      <c r="P2086" s="288"/>
      <c r="Q2086" s="289"/>
      <c r="R2086" s="274"/>
      <c r="S2086" s="275" t="e">
        <f>IF(OR(C2086="",C2086=T$4),NA(),MATCH($B2086&amp;$C2086,'Smelter Reference List'!$J:$J,0))</f>
        <v>#N/A</v>
      </c>
      <c r="T2086" s="276"/>
      <c r="U2086" s="276"/>
      <c r="V2086" s="276"/>
      <c r="W2086" s="276"/>
    </row>
    <row r="2087" spans="1:23" s="267" customFormat="1" ht="20.25">
      <c r="A2087" s="265"/>
      <c r="B2087" s="273"/>
      <c r="C2087" s="273"/>
      <c r="D2087" s="166" t="str">
        <f ca="1">IF(ISERROR($S2087),"",OFFSET('Smelter Reference List'!$C$4,$S2087-4,0)&amp;"")</f>
        <v/>
      </c>
      <c r="E2087" s="166" t="str">
        <f ca="1">IF(ISERROR($S2087),"",OFFSET('Smelter Reference List'!$D$4,$S2087-4,0)&amp;"")</f>
        <v/>
      </c>
      <c r="F2087" s="166" t="str">
        <f ca="1">IF(ISERROR($S2087),"",OFFSET('Smelter Reference List'!$E$4,$S2087-4,0))</f>
        <v/>
      </c>
      <c r="G2087" s="166" t="str">
        <f ca="1">IF(C2087=$U$4,"Enter smelter details", IF(ISERROR($S2087),"",OFFSET('Smelter Reference List'!$F$4,$S2087-4,0)))</f>
        <v/>
      </c>
      <c r="H2087" s="290" t="str">
        <f ca="1">IF(ISERROR($S2087),"",OFFSET('Smelter Reference List'!$G$4,$S2087-4,0))</f>
        <v/>
      </c>
      <c r="I2087" s="291" t="str">
        <f ca="1">IF(ISERROR($S2087),"",OFFSET('Smelter Reference List'!$H$4,$S2087-4,0))</f>
        <v/>
      </c>
      <c r="J2087" s="291" t="str">
        <f ca="1">IF(ISERROR($S2087),"",OFFSET('Smelter Reference List'!$I$4,$S2087-4,0))</f>
        <v/>
      </c>
      <c r="K2087" s="288"/>
      <c r="L2087" s="288"/>
      <c r="M2087" s="288"/>
      <c r="N2087" s="288"/>
      <c r="O2087" s="288"/>
      <c r="P2087" s="288"/>
      <c r="Q2087" s="289"/>
      <c r="R2087" s="274"/>
      <c r="S2087" s="275" t="e">
        <f>IF(OR(C2087="",C2087=T$4),NA(),MATCH($B2087&amp;$C2087,'Smelter Reference List'!$J:$J,0))</f>
        <v>#N/A</v>
      </c>
      <c r="T2087" s="276"/>
      <c r="U2087" s="276"/>
      <c r="V2087" s="276"/>
      <c r="W2087" s="276"/>
    </row>
    <row r="2088" spans="1:23" s="267" customFormat="1" ht="20.25">
      <c r="A2088" s="265"/>
      <c r="B2088" s="273"/>
      <c r="C2088" s="273"/>
      <c r="D2088" s="166" t="str">
        <f ca="1">IF(ISERROR($S2088),"",OFFSET('Smelter Reference List'!$C$4,$S2088-4,0)&amp;"")</f>
        <v/>
      </c>
      <c r="E2088" s="166" t="str">
        <f ca="1">IF(ISERROR($S2088),"",OFFSET('Smelter Reference List'!$D$4,$S2088-4,0)&amp;"")</f>
        <v/>
      </c>
      <c r="F2088" s="166" t="str">
        <f ca="1">IF(ISERROR($S2088),"",OFFSET('Smelter Reference List'!$E$4,$S2088-4,0))</f>
        <v/>
      </c>
      <c r="G2088" s="166" t="str">
        <f ca="1">IF(C2088=$U$4,"Enter smelter details", IF(ISERROR($S2088),"",OFFSET('Smelter Reference List'!$F$4,$S2088-4,0)))</f>
        <v/>
      </c>
      <c r="H2088" s="290" t="str">
        <f ca="1">IF(ISERROR($S2088),"",OFFSET('Smelter Reference List'!$G$4,$S2088-4,0))</f>
        <v/>
      </c>
      <c r="I2088" s="291" t="str">
        <f ca="1">IF(ISERROR($S2088),"",OFFSET('Smelter Reference List'!$H$4,$S2088-4,0))</f>
        <v/>
      </c>
      <c r="J2088" s="291" t="str">
        <f ca="1">IF(ISERROR($S2088),"",OFFSET('Smelter Reference List'!$I$4,$S2088-4,0))</f>
        <v/>
      </c>
      <c r="K2088" s="288"/>
      <c r="L2088" s="288"/>
      <c r="M2088" s="288"/>
      <c r="N2088" s="288"/>
      <c r="O2088" s="288"/>
      <c r="P2088" s="288"/>
      <c r="Q2088" s="289"/>
      <c r="R2088" s="274"/>
      <c r="S2088" s="275" t="e">
        <f>IF(OR(C2088="",C2088=T$4),NA(),MATCH($B2088&amp;$C2088,'Smelter Reference List'!$J:$J,0))</f>
        <v>#N/A</v>
      </c>
      <c r="T2088" s="276"/>
      <c r="U2088" s="276"/>
      <c r="V2088" s="276"/>
      <c r="W2088" s="276"/>
    </row>
    <row r="2089" spans="1:23" s="267" customFormat="1" ht="20.25">
      <c r="A2089" s="265"/>
      <c r="B2089" s="273"/>
      <c r="C2089" s="273"/>
      <c r="D2089" s="166" t="str">
        <f ca="1">IF(ISERROR($S2089),"",OFFSET('Smelter Reference List'!$C$4,$S2089-4,0)&amp;"")</f>
        <v/>
      </c>
      <c r="E2089" s="166" t="str">
        <f ca="1">IF(ISERROR($S2089),"",OFFSET('Smelter Reference List'!$D$4,$S2089-4,0)&amp;"")</f>
        <v/>
      </c>
      <c r="F2089" s="166" t="str">
        <f ca="1">IF(ISERROR($S2089),"",OFFSET('Smelter Reference List'!$E$4,$S2089-4,0))</f>
        <v/>
      </c>
      <c r="G2089" s="166" t="str">
        <f ca="1">IF(C2089=$U$4,"Enter smelter details", IF(ISERROR($S2089),"",OFFSET('Smelter Reference List'!$F$4,$S2089-4,0)))</f>
        <v/>
      </c>
      <c r="H2089" s="290" t="str">
        <f ca="1">IF(ISERROR($S2089),"",OFFSET('Smelter Reference List'!$G$4,$S2089-4,0))</f>
        <v/>
      </c>
      <c r="I2089" s="291" t="str">
        <f ca="1">IF(ISERROR($S2089),"",OFFSET('Smelter Reference List'!$H$4,$S2089-4,0))</f>
        <v/>
      </c>
      <c r="J2089" s="291" t="str">
        <f ca="1">IF(ISERROR($S2089),"",OFFSET('Smelter Reference List'!$I$4,$S2089-4,0))</f>
        <v/>
      </c>
      <c r="K2089" s="288"/>
      <c r="L2089" s="288"/>
      <c r="M2089" s="288"/>
      <c r="N2089" s="288"/>
      <c r="O2089" s="288"/>
      <c r="P2089" s="288"/>
      <c r="Q2089" s="289"/>
      <c r="R2089" s="274"/>
      <c r="S2089" s="275" t="e">
        <f>IF(OR(C2089="",C2089=T$4),NA(),MATCH($B2089&amp;$C2089,'Smelter Reference List'!$J:$J,0))</f>
        <v>#N/A</v>
      </c>
      <c r="T2089" s="276"/>
      <c r="U2089" s="276"/>
      <c r="V2089" s="276"/>
      <c r="W2089" s="276"/>
    </row>
    <row r="2090" spans="1:23" s="267" customFormat="1" ht="20.25">
      <c r="A2090" s="265"/>
      <c r="B2090" s="273"/>
      <c r="C2090" s="273"/>
      <c r="D2090" s="166" t="str">
        <f ca="1">IF(ISERROR($S2090),"",OFFSET('Smelter Reference List'!$C$4,$S2090-4,0)&amp;"")</f>
        <v/>
      </c>
      <c r="E2090" s="166" t="str">
        <f ca="1">IF(ISERROR($S2090),"",OFFSET('Smelter Reference List'!$D$4,$S2090-4,0)&amp;"")</f>
        <v/>
      </c>
      <c r="F2090" s="166" t="str">
        <f ca="1">IF(ISERROR($S2090),"",OFFSET('Smelter Reference List'!$E$4,$S2090-4,0))</f>
        <v/>
      </c>
      <c r="G2090" s="166" t="str">
        <f ca="1">IF(C2090=$U$4,"Enter smelter details", IF(ISERROR($S2090),"",OFFSET('Smelter Reference List'!$F$4,$S2090-4,0)))</f>
        <v/>
      </c>
      <c r="H2090" s="290" t="str">
        <f ca="1">IF(ISERROR($S2090),"",OFFSET('Smelter Reference List'!$G$4,$S2090-4,0))</f>
        <v/>
      </c>
      <c r="I2090" s="291" t="str">
        <f ca="1">IF(ISERROR($S2090),"",OFFSET('Smelter Reference List'!$H$4,$S2090-4,0))</f>
        <v/>
      </c>
      <c r="J2090" s="291" t="str">
        <f ca="1">IF(ISERROR($S2090),"",OFFSET('Smelter Reference List'!$I$4,$S2090-4,0))</f>
        <v/>
      </c>
      <c r="K2090" s="288"/>
      <c r="L2090" s="288"/>
      <c r="M2090" s="288"/>
      <c r="N2090" s="288"/>
      <c r="O2090" s="288"/>
      <c r="P2090" s="288"/>
      <c r="Q2090" s="289"/>
      <c r="R2090" s="274"/>
      <c r="S2090" s="275" t="e">
        <f>IF(OR(C2090="",C2090=T$4),NA(),MATCH($B2090&amp;$C2090,'Smelter Reference List'!$J:$J,0))</f>
        <v>#N/A</v>
      </c>
      <c r="T2090" s="276"/>
      <c r="U2090" s="276"/>
      <c r="V2090" s="276"/>
      <c r="W2090" s="276"/>
    </row>
    <row r="2091" spans="1:23" s="267" customFormat="1" ht="20.25">
      <c r="A2091" s="265"/>
      <c r="B2091" s="273"/>
      <c r="C2091" s="273"/>
      <c r="D2091" s="166" t="str">
        <f ca="1">IF(ISERROR($S2091),"",OFFSET('Smelter Reference List'!$C$4,$S2091-4,0)&amp;"")</f>
        <v/>
      </c>
      <c r="E2091" s="166" t="str">
        <f ca="1">IF(ISERROR($S2091),"",OFFSET('Smelter Reference List'!$D$4,$S2091-4,0)&amp;"")</f>
        <v/>
      </c>
      <c r="F2091" s="166" t="str">
        <f ca="1">IF(ISERROR($S2091),"",OFFSET('Smelter Reference List'!$E$4,$S2091-4,0))</f>
        <v/>
      </c>
      <c r="G2091" s="166" t="str">
        <f ca="1">IF(C2091=$U$4,"Enter smelter details", IF(ISERROR($S2091),"",OFFSET('Smelter Reference List'!$F$4,$S2091-4,0)))</f>
        <v/>
      </c>
      <c r="H2091" s="290" t="str">
        <f ca="1">IF(ISERROR($S2091),"",OFFSET('Smelter Reference List'!$G$4,$S2091-4,0))</f>
        <v/>
      </c>
      <c r="I2091" s="291" t="str">
        <f ca="1">IF(ISERROR($S2091),"",OFFSET('Smelter Reference List'!$H$4,$S2091-4,0))</f>
        <v/>
      </c>
      <c r="J2091" s="291" t="str">
        <f ca="1">IF(ISERROR($S2091),"",OFFSET('Smelter Reference List'!$I$4,$S2091-4,0))</f>
        <v/>
      </c>
      <c r="K2091" s="288"/>
      <c r="L2091" s="288"/>
      <c r="M2091" s="288"/>
      <c r="N2091" s="288"/>
      <c r="O2091" s="288"/>
      <c r="P2091" s="288"/>
      <c r="Q2091" s="289"/>
      <c r="R2091" s="274"/>
      <c r="S2091" s="275" t="e">
        <f>IF(OR(C2091="",C2091=T$4),NA(),MATCH($B2091&amp;$C2091,'Smelter Reference List'!$J:$J,0))</f>
        <v>#N/A</v>
      </c>
      <c r="T2091" s="276"/>
      <c r="U2091" s="276"/>
      <c r="V2091" s="276"/>
      <c r="W2091" s="276"/>
    </row>
    <row r="2092" spans="1:23" s="267" customFormat="1" ht="20.25">
      <c r="A2092" s="265"/>
      <c r="B2092" s="273"/>
      <c r="C2092" s="273"/>
      <c r="D2092" s="166" t="str">
        <f ca="1">IF(ISERROR($S2092),"",OFFSET('Smelter Reference List'!$C$4,$S2092-4,0)&amp;"")</f>
        <v/>
      </c>
      <c r="E2092" s="166" t="str">
        <f ca="1">IF(ISERROR($S2092),"",OFFSET('Smelter Reference List'!$D$4,$S2092-4,0)&amp;"")</f>
        <v/>
      </c>
      <c r="F2092" s="166" t="str">
        <f ca="1">IF(ISERROR($S2092),"",OFFSET('Smelter Reference List'!$E$4,$S2092-4,0))</f>
        <v/>
      </c>
      <c r="G2092" s="166" t="str">
        <f ca="1">IF(C2092=$U$4,"Enter smelter details", IF(ISERROR($S2092),"",OFFSET('Smelter Reference List'!$F$4,$S2092-4,0)))</f>
        <v/>
      </c>
      <c r="H2092" s="290" t="str">
        <f ca="1">IF(ISERROR($S2092),"",OFFSET('Smelter Reference List'!$G$4,$S2092-4,0))</f>
        <v/>
      </c>
      <c r="I2092" s="291" t="str">
        <f ca="1">IF(ISERROR($S2092),"",OFFSET('Smelter Reference List'!$H$4,$S2092-4,0))</f>
        <v/>
      </c>
      <c r="J2092" s="291" t="str">
        <f ca="1">IF(ISERROR($S2092),"",OFFSET('Smelter Reference List'!$I$4,$S2092-4,0))</f>
        <v/>
      </c>
      <c r="K2092" s="288"/>
      <c r="L2092" s="288"/>
      <c r="M2092" s="288"/>
      <c r="N2092" s="288"/>
      <c r="O2092" s="288"/>
      <c r="P2092" s="288"/>
      <c r="Q2092" s="289"/>
      <c r="R2092" s="274"/>
      <c r="S2092" s="275" t="e">
        <f>IF(OR(C2092="",C2092=T$4),NA(),MATCH($B2092&amp;$C2092,'Smelter Reference List'!$J:$J,0))</f>
        <v>#N/A</v>
      </c>
      <c r="T2092" s="276"/>
      <c r="U2092" s="276"/>
      <c r="V2092" s="276"/>
      <c r="W2092" s="276"/>
    </row>
    <row r="2093" spans="1:23" s="267" customFormat="1" ht="20.25">
      <c r="A2093" s="265"/>
      <c r="B2093" s="273"/>
      <c r="C2093" s="273"/>
      <c r="D2093" s="166" t="str">
        <f ca="1">IF(ISERROR($S2093),"",OFFSET('Smelter Reference List'!$C$4,$S2093-4,0)&amp;"")</f>
        <v/>
      </c>
      <c r="E2093" s="166" t="str">
        <f ca="1">IF(ISERROR($S2093),"",OFFSET('Smelter Reference List'!$D$4,$S2093-4,0)&amp;"")</f>
        <v/>
      </c>
      <c r="F2093" s="166" t="str">
        <f ca="1">IF(ISERROR($S2093),"",OFFSET('Smelter Reference List'!$E$4,$S2093-4,0))</f>
        <v/>
      </c>
      <c r="G2093" s="166" t="str">
        <f ca="1">IF(C2093=$U$4,"Enter smelter details", IF(ISERROR($S2093),"",OFFSET('Smelter Reference List'!$F$4,$S2093-4,0)))</f>
        <v/>
      </c>
      <c r="H2093" s="290" t="str">
        <f ca="1">IF(ISERROR($S2093),"",OFFSET('Smelter Reference List'!$G$4,$S2093-4,0))</f>
        <v/>
      </c>
      <c r="I2093" s="291" t="str">
        <f ca="1">IF(ISERROR($S2093),"",OFFSET('Smelter Reference List'!$H$4,$S2093-4,0))</f>
        <v/>
      </c>
      <c r="J2093" s="291" t="str">
        <f ca="1">IF(ISERROR($S2093),"",OFFSET('Smelter Reference List'!$I$4,$S2093-4,0))</f>
        <v/>
      </c>
      <c r="K2093" s="288"/>
      <c r="L2093" s="288"/>
      <c r="M2093" s="288"/>
      <c r="N2093" s="288"/>
      <c r="O2093" s="288"/>
      <c r="P2093" s="288"/>
      <c r="Q2093" s="289"/>
      <c r="R2093" s="274"/>
      <c r="S2093" s="275" t="e">
        <f>IF(OR(C2093="",C2093=T$4),NA(),MATCH($B2093&amp;$C2093,'Smelter Reference List'!$J:$J,0))</f>
        <v>#N/A</v>
      </c>
      <c r="T2093" s="276"/>
      <c r="U2093" s="276"/>
      <c r="V2093" s="276"/>
      <c r="W2093" s="276"/>
    </row>
    <row r="2094" spans="1:23" s="267" customFormat="1" ht="20.25">
      <c r="A2094" s="265"/>
      <c r="B2094" s="273"/>
      <c r="C2094" s="273"/>
      <c r="D2094" s="166" t="str">
        <f ca="1">IF(ISERROR($S2094),"",OFFSET('Smelter Reference List'!$C$4,$S2094-4,0)&amp;"")</f>
        <v/>
      </c>
      <c r="E2094" s="166" t="str">
        <f ca="1">IF(ISERROR($S2094),"",OFFSET('Smelter Reference List'!$D$4,$S2094-4,0)&amp;"")</f>
        <v/>
      </c>
      <c r="F2094" s="166" t="str">
        <f ca="1">IF(ISERROR($S2094),"",OFFSET('Smelter Reference List'!$E$4,$S2094-4,0))</f>
        <v/>
      </c>
      <c r="G2094" s="166" t="str">
        <f ca="1">IF(C2094=$U$4,"Enter smelter details", IF(ISERROR($S2094),"",OFFSET('Smelter Reference List'!$F$4,$S2094-4,0)))</f>
        <v/>
      </c>
      <c r="H2094" s="290" t="str">
        <f ca="1">IF(ISERROR($S2094),"",OFFSET('Smelter Reference List'!$G$4,$S2094-4,0))</f>
        <v/>
      </c>
      <c r="I2094" s="291" t="str">
        <f ca="1">IF(ISERROR($S2094),"",OFFSET('Smelter Reference List'!$H$4,$S2094-4,0))</f>
        <v/>
      </c>
      <c r="J2094" s="291" t="str">
        <f ca="1">IF(ISERROR($S2094),"",OFFSET('Smelter Reference List'!$I$4,$S2094-4,0))</f>
        <v/>
      </c>
      <c r="K2094" s="288"/>
      <c r="L2094" s="288"/>
      <c r="M2094" s="288"/>
      <c r="N2094" s="288"/>
      <c r="O2094" s="288"/>
      <c r="P2094" s="288"/>
      <c r="Q2094" s="289"/>
      <c r="R2094" s="274"/>
      <c r="S2094" s="275" t="e">
        <f>IF(OR(C2094="",C2094=T$4),NA(),MATCH($B2094&amp;$C2094,'Smelter Reference List'!$J:$J,0))</f>
        <v>#N/A</v>
      </c>
      <c r="T2094" s="276"/>
      <c r="U2094" s="276"/>
      <c r="V2094" s="276"/>
      <c r="W2094" s="276"/>
    </row>
    <row r="2095" spans="1:23" s="267" customFormat="1" ht="20.25">
      <c r="A2095" s="265"/>
      <c r="B2095" s="273"/>
      <c r="C2095" s="273"/>
      <c r="D2095" s="166" t="str">
        <f ca="1">IF(ISERROR($S2095),"",OFFSET('Smelter Reference List'!$C$4,$S2095-4,0)&amp;"")</f>
        <v/>
      </c>
      <c r="E2095" s="166" t="str">
        <f ca="1">IF(ISERROR($S2095),"",OFFSET('Smelter Reference List'!$D$4,$S2095-4,0)&amp;"")</f>
        <v/>
      </c>
      <c r="F2095" s="166" t="str">
        <f ca="1">IF(ISERROR($S2095),"",OFFSET('Smelter Reference List'!$E$4,$S2095-4,0))</f>
        <v/>
      </c>
      <c r="G2095" s="166" t="str">
        <f ca="1">IF(C2095=$U$4,"Enter smelter details", IF(ISERROR($S2095),"",OFFSET('Smelter Reference List'!$F$4,$S2095-4,0)))</f>
        <v/>
      </c>
      <c r="H2095" s="290" t="str">
        <f ca="1">IF(ISERROR($S2095),"",OFFSET('Smelter Reference List'!$G$4,$S2095-4,0))</f>
        <v/>
      </c>
      <c r="I2095" s="291" t="str">
        <f ca="1">IF(ISERROR($S2095),"",OFFSET('Smelter Reference List'!$H$4,$S2095-4,0))</f>
        <v/>
      </c>
      <c r="J2095" s="291" t="str">
        <f ca="1">IF(ISERROR($S2095),"",OFFSET('Smelter Reference List'!$I$4,$S2095-4,0))</f>
        <v/>
      </c>
      <c r="K2095" s="288"/>
      <c r="L2095" s="288"/>
      <c r="M2095" s="288"/>
      <c r="N2095" s="288"/>
      <c r="O2095" s="288"/>
      <c r="P2095" s="288"/>
      <c r="Q2095" s="289"/>
      <c r="R2095" s="274"/>
      <c r="S2095" s="275" t="e">
        <f>IF(OR(C2095="",C2095=T$4),NA(),MATCH($B2095&amp;$C2095,'Smelter Reference List'!$J:$J,0))</f>
        <v>#N/A</v>
      </c>
      <c r="T2095" s="276"/>
      <c r="U2095" s="276"/>
      <c r="V2095" s="276"/>
      <c r="W2095" s="276"/>
    </row>
    <row r="2096" spans="1:23" s="267" customFormat="1" ht="20.25">
      <c r="A2096" s="265"/>
      <c r="B2096" s="273"/>
      <c r="C2096" s="273"/>
      <c r="D2096" s="166" t="str">
        <f ca="1">IF(ISERROR($S2096),"",OFFSET('Smelter Reference List'!$C$4,$S2096-4,0)&amp;"")</f>
        <v/>
      </c>
      <c r="E2096" s="166" t="str">
        <f ca="1">IF(ISERROR($S2096),"",OFFSET('Smelter Reference List'!$D$4,$S2096-4,0)&amp;"")</f>
        <v/>
      </c>
      <c r="F2096" s="166" t="str">
        <f ca="1">IF(ISERROR($S2096),"",OFFSET('Smelter Reference List'!$E$4,$S2096-4,0))</f>
        <v/>
      </c>
      <c r="G2096" s="166" t="str">
        <f ca="1">IF(C2096=$U$4,"Enter smelter details", IF(ISERROR($S2096),"",OFFSET('Smelter Reference List'!$F$4,$S2096-4,0)))</f>
        <v/>
      </c>
      <c r="H2096" s="290" t="str">
        <f ca="1">IF(ISERROR($S2096),"",OFFSET('Smelter Reference List'!$G$4,$S2096-4,0))</f>
        <v/>
      </c>
      <c r="I2096" s="291" t="str">
        <f ca="1">IF(ISERROR($S2096),"",OFFSET('Smelter Reference List'!$H$4,$S2096-4,0))</f>
        <v/>
      </c>
      <c r="J2096" s="291" t="str">
        <f ca="1">IF(ISERROR($S2096),"",OFFSET('Smelter Reference List'!$I$4,$S2096-4,0))</f>
        <v/>
      </c>
      <c r="K2096" s="288"/>
      <c r="L2096" s="288"/>
      <c r="M2096" s="288"/>
      <c r="N2096" s="288"/>
      <c r="O2096" s="288"/>
      <c r="P2096" s="288"/>
      <c r="Q2096" s="289"/>
      <c r="R2096" s="274"/>
      <c r="S2096" s="275" t="e">
        <f>IF(OR(C2096="",C2096=T$4),NA(),MATCH($B2096&amp;$C2096,'Smelter Reference List'!$J:$J,0))</f>
        <v>#N/A</v>
      </c>
      <c r="T2096" s="276"/>
      <c r="U2096" s="276"/>
      <c r="V2096" s="276"/>
      <c r="W2096" s="276"/>
    </row>
    <row r="2097" spans="1:23" s="267" customFormat="1" ht="20.25">
      <c r="A2097" s="265"/>
      <c r="B2097" s="273"/>
      <c r="C2097" s="273"/>
      <c r="D2097" s="166" t="str">
        <f ca="1">IF(ISERROR($S2097),"",OFFSET('Smelter Reference List'!$C$4,$S2097-4,0)&amp;"")</f>
        <v/>
      </c>
      <c r="E2097" s="166" t="str">
        <f ca="1">IF(ISERROR($S2097),"",OFFSET('Smelter Reference List'!$D$4,$S2097-4,0)&amp;"")</f>
        <v/>
      </c>
      <c r="F2097" s="166" t="str">
        <f ca="1">IF(ISERROR($S2097),"",OFFSET('Smelter Reference List'!$E$4,$S2097-4,0))</f>
        <v/>
      </c>
      <c r="G2097" s="166" t="str">
        <f ca="1">IF(C2097=$U$4,"Enter smelter details", IF(ISERROR($S2097),"",OFFSET('Smelter Reference List'!$F$4,$S2097-4,0)))</f>
        <v/>
      </c>
      <c r="H2097" s="290" t="str">
        <f ca="1">IF(ISERROR($S2097),"",OFFSET('Smelter Reference List'!$G$4,$S2097-4,0))</f>
        <v/>
      </c>
      <c r="I2097" s="291" t="str">
        <f ca="1">IF(ISERROR($S2097),"",OFFSET('Smelter Reference List'!$H$4,$S2097-4,0))</f>
        <v/>
      </c>
      <c r="J2097" s="291" t="str">
        <f ca="1">IF(ISERROR($S2097),"",OFFSET('Smelter Reference List'!$I$4,$S2097-4,0))</f>
        <v/>
      </c>
      <c r="K2097" s="288"/>
      <c r="L2097" s="288"/>
      <c r="M2097" s="288"/>
      <c r="N2097" s="288"/>
      <c r="O2097" s="288"/>
      <c r="P2097" s="288"/>
      <c r="Q2097" s="289"/>
      <c r="R2097" s="274"/>
      <c r="S2097" s="275" t="e">
        <f>IF(OR(C2097="",C2097=T$4),NA(),MATCH($B2097&amp;$C2097,'Smelter Reference List'!$J:$J,0))</f>
        <v>#N/A</v>
      </c>
      <c r="T2097" s="276"/>
      <c r="U2097" s="276"/>
      <c r="V2097" s="276"/>
      <c r="W2097" s="276"/>
    </row>
    <row r="2098" spans="1:23" s="267" customFormat="1" ht="20.25">
      <c r="A2098" s="265"/>
      <c r="B2098" s="273"/>
      <c r="C2098" s="273"/>
      <c r="D2098" s="166" t="str">
        <f ca="1">IF(ISERROR($S2098),"",OFFSET('Smelter Reference List'!$C$4,$S2098-4,0)&amp;"")</f>
        <v/>
      </c>
      <c r="E2098" s="166" t="str">
        <f ca="1">IF(ISERROR($S2098),"",OFFSET('Smelter Reference List'!$D$4,$S2098-4,0)&amp;"")</f>
        <v/>
      </c>
      <c r="F2098" s="166" t="str">
        <f ca="1">IF(ISERROR($S2098),"",OFFSET('Smelter Reference List'!$E$4,$S2098-4,0))</f>
        <v/>
      </c>
      <c r="G2098" s="166" t="str">
        <f ca="1">IF(C2098=$U$4,"Enter smelter details", IF(ISERROR($S2098),"",OFFSET('Smelter Reference List'!$F$4,$S2098-4,0)))</f>
        <v/>
      </c>
      <c r="H2098" s="290" t="str">
        <f ca="1">IF(ISERROR($S2098),"",OFFSET('Smelter Reference List'!$G$4,$S2098-4,0))</f>
        <v/>
      </c>
      <c r="I2098" s="291" t="str">
        <f ca="1">IF(ISERROR($S2098),"",OFFSET('Smelter Reference List'!$H$4,$S2098-4,0))</f>
        <v/>
      </c>
      <c r="J2098" s="291" t="str">
        <f ca="1">IF(ISERROR($S2098),"",OFFSET('Smelter Reference List'!$I$4,$S2098-4,0))</f>
        <v/>
      </c>
      <c r="K2098" s="288"/>
      <c r="L2098" s="288"/>
      <c r="M2098" s="288"/>
      <c r="N2098" s="288"/>
      <c r="O2098" s="288"/>
      <c r="P2098" s="288"/>
      <c r="Q2098" s="289"/>
      <c r="R2098" s="274"/>
      <c r="S2098" s="275" t="e">
        <f>IF(OR(C2098="",C2098=T$4),NA(),MATCH($B2098&amp;$C2098,'Smelter Reference List'!$J:$J,0))</f>
        <v>#N/A</v>
      </c>
      <c r="T2098" s="276"/>
      <c r="U2098" s="276"/>
      <c r="V2098" s="276"/>
      <c r="W2098" s="276"/>
    </row>
    <row r="2099" spans="1:23" s="267" customFormat="1" ht="20.25">
      <c r="A2099" s="265"/>
      <c r="B2099" s="273"/>
      <c r="C2099" s="273"/>
      <c r="D2099" s="166" t="str">
        <f ca="1">IF(ISERROR($S2099),"",OFFSET('Smelter Reference List'!$C$4,$S2099-4,0)&amp;"")</f>
        <v/>
      </c>
      <c r="E2099" s="166" t="str">
        <f ca="1">IF(ISERROR($S2099),"",OFFSET('Smelter Reference List'!$D$4,$S2099-4,0)&amp;"")</f>
        <v/>
      </c>
      <c r="F2099" s="166" t="str">
        <f ca="1">IF(ISERROR($S2099),"",OFFSET('Smelter Reference List'!$E$4,$S2099-4,0))</f>
        <v/>
      </c>
      <c r="G2099" s="166" t="str">
        <f ca="1">IF(C2099=$U$4,"Enter smelter details", IF(ISERROR($S2099),"",OFFSET('Smelter Reference List'!$F$4,$S2099-4,0)))</f>
        <v/>
      </c>
      <c r="H2099" s="290" t="str">
        <f ca="1">IF(ISERROR($S2099),"",OFFSET('Smelter Reference List'!$G$4,$S2099-4,0))</f>
        <v/>
      </c>
      <c r="I2099" s="291" t="str">
        <f ca="1">IF(ISERROR($S2099),"",OFFSET('Smelter Reference List'!$H$4,$S2099-4,0))</f>
        <v/>
      </c>
      <c r="J2099" s="291" t="str">
        <f ca="1">IF(ISERROR($S2099),"",OFFSET('Smelter Reference List'!$I$4,$S2099-4,0))</f>
        <v/>
      </c>
      <c r="K2099" s="288"/>
      <c r="L2099" s="288"/>
      <c r="M2099" s="288"/>
      <c r="N2099" s="288"/>
      <c r="O2099" s="288"/>
      <c r="P2099" s="288"/>
      <c r="Q2099" s="289"/>
      <c r="R2099" s="274"/>
      <c r="S2099" s="275" t="e">
        <f>IF(OR(C2099="",C2099=T$4),NA(),MATCH($B2099&amp;$C2099,'Smelter Reference List'!$J:$J,0))</f>
        <v>#N/A</v>
      </c>
      <c r="T2099" s="276"/>
      <c r="U2099" s="276"/>
      <c r="V2099" s="276"/>
      <c r="W2099" s="276"/>
    </row>
    <row r="2100" spans="1:23" s="267" customFormat="1" ht="20.25">
      <c r="A2100" s="265"/>
      <c r="B2100" s="273"/>
      <c r="C2100" s="273"/>
      <c r="D2100" s="166" t="str">
        <f ca="1">IF(ISERROR($S2100),"",OFFSET('Smelter Reference List'!$C$4,$S2100-4,0)&amp;"")</f>
        <v/>
      </c>
      <c r="E2100" s="166" t="str">
        <f ca="1">IF(ISERROR($S2100),"",OFFSET('Smelter Reference List'!$D$4,$S2100-4,0)&amp;"")</f>
        <v/>
      </c>
      <c r="F2100" s="166" t="str">
        <f ca="1">IF(ISERROR($S2100),"",OFFSET('Smelter Reference List'!$E$4,$S2100-4,0))</f>
        <v/>
      </c>
      <c r="G2100" s="166" t="str">
        <f ca="1">IF(C2100=$U$4,"Enter smelter details", IF(ISERROR($S2100),"",OFFSET('Smelter Reference List'!$F$4,$S2100-4,0)))</f>
        <v/>
      </c>
      <c r="H2100" s="290" t="str">
        <f ca="1">IF(ISERROR($S2100),"",OFFSET('Smelter Reference List'!$G$4,$S2100-4,0))</f>
        <v/>
      </c>
      <c r="I2100" s="291" t="str">
        <f ca="1">IF(ISERROR($S2100),"",OFFSET('Smelter Reference List'!$H$4,$S2100-4,0))</f>
        <v/>
      </c>
      <c r="J2100" s="291" t="str">
        <f ca="1">IF(ISERROR($S2100),"",OFFSET('Smelter Reference List'!$I$4,$S2100-4,0))</f>
        <v/>
      </c>
      <c r="K2100" s="288"/>
      <c r="L2100" s="288"/>
      <c r="M2100" s="288"/>
      <c r="N2100" s="288"/>
      <c r="O2100" s="288"/>
      <c r="P2100" s="288"/>
      <c r="Q2100" s="289"/>
      <c r="R2100" s="274"/>
      <c r="S2100" s="275" t="e">
        <f>IF(OR(C2100="",C2100=T$4),NA(),MATCH($B2100&amp;$C2100,'Smelter Reference List'!$J:$J,0))</f>
        <v>#N/A</v>
      </c>
      <c r="T2100" s="276"/>
      <c r="U2100" s="276"/>
      <c r="V2100" s="276"/>
      <c r="W2100" s="276"/>
    </row>
    <row r="2101" spans="1:23" s="267" customFormat="1" ht="20.25">
      <c r="A2101" s="265"/>
      <c r="B2101" s="273"/>
      <c r="C2101" s="273"/>
      <c r="D2101" s="166" t="str">
        <f ca="1">IF(ISERROR($S2101),"",OFFSET('Smelter Reference List'!$C$4,$S2101-4,0)&amp;"")</f>
        <v/>
      </c>
      <c r="E2101" s="166" t="str">
        <f ca="1">IF(ISERROR($S2101),"",OFFSET('Smelter Reference List'!$D$4,$S2101-4,0)&amp;"")</f>
        <v/>
      </c>
      <c r="F2101" s="166" t="str">
        <f ca="1">IF(ISERROR($S2101),"",OFFSET('Smelter Reference List'!$E$4,$S2101-4,0))</f>
        <v/>
      </c>
      <c r="G2101" s="166" t="str">
        <f ca="1">IF(C2101=$U$4,"Enter smelter details", IF(ISERROR($S2101),"",OFFSET('Smelter Reference List'!$F$4,$S2101-4,0)))</f>
        <v/>
      </c>
      <c r="H2101" s="290" t="str">
        <f ca="1">IF(ISERROR($S2101),"",OFFSET('Smelter Reference List'!$G$4,$S2101-4,0))</f>
        <v/>
      </c>
      <c r="I2101" s="291" t="str">
        <f ca="1">IF(ISERROR($S2101),"",OFFSET('Smelter Reference List'!$H$4,$S2101-4,0))</f>
        <v/>
      </c>
      <c r="J2101" s="291" t="str">
        <f ca="1">IF(ISERROR($S2101),"",OFFSET('Smelter Reference List'!$I$4,$S2101-4,0))</f>
        <v/>
      </c>
      <c r="K2101" s="288"/>
      <c r="L2101" s="288"/>
      <c r="M2101" s="288"/>
      <c r="N2101" s="288"/>
      <c r="O2101" s="288"/>
      <c r="P2101" s="288"/>
      <c r="Q2101" s="289"/>
      <c r="R2101" s="274"/>
      <c r="S2101" s="275" t="e">
        <f>IF(OR(C2101="",C2101=T$4),NA(),MATCH($B2101&amp;$C2101,'Smelter Reference List'!$J:$J,0))</f>
        <v>#N/A</v>
      </c>
      <c r="T2101" s="276"/>
      <c r="U2101" s="276"/>
      <c r="V2101" s="276"/>
      <c r="W2101" s="276"/>
    </row>
    <row r="2102" spans="1:23" s="267" customFormat="1" ht="20.25">
      <c r="A2102" s="265"/>
      <c r="B2102" s="273"/>
      <c r="C2102" s="273"/>
      <c r="D2102" s="166" t="str">
        <f ca="1">IF(ISERROR($S2102),"",OFFSET('Smelter Reference List'!$C$4,$S2102-4,0)&amp;"")</f>
        <v/>
      </c>
      <c r="E2102" s="166" t="str">
        <f ca="1">IF(ISERROR($S2102),"",OFFSET('Smelter Reference List'!$D$4,$S2102-4,0)&amp;"")</f>
        <v/>
      </c>
      <c r="F2102" s="166" t="str">
        <f ca="1">IF(ISERROR($S2102),"",OFFSET('Smelter Reference List'!$E$4,$S2102-4,0))</f>
        <v/>
      </c>
      <c r="G2102" s="166" t="str">
        <f ca="1">IF(C2102=$U$4,"Enter smelter details", IF(ISERROR($S2102),"",OFFSET('Smelter Reference List'!$F$4,$S2102-4,0)))</f>
        <v/>
      </c>
      <c r="H2102" s="290" t="str">
        <f ca="1">IF(ISERROR($S2102),"",OFFSET('Smelter Reference List'!$G$4,$S2102-4,0))</f>
        <v/>
      </c>
      <c r="I2102" s="291" t="str">
        <f ca="1">IF(ISERROR($S2102),"",OFFSET('Smelter Reference List'!$H$4,$S2102-4,0))</f>
        <v/>
      </c>
      <c r="J2102" s="291" t="str">
        <f ca="1">IF(ISERROR($S2102),"",OFFSET('Smelter Reference List'!$I$4,$S2102-4,0))</f>
        <v/>
      </c>
      <c r="K2102" s="288"/>
      <c r="L2102" s="288"/>
      <c r="M2102" s="288"/>
      <c r="N2102" s="288"/>
      <c r="O2102" s="288"/>
      <c r="P2102" s="288"/>
      <c r="Q2102" s="289"/>
      <c r="R2102" s="274"/>
      <c r="S2102" s="275" t="e">
        <f>IF(OR(C2102="",C2102=T$4),NA(),MATCH($B2102&amp;$C2102,'Smelter Reference List'!$J:$J,0))</f>
        <v>#N/A</v>
      </c>
      <c r="T2102" s="276"/>
      <c r="U2102" s="276"/>
      <c r="V2102" s="276"/>
      <c r="W2102" s="276"/>
    </row>
    <row r="2103" spans="1:23" s="267" customFormat="1" ht="20.25">
      <c r="A2103" s="265"/>
      <c r="B2103" s="273"/>
      <c r="C2103" s="273"/>
      <c r="D2103" s="166" t="str">
        <f ca="1">IF(ISERROR($S2103),"",OFFSET('Smelter Reference List'!$C$4,$S2103-4,0)&amp;"")</f>
        <v/>
      </c>
      <c r="E2103" s="166" t="str">
        <f ca="1">IF(ISERROR($S2103),"",OFFSET('Smelter Reference List'!$D$4,$S2103-4,0)&amp;"")</f>
        <v/>
      </c>
      <c r="F2103" s="166" t="str">
        <f ca="1">IF(ISERROR($S2103),"",OFFSET('Smelter Reference List'!$E$4,$S2103-4,0))</f>
        <v/>
      </c>
      <c r="G2103" s="166" t="str">
        <f ca="1">IF(C2103=$U$4,"Enter smelter details", IF(ISERROR($S2103),"",OFFSET('Smelter Reference List'!$F$4,$S2103-4,0)))</f>
        <v/>
      </c>
      <c r="H2103" s="290" t="str">
        <f ca="1">IF(ISERROR($S2103),"",OFFSET('Smelter Reference List'!$G$4,$S2103-4,0))</f>
        <v/>
      </c>
      <c r="I2103" s="291" t="str">
        <f ca="1">IF(ISERROR($S2103),"",OFFSET('Smelter Reference List'!$H$4,$S2103-4,0))</f>
        <v/>
      </c>
      <c r="J2103" s="291" t="str">
        <f ca="1">IF(ISERROR($S2103),"",OFFSET('Smelter Reference List'!$I$4,$S2103-4,0))</f>
        <v/>
      </c>
      <c r="K2103" s="288"/>
      <c r="L2103" s="288"/>
      <c r="M2103" s="288"/>
      <c r="N2103" s="288"/>
      <c r="O2103" s="288"/>
      <c r="P2103" s="288"/>
      <c r="Q2103" s="289"/>
      <c r="R2103" s="274"/>
      <c r="S2103" s="275" t="e">
        <f>IF(OR(C2103="",C2103=T$4),NA(),MATCH($B2103&amp;$C2103,'Smelter Reference List'!$J:$J,0))</f>
        <v>#N/A</v>
      </c>
      <c r="T2103" s="276"/>
      <c r="U2103" s="276"/>
      <c r="V2103" s="276"/>
      <c r="W2103" s="276"/>
    </row>
    <row r="2104" spans="1:23" s="267" customFormat="1" ht="20.25">
      <c r="A2104" s="265"/>
      <c r="B2104" s="273"/>
      <c r="C2104" s="273"/>
      <c r="D2104" s="166" t="str">
        <f ca="1">IF(ISERROR($S2104),"",OFFSET('Smelter Reference List'!$C$4,$S2104-4,0)&amp;"")</f>
        <v/>
      </c>
      <c r="E2104" s="166" t="str">
        <f ca="1">IF(ISERROR($S2104),"",OFFSET('Smelter Reference List'!$D$4,$S2104-4,0)&amp;"")</f>
        <v/>
      </c>
      <c r="F2104" s="166" t="str">
        <f ca="1">IF(ISERROR($S2104),"",OFFSET('Smelter Reference List'!$E$4,$S2104-4,0))</f>
        <v/>
      </c>
      <c r="G2104" s="166" t="str">
        <f ca="1">IF(C2104=$U$4,"Enter smelter details", IF(ISERROR($S2104),"",OFFSET('Smelter Reference List'!$F$4,$S2104-4,0)))</f>
        <v/>
      </c>
      <c r="H2104" s="290" t="str">
        <f ca="1">IF(ISERROR($S2104),"",OFFSET('Smelter Reference List'!$G$4,$S2104-4,0))</f>
        <v/>
      </c>
      <c r="I2104" s="291" t="str">
        <f ca="1">IF(ISERROR($S2104),"",OFFSET('Smelter Reference List'!$H$4,$S2104-4,0))</f>
        <v/>
      </c>
      <c r="J2104" s="291" t="str">
        <f ca="1">IF(ISERROR($S2104),"",OFFSET('Smelter Reference List'!$I$4,$S2104-4,0))</f>
        <v/>
      </c>
      <c r="K2104" s="288"/>
      <c r="L2104" s="288"/>
      <c r="M2104" s="288"/>
      <c r="N2104" s="288"/>
      <c r="O2104" s="288"/>
      <c r="P2104" s="288"/>
      <c r="Q2104" s="289"/>
      <c r="R2104" s="274"/>
      <c r="S2104" s="275" t="e">
        <f>IF(OR(C2104="",C2104=T$4),NA(),MATCH($B2104&amp;$C2104,'Smelter Reference List'!$J:$J,0))</f>
        <v>#N/A</v>
      </c>
      <c r="T2104" s="276"/>
      <c r="U2104" s="276"/>
      <c r="V2104" s="276"/>
      <c r="W2104" s="276"/>
    </row>
    <row r="2105" spans="1:23" s="267" customFormat="1" ht="20.25">
      <c r="A2105" s="265"/>
      <c r="B2105" s="273"/>
      <c r="C2105" s="273"/>
      <c r="D2105" s="166" t="str">
        <f ca="1">IF(ISERROR($S2105),"",OFFSET('Smelter Reference List'!$C$4,$S2105-4,0)&amp;"")</f>
        <v/>
      </c>
      <c r="E2105" s="166" t="str">
        <f ca="1">IF(ISERROR($S2105),"",OFFSET('Smelter Reference List'!$D$4,$S2105-4,0)&amp;"")</f>
        <v/>
      </c>
      <c r="F2105" s="166" t="str">
        <f ca="1">IF(ISERROR($S2105),"",OFFSET('Smelter Reference List'!$E$4,$S2105-4,0))</f>
        <v/>
      </c>
      <c r="G2105" s="166" t="str">
        <f ca="1">IF(C2105=$U$4,"Enter smelter details", IF(ISERROR($S2105),"",OFFSET('Smelter Reference List'!$F$4,$S2105-4,0)))</f>
        <v/>
      </c>
      <c r="H2105" s="290" t="str">
        <f ca="1">IF(ISERROR($S2105),"",OFFSET('Smelter Reference List'!$G$4,$S2105-4,0))</f>
        <v/>
      </c>
      <c r="I2105" s="291" t="str">
        <f ca="1">IF(ISERROR($S2105),"",OFFSET('Smelter Reference List'!$H$4,$S2105-4,0))</f>
        <v/>
      </c>
      <c r="J2105" s="291" t="str">
        <f ca="1">IF(ISERROR($S2105),"",OFFSET('Smelter Reference List'!$I$4,$S2105-4,0))</f>
        <v/>
      </c>
      <c r="K2105" s="288"/>
      <c r="L2105" s="288"/>
      <c r="M2105" s="288"/>
      <c r="N2105" s="288"/>
      <c r="O2105" s="288"/>
      <c r="P2105" s="288"/>
      <c r="Q2105" s="289"/>
      <c r="R2105" s="274"/>
      <c r="S2105" s="275" t="e">
        <f>IF(OR(C2105="",C2105=T$4),NA(),MATCH($B2105&amp;$C2105,'Smelter Reference List'!$J:$J,0))</f>
        <v>#N/A</v>
      </c>
      <c r="T2105" s="276"/>
      <c r="U2105" s="276"/>
      <c r="V2105" s="276"/>
      <c r="W2105" s="276"/>
    </row>
    <row r="2106" spans="1:23" s="267" customFormat="1" ht="20.25">
      <c r="A2106" s="265"/>
      <c r="B2106" s="273"/>
      <c r="C2106" s="273"/>
      <c r="D2106" s="166" t="str">
        <f ca="1">IF(ISERROR($S2106),"",OFFSET('Smelter Reference List'!$C$4,$S2106-4,0)&amp;"")</f>
        <v/>
      </c>
      <c r="E2106" s="166" t="str">
        <f ca="1">IF(ISERROR($S2106),"",OFFSET('Smelter Reference List'!$D$4,$S2106-4,0)&amp;"")</f>
        <v/>
      </c>
      <c r="F2106" s="166" t="str">
        <f ca="1">IF(ISERROR($S2106),"",OFFSET('Smelter Reference List'!$E$4,$S2106-4,0))</f>
        <v/>
      </c>
      <c r="G2106" s="166" t="str">
        <f ca="1">IF(C2106=$U$4,"Enter smelter details", IF(ISERROR($S2106),"",OFFSET('Smelter Reference List'!$F$4,$S2106-4,0)))</f>
        <v/>
      </c>
      <c r="H2106" s="290" t="str">
        <f ca="1">IF(ISERROR($S2106),"",OFFSET('Smelter Reference List'!$G$4,$S2106-4,0))</f>
        <v/>
      </c>
      <c r="I2106" s="291" t="str">
        <f ca="1">IF(ISERROR($S2106),"",OFFSET('Smelter Reference List'!$H$4,$S2106-4,0))</f>
        <v/>
      </c>
      <c r="J2106" s="291" t="str">
        <f ca="1">IF(ISERROR($S2106),"",OFFSET('Smelter Reference List'!$I$4,$S2106-4,0))</f>
        <v/>
      </c>
      <c r="K2106" s="288"/>
      <c r="L2106" s="288"/>
      <c r="M2106" s="288"/>
      <c r="N2106" s="288"/>
      <c r="O2106" s="288"/>
      <c r="P2106" s="288"/>
      <c r="Q2106" s="289"/>
      <c r="R2106" s="274"/>
      <c r="S2106" s="275" t="e">
        <f>IF(OR(C2106="",C2106=T$4),NA(),MATCH($B2106&amp;$C2106,'Smelter Reference List'!$J:$J,0))</f>
        <v>#N/A</v>
      </c>
      <c r="T2106" s="276"/>
      <c r="U2106" s="276"/>
      <c r="V2106" s="276"/>
      <c r="W2106" s="276"/>
    </row>
    <row r="2107" spans="1:23" s="267" customFormat="1" ht="20.25">
      <c r="A2107" s="265"/>
      <c r="B2107" s="273"/>
      <c r="C2107" s="273"/>
      <c r="D2107" s="166" t="str">
        <f ca="1">IF(ISERROR($S2107),"",OFFSET('Smelter Reference List'!$C$4,$S2107-4,0)&amp;"")</f>
        <v/>
      </c>
      <c r="E2107" s="166" t="str">
        <f ca="1">IF(ISERROR($S2107),"",OFFSET('Smelter Reference List'!$D$4,$S2107-4,0)&amp;"")</f>
        <v/>
      </c>
      <c r="F2107" s="166" t="str">
        <f ca="1">IF(ISERROR($S2107),"",OFFSET('Smelter Reference List'!$E$4,$S2107-4,0))</f>
        <v/>
      </c>
      <c r="G2107" s="166" t="str">
        <f ca="1">IF(C2107=$U$4,"Enter smelter details", IF(ISERROR($S2107),"",OFFSET('Smelter Reference List'!$F$4,$S2107-4,0)))</f>
        <v/>
      </c>
      <c r="H2107" s="290" t="str">
        <f ca="1">IF(ISERROR($S2107),"",OFFSET('Smelter Reference List'!$G$4,$S2107-4,0))</f>
        <v/>
      </c>
      <c r="I2107" s="291" t="str">
        <f ca="1">IF(ISERROR($S2107),"",OFFSET('Smelter Reference List'!$H$4,$S2107-4,0))</f>
        <v/>
      </c>
      <c r="J2107" s="291" t="str">
        <f ca="1">IF(ISERROR($S2107),"",OFFSET('Smelter Reference List'!$I$4,$S2107-4,0))</f>
        <v/>
      </c>
      <c r="K2107" s="288"/>
      <c r="L2107" s="288"/>
      <c r="M2107" s="288"/>
      <c r="N2107" s="288"/>
      <c r="O2107" s="288"/>
      <c r="P2107" s="288"/>
      <c r="Q2107" s="289"/>
      <c r="R2107" s="274"/>
      <c r="S2107" s="275" t="e">
        <f>IF(OR(C2107="",C2107=T$4),NA(),MATCH($B2107&amp;$C2107,'Smelter Reference List'!$J:$J,0))</f>
        <v>#N/A</v>
      </c>
      <c r="T2107" s="276"/>
      <c r="U2107" s="276"/>
      <c r="V2107" s="276"/>
      <c r="W2107" s="276"/>
    </row>
    <row r="2108" spans="1:23" s="267" customFormat="1" ht="20.25">
      <c r="A2108" s="265"/>
      <c r="B2108" s="273"/>
      <c r="C2108" s="273"/>
      <c r="D2108" s="166" t="str">
        <f ca="1">IF(ISERROR($S2108),"",OFFSET('Smelter Reference List'!$C$4,$S2108-4,0)&amp;"")</f>
        <v/>
      </c>
      <c r="E2108" s="166" t="str">
        <f ca="1">IF(ISERROR($S2108),"",OFFSET('Smelter Reference List'!$D$4,$S2108-4,0)&amp;"")</f>
        <v/>
      </c>
      <c r="F2108" s="166" t="str">
        <f ca="1">IF(ISERROR($S2108),"",OFFSET('Smelter Reference List'!$E$4,$S2108-4,0))</f>
        <v/>
      </c>
      <c r="G2108" s="166" t="str">
        <f ca="1">IF(C2108=$U$4,"Enter smelter details", IF(ISERROR($S2108),"",OFFSET('Smelter Reference List'!$F$4,$S2108-4,0)))</f>
        <v/>
      </c>
      <c r="H2108" s="290" t="str">
        <f ca="1">IF(ISERROR($S2108),"",OFFSET('Smelter Reference List'!$G$4,$S2108-4,0))</f>
        <v/>
      </c>
      <c r="I2108" s="291" t="str">
        <f ca="1">IF(ISERROR($S2108),"",OFFSET('Smelter Reference List'!$H$4,$S2108-4,0))</f>
        <v/>
      </c>
      <c r="J2108" s="291" t="str">
        <f ca="1">IF(ISERROR($S2108),"",OFFSET('Smelter Reference List'!$I$4,$S2108-4,0))</f>
        <v/>
      </c>
      <c r="K2108" s="288"/>
      <c r="L2108" s="288"/>
      <c r="M2108" s="288"/>
      <c r="N2108" s="288"/>
      <c r="O2108" s="288"/>
      <c r="P2108" s="288"/>
      <c r="Q2108" s="289"/>
      <c r="R2108" s="274"/>
      <c r="S2108" s="275" t="e">
        <f>IF(OR(C2108="",C2108=T$4),NA(),MATCH($B2108&amp;$C2108,'Smelter Reference List'!$J:$J,0))</f>
        <v>#N/A</v>
      </c>
      <c r="T2108" s="276"/>
      <c r="U2108" s="276"/>
      <c r="V2108" s="276"/>
      <c r="W2108" s="276"/>
    </row>
    <row r="2109" spans="1:23" s="267" customFormat="1" ht="20.25">
      <c r="A2109" s="265"/>
      <c r="B2109" s="273"/>
      <c r="C2109" s="273"/>
      <c r="D2109" s="166" t="str">
        <f ca="1">IF(ISERROR($S2109),"",OFFSET('Smelter Reference List'!$C$4,$S2109-4,0)&amp;"")</f>
        <v/>
      </c>
      <c r="E2109" s="166" t="str">
        <f ca="1">IF(ISERROR($S2109),"",OFFSET('Smelter Reference List'!$D$4,$S2109-4,0)&amp;"")</f>
        <v/>
      </c>
      <c r="F2109" s="166" t="str">
        <f ca="1">IF(ISERROR($S2109),"",OFFSET('Smelter Reference List'!$E$4,$S2109-4,0))</f>
        <v/>
      </c>
      <c r="G2109" s="166" t="str">
        <f ca="1">IF(C2109=$U$4,"Enter smelter details", IF(ISERROR($S2109),"",OFFSET('Smelter Reference List'!$F$4,$S2109-4,0)))</f>
        <v/>
      </c>
      <c r="H2109" s="290" t="str">
        <f ca="1">IF(ISERROR($S2109),"",OFFSET('Smelter Reference List'!$G$4,$S2109-4,0))</f>
        <v/>
      </c>
      <c r="I2109" s="291" t="str">
        <f ca="1">IF(ISERROR($S2109),"",OFFSET('Smelter Reference List'!$H$4,$S2109-4,0))</f>
        <v/>
      </c>
      <c r="J2109" s="291" t="str">
        <f ca="1">IF(ISERROR($S2109),"",OFFSET('Smelter Reference List'!$I$4,$S2109-4,0))</f>
        <v/>
      </c>
      <c r="K2109" s="288"/>
      <c r="L2109" s="288"/>
      <c r="M2109" s="288"/>
      <c r="N2109" s="288"/>
      <c r="O2109" s="288"/>
      <c r="P2109" s="288"/>
      <c r="Q2109" s="289"/>
      <c r="R2109" s="274"/>
      <c r="S2109" s="275" t="e">
        <f>IF(OR(C2109="",C2109=T$4),NA(),MATCH($B2109&amp;$C2109,'Smelter Reference List'!$J:$J,0))</f>
        <v>#N/A</v>
      </c>
      <c r="T2109" s="276"/>
      <c r="U2109" s="276"/>
      <c r="V2109" s="276"/>
      <c r="W2109" s="276"/>
    </row>
    <row r="2110" spans="1:23" s="267" customFormat="1" ht="20.25">
      <c r="A2110" s="265"/>
      <c r="B2110" s="273"/>
      <c r="C2110" s="273"/>
      <c r="D2110" s="166" t="str">
        <f ca="1">IF(ISERROR($S2110),"",OFFSET('Smelter Reference List'!$C$4,$S2110-4,0)&amp;"")</f>
        <v/>
      </c>
      <c r="E2110" s="166" t="str">
        <f ca="1">IF(ISERROR($S2110),"",OFFSET('Smelter Reference List'!$D$4,$S2110-4,0)&amp;"")</f>
        <v/>
      </c>
      <c r="F2110" s="166" t="str">
        <f ca="1">IF(ISERROR($S2110),"",OFFSET('Smelter Reference List'!$E$4,$S2110-4,0))</f>
        <v/>
      </c>
      <c r="G2110" s="166" t="str">
        <f ca="1">IF(C2110=$U$4,"Enter smelter details", IF(ISERROR($S2110),"",OFFSET('Smelter Reference List'!$F$4,$S2110-4,0)))</f>
        <v/>
      </c>
      <c r="H2110" s="290" t="str">
        <f ca="1">IF(ISERROR($S2110),"",OFFSET('Smelter Reference List'!$G$4,$S2110-4,0))</f>
        <v/>
      </c>
      <c r="I2110" s="291" t="str">
        <f ca="1">IF(ISERROR($S2110),"",OFFSET('Smelter Reference List'!$H$4,$S2110-4,0))</f>
        <v/>
      </c>
      <c r="J2110" s="291" t="str">
        <f ca="1">IF(ISERROR($S2110),"",OFFSET('Smelter Reference List'!$I$4,$S2110-4,0))</f>
        <v/>
      </c>
      <c r="K2110" s="288"/>
      <c r="L2110" s="288"/>
      <c r="M2110" s="288"/>
      <c r="N2110" s="288"/>
      <c r="O2110" s="288"/>
      <c r="P2110" s="288"/>
      <c r="Q2110" s="289"/>
      <c r="R2110" s="274"/>
      <c r="S2110" s="275" t="e">
        <f>IF(OR(C2110="",C2110=T$4),NA(),MATCH($B2110&amp;$C2110,'Smelter Reference List'!$J:$J,0))</f>
        <v>#N/A</v>
      </c>
      <c r="T2110" s="276"/>
      <c r="U2110" s="276"/>
      <c r="V2110" s="276"/>
      <c r="W2110" s="276"/>
    </row>
    <row r="2111" spans="1:23" s="267" customFormat="1" ht="20.25">
      <c r="A2111" s="265"/>
      <c r="B2111" s="273"/>
      <c r="C2111" s="273"/>
      <c r="D2111" s="166" t="str">
        <f ca="1">IF(ISERROR($S2111),"",OFFSET('Smelter Reference List'!$C$4,$S2111-4,0)&amp;"")</f>
        <v/>
      </c>
      <c r="E2111" s="166" t="str">
        <f ca="1">IF(ISERROR($S2111),"",OFFSET('Smelter Reference List'!$D$4,$S2111-4,0)&amp;"")</f>
        <v/>
      </c>
      <c r="F2111" s="166" t="str">
        <f ca="1">IF(ISERROR($S2111),"",OFFSET('Smelter Reference List'!$E$4,$S2111-4,0))</f>
        <v/>
      </c>
      <c r="G2111" s="166" t="str">
        <f ca="1">IF(C2111=$U$4,"Enter smelter details", IF(ISERROR($S2111),"",OFFSET('Smelter Reference List'!$F$4,$S2111-4,0)))</f>
        <v/>
      </c>
      <c r="H2111" s="290" t="str">
        <f ca="1">IF(ISERROR($S2111),"",OFFSET('Smelter Reference List'!$G$4,$S2111-4,0))</f>
        <v/>
      </c>
      <c r="I2111" s="291" t="str">
        <f ca="1">IF(ISERROR($S2111),"",OFFSET('Smelter Reference List'!$H$4,$S2111-4,0))</f>
        <v/>
      </c>
      <c r="J2111" s="291" t="str">
        <f ca="1">IF(ISERROR($S2111),"",OFFSET('Smelter Reference List'!$I$4,$S2111-4,0))</f>
        <v/>
      </c>
      <c r="K2111" s="288"/>
      <c r="L2111" s="288"/>
      <c r="M2111" s="288"/>
      <c r="N2111" s="288"/>
      <c r="O2111" s="288"/>
      <c r="P2111" s="288"/>
      <c r="Q2111" s="289"/>
      <c r="R2111" s="274"/>
      <c r="S2111" s="275" t="e">
        <f>IF(OR(C2111="",C2111=T$4),NA(),MATCH($B2111&amp;$C2111,'Smelter Reference List'!$J:$J,0))</f>
        <v>#N/A</v>
      </c>
      <c r="T2111" s="276"/>
      <c r="U2111" s="276"/>
      <c r="V2111" s="276"/>
      <c r="W2111" s="276"/>
    </row>
    <row r="2112" spans="1:23" s="267" customFormat="1" ht="20.25">
      <c r="A2112" s="265"/>
      <c r="B2112" s="273"/>
      <c r="C2112" s="273"/>
      <c r="D2112" s="166" t="str">
        <f ca="1">IF(ISERROR($S2112),"",OFFSET('Smelter Reference List'!$C$4,$S2112-4,0)&amp;"")</f>
        <v/>
      </c>
      <c r="E2112" s="166" t="str">
        <f ca="1">IF(ISERROR($S2112),"",OFFSET('Smelter Reference List'!$D$4,$S2112-4,0)&amp;"")</f>
        <v/>
      </c>
      <c r="F2112" s="166" t="str">
        <f ca="1">IF(ISERROR($S2112),"",OFFSET('Smelter Reference List'!$E$4,$S2112-4,0))</f>
        <v/>
      </c>
      <c r="G2112" s="166" t="str">
        <f ca="1">IF(C2112=$U$4,"Enter smelter details", IF(ISERROR($S2112),"",OFFSET('Smelter Reference List'!$F$4,$S2112-4,0)))</f>
        <v/>
      </c>
      <c r="H2112" s="290" t="str">
        <f ca="1">IF(ISERROR($S2112),"",OFFSET('Smelter Reference List'!$G$4,$S2112-4,0))</f>
        <v/>
      </c>
      <c r="I2112" s="291" t="str">
        <f ca="1">IF(ISERROR($S2112),"",OFFSET('Smelter Reference List'!$H$4,$S2112-4,0))</f>
        <v/>
      </c>
      <c r="J2112" s="291" t="str">
        <f ca="1">IF(ISERROR($S2112),"",OFFSET('Smelter Reference List'!$I$4,$S2112-4,0))</f>
        <v/>
      </c>
      <c r="K2112" s="288"/>
      <c r="L2112" s="288"/>
      <c r="M2112" s="288"/>
      <c r="N2112" s="288"/>
      <c r="O2112" s="288"/>
      <c r="P2112" s="288"/>
      <c r="Q2112" s="289"/>
      <c r="R2112" s="274"/>
      <c r="S2112" s="275" t="e">
        <f>IF(OR(C2112="",C2112=T$4),NA(),MATCH($B2112&amp;$C2112,'Smelter Reference List'!$J:$J,0))</f>
        <v>#N/A</v>
      </c>
      <c r="T2112" s="276"/>
      <c r="U2112" s="276"/>
      <c r="V2112" s="276"/>
      <c r="W2112" s="276"/>
    </row>
    <row r="2113" spans="1:23" s="267" customFormat="1" ht="20.25">
      <c r="A2113" s="265"/>
      <c r="B2113" s="273"/>
      <c r="C2113" s="273"/>
      <c r="D2113" s="166" t="str">
        <f ca="1">IF(ISERROR($S2113),"",OFFSET('Smelter Reference List'!$C$4,$S2113-4,0)&amp;"")</f>
        <v/>
      </c>
      <c r="E2113" s="166" t="str">
        <f ca="1">IF(ISERROR($S2113),"",OFFSET('Smelter Reference List'!$D$4,$S2113-4,0)&amp;"")</f>
        <v/>
      </c>
      <c r="F2113" s="166" t="str">
        <f ca="1">IF(ISERROR($S2113),"",OFFSET('Smelter Reference List'!$E$4,$S2113-4,0))</f>
        <v/>
      </c>
      <c r="G2113" s="166" t="str">
        <f ca="1">IF(C2113=$U$4,"Enter smelter details", IF(ISERROR($S2113),"",OFFSET('Smelter Reference List'!$F$4,$S2113-4,0)))</f>
        <v/>
      </c>
      <c r="H2113" s="290" t="str">
        <f ca="1">IF(ISERROR($S2113),"",OFFSET('Smelter Reference List'!$G$4,$S2113-4,0))</f>
        <v/>
      </c>
      <c r="I2113" s="291" t="str">
        <f ca="1">IF(ISERROR($S2113),"",OFFSET('Smelter Reference List'!$H$4,$S2113-4,0))</f>
        <v/>
      </c>
      <c r="J2113" s="291" t="str">
        <f ca="1">IF(ISERROR($S2113),"",OFFSET('Smelter Reference List'!$I$4,$S2113-4,0))</f>
        <v/>
      </c>
      <c r="K2113" s="288"/>
      <c r="L2113" s="288"/>
      <c r="M2113" s="288"/>
      <c r="N2113" s="288"/>
      <c r="O2113" s="288"/>
      <c r="P2113" s="288"/>
      <c r="Q2113" s="289"/>
      <c r="R2113" s="274"/>
      <c r="S2113" s="275" t="e">
        <f>IF(OR(C2113="",C2113=T$4),NA(),MATCH($B2113&amp;$C2113,'Smelter Reference List'!$J:$J,0))</f>
        <v>#N/A</v>
      </c>
      <c r="T2113" s="276"/>
      <c r="U2113" s="276"/>
      <c r="V2113" s="276"/>
      <c r="W2113" s="276"/>
    </row>
    <row r="2114" spans="1:23" s="267" customFormat="1" ht="20.25">
      <c r="A2114" s="265"/>
      <c r="B2114" s="273"/>
      <c r="C2114" s="273"/>
      <c r="D2114" s="166" t="str">
        <f ca="1">IF(ISERROR($S2114),"",OFFSET('Smelter Reference List'!$C$4,$S2114-4,0)&amp;"")</f>
        <v/>
      </c>
      <c r="E2114" s="166" t="str">
        <f ca="1">IF(ISERROR($S2114),"",OFFSET('Smelter Reference List'!$D$4,$S2114-4,0)&amp;"")</f>
        <v/>
      </c>
      <c r="F2114" s="166" t="str">
        <f ca="1">IF(ISERROR($S2114),"",OFFSET('Smelter Reference List'!$E$4,$S2114-4,0))</f>
        <v/>
      </c>
      <c r="G2114" s="166" t="str">
        <f ca="1">IF(C2114=$U$4,"Enter smelter details", IF(ISERROR($S2114),"",OFFSET('Smelter Reference List'!$F$4,$S2114-4,0)))</f>
        <v/>
      </c>
      <c r="H2114" s="290" t="str">
        <f ca="1">IF(ISERROR($S2114),"",OFFSET('Smelter Reference List'!$G$4,$S2114-4,0))</f>
        <v/>
      </c>
      <c r="I2114" s="291" t="str">
        <f ca="1">IF(ISERROR($S2114),"",OFFSET('Smelter Reference List'!$H$4,$S2114-4,0))</f>
        <v/>
      </c>
      <c r="J2114" s="291" t="str">
        <f ca="1">IF(ISERROR($S2114),"",OFFSET('Smelter Reference List'!$I$4,$S2114-4,0))</f>
        <v/>
      </c>
      <c r="K2114" s="288"/>
      <c r="L2114" s="288"/>
      <c r="M2114" s="288"/>
      <c r="N2114" s="288"/>
      <c r="O2114" s="288"/>
      <c r="P2114" s="288"/>
      <c r="Q2114" s="289"/>
      <c r="R2114" s="274"/>
      <c r="S2114" s="275" t="e">
        <f>IF(OR(C2114="",C2114=T$4),NA(),MATCH($B2114&amp;$C2114,'Smelter Reference List'!$J:$J,0))</f>
        <v>#N/A</v>
      </c>
      <c r="T2114" s="276"/>
      <c r="U2114" s="276"/>
      <c r="V2114" s="276"/>
      <c r="W2114" s="276"/>
    </row>
    <row r="2115" spans="1:23" s="267" customFormat="1" ht="20.25">
      <c r="A2115" s="265"/>
      <c r="B2115" s="273"/>
      <c r="C2115" s="273"/>
      <c r="D2115" s="166" t="str">
        <f ca="1">IF(ISERROR($S2115),"",OFFSET('Smelter Reference List'!$C$4,$S2115-4,0)&amp;"")</f>
        <v/>
      </c>
      <c r="E2115" s="166" t="str">
        <f ca="1">IF(ISERROR($S2115),"",OFFSET('Smelter Reference List'!$D$4,$S2115-4,0)&amp;"")</f>
        <v/>
      </c>
      <c r="F2115" s="166" t="str">
        <f ca="1">IF(ISERROR($S2115),"",OFFSET('Smelter Reference List'!$E$4,$S2115-4,0))</f>
        <v/>
      </c>
      <c r="G2115" s="166" t="str">
        <f ca="1">IF(C2115=$U$4,"Enter smelter details", IF(ISERROR($S2115),"",OFFSET('Smelter Reference List'!$F$4,$S2115-4,0)))</f>
        <v/>
      </c>
      <c r="H2115" s="290" t="str">
        <f ca="1">IF(ISERROR($S2115),"",OFFSET('Smelter Reference List'!$G$4,$S2115-4,0))</f>
        <v/>
      </c>
      <c r="I2115" s="291" t="str">
        <f ca="1">IF(ISERROR($S2115),"",OFFSET('Smelter Reference List'!$H$4,$S2115-4,0))</f>
        <v/>
      </c>
      <c r="J2115" s="291" t="str">
        <f ca="1">IF(ISERROR($S2115),"",OFFSET('Smelter Reference List'!$I$4,$S2115-4,0))</f>
        <v/>
      </c>
      <c r="K2115" s="288"/>
      <c r="L2115" s="288"/>
      <c r="M2115" s="288"/>
      <c r="N2115" s="288"/>
      <c r="O2115" s="288"/>
      <c r="P2115" s="288"/>
      <c r="Q2115" s="289"/>
      <c r="R2115" s="274"/>
      <c r="S2115" s="275" t="e">
        <f>IF(OR(C2115="",C2115=T$4),NA(),MATCH($B2115&amp;$C2115,'Smelter Reference List'!$J:$J,0))</f>
        <v>#N/A</v>
      </c>
      <c r="T2115" s="276"/>
      <c r="U2115" s="276"/>
      <c r="V2115" s="276"/>
      <c r="W2115" s="276"/>
    </row>
    <row r="2116" spans="1:23" s="267" customFormat="1" ht="20.25">
      <c r="A2116" s="265"/>
      <c r="B2116" s="273"/>
      <c r="C2116" s="273"/>
      <c r="D2116" s="166" t="str">
        <f ca="1">IF(ISERROR($S2116),"",OFFSET('Smelter Reference List'!$C$4,$S2116-4,0)&amp;"")</f>
        <v/>
      </c>
      <c r="E2116" s="166" t="str">
        <f ca="1">IF(ISERROR($S2116),"",OFFSET('Smelter Reference List'!$D$4,$S2116-4,0)&amp;"")</f>
        <v/>
      </c>
      <c r="F2116" s="166" t="str">
        <f ca="1">IF(ISERROR($S2116),"",OFFSET('Smelter Reference List'!$E$4,$S2116-4,0))</f>
        <v/>
      </c>
      <c r="G2116" s="166" t="str">
        <f ca="1">IF(C2116=$U$4,"Enter smelter details", IF(ISERROR($S2116),"",OFFSET('Smelter Reference List'!$F$4,$S2116-4,0)))</f>
        <v/>
      </c>
      <c r="H2116" s="290" t="str">
        <f ca="1">IF(ISERROR($S2116),"",OFFSET('Smelter Reference List'!$G$4,$S2116-4,0))</f>
        <v/>
      </c>
      <c r="I2116" s="291" t="str">
        <f ca="1">IF(ISERROR($S2116),"",OFFSET('Smelter Reference List'!$H$4,$S2116-4,0))</f>
        <v/>
      </c>
      <c r="J2116" s="291" t="str">
        <f ca="1">IF(ISERROR($S2116),"",OFFSET('Smelter Reference List'!$I$4,$S2116-4,0))</f>
        <v/>
      </c>
      <c r="K2116" s="288"/>
      <c r="L2116" s="288"/>
      <c r="M2116" s="288"/>
      <c r="N2116" s="288"/>
      <c r="O2116" s="288"/>
      <c r="P2116" s="288"/>
      <c r="Q2116" s="289"/>
      <c r="R2116" s="274"/>
      <c r="S2116" s="275" t="e">
        <f>IF(OR(C2116="",C2116=T$4),NA(),MATCH($B2116&amp;$C2116,'Smelter Reference List'!$J:$J,0))</f>
        <v>#N/A</v>
      </c>
      <c r="T2116" s="276"/>
      <c r="U2116" s="276"/>
      <c r="V2116" s="276"/>
      <c r="W2116" s="276"/>
    </row>
    <row r="2117" spans="1:23" s="267" customFormat="1" ht="20.25">
      <c r="A2117" s="265"/>
      <c r="B2117" s="273"/>
      <c r="C2117" s="273"/>
      <c r="D2117" s="166" t="str">
        <f ca="1">IF(ISERROR($S2117),"",OFFSET('Smelter Reference List'!$C$4,$S2117-4,0)&amp;"")</f>
        <v/>
      </c>
      <c r="E2117" s="166" t="str">
        <f ca="1">IF(ISERROR($S2117),"",OFFSET('Smelter Reference List'!$D$4,$S2117-4,0)&amp;"")</f>
        <v/>
      </c>
      <c r="F2117" s="166" t="str">
        <f ca="1">IF(ISERROR($S2117),"",OFFSET('Smelter Reference List'!$E$4,$S2117-4,0))</f>
        <v/>
      </c>
      <c r="G2117" s="166" t="str">
        <f ca="1">IF(C2117=$U$4,"Enter smelter details", IF(ISERROR($S2117),"",OFFSET('Smelter Reference List'!$F$4,$S2117-4,0)))</f>
        <v/>
      </c>
      <c r="H2117" s="290" t="str">
        <f ca="1">IF(ISERROR($S2117),"",OFFSET('Smelter Reference List'!$G$4,$S2117-4,0))</f>
        <v/>
      </c>
      <c r="I2117" s="291" t="str">
        <f ca="1">IF(ISERROR($S2117),"",OFFSET('Smelter Reference List'!$H$4,$S2117-4,0))</f>
        <v/>
      </c>
      <c r="J2117" s="291" t="str">
        <f ca="1">IF(ISERROR($S2117),"",OFFSET('Smelter Reference List'!$I$4,$S2117-4,0))</f>
        <v/>
      </c>
      <c r="K2117" s="288"/>
      <c r="L2117" s="288"/>
      <c r="M2117" s="288"/>
      <c r="N2117" s="288"/>
      <c r="O2117" s="288"/>
      <c r="P2117" s="288"/>
      <c r="Q2117" s="289"/>
      <c r="R2117" s="274"/>
      <c r="S2117" s="275" t="e">
        <f>IF(OR(C2117="",C2117=T$4),NA(),MATCH($B2117&amp;$C2117,'Smelter Reference List'!$J:$J,0))</f>
        <v>#N/A</v>
      </c>
      <c r="T2117" s="276"/>
      <c r="U2117" s="276"/>
      <c r="V2117" s="276"/>
      <c r="W2117" s="276"/>
    </row>
    <row r="2118" spans="1:23" s="267" customFormat="1" ht="20.25">
      <c r="A2118" s="265"/>
      <c r="B2118" s="273"/>
      <c r="C2118" s="273"/>
      <c r="D2118" s="166" t="str">
        <f ca="1">IF(ISERROR($S2118),"",OFFSET('Smelter Reference List'!$C$4,$S2118-4,0)&amp;"")</f>
        <v/>
      </c>
      <c r="E2118" s="166" t="str">
        <f ca="1">IF(ISERROR($S2118),"",OFFSET('Smelter Reference List'!$D$4,$S2118-4,0)&amp;"")</f>
        <v/>
      </c>
      <c r="F2118" s="166" t="str">
        <f ca="1">IF(ISERROR($S2118),"",OFFSET('Smelter Reference List'!$E$4,$S2118-4,0))</f>
        <v/>
      </c>
      <c r="G2118" s="166" t="str">
        <f ca="1">IF(C2118=$U$4,"Enter smelter details", IF(ISERROR($S2118),"",OFFSET('Smelter Reference List'!$F$4,$S2118-4,0)))</f>
        <v/>
      </c>
      <c r="H2118" s="290" t="str">
        <f ca="1">IF(ISERROR($S2118),"",OFFSET('Smelter Reference List'!$G$4,$S2118-4,0))</f>
        <v/>
      </c>
      <c r="I2118" s="291" t="str">
        <f ca="1">IF(ISERROR($S2118),"",OFFSET('Smelter Reference List'!$H$4,$S2118-4,0))</f>
        <v/>
      </c>
      <c r="J2118" s="291" t="str">
        <f ca="1">IF(ISERROR($S2118),"",OFFSET('Smelter Reference List'!$I$4,$S2118-4,0))</f>
        <v/>
      </c>
      <c r="K2118" s="288"/>
      <c r="L2118" s="288"/>
      <c r="M2118" s="288"/>
      <c r="N2118" s="288"/>
      <c r="O2118" s="288"/>
      <c r="P2118" s="288"/>
      <c r="Q2118" s="289"/>
      <c r="R2118" s="274"/>
      <c r="S2118" s="275" t="e">
        <f>IF(OR(C2118="",C2118=T$4),NA(),MATCH($B2118&amp;$C2118,'Smelter Reference List'!$J:$J,0))</f>
        <v>#N/A</v>
      </c>
      <c r="T2118" s="276"/>
      <c r="U2118" s="276"/>
      <c r="V2118" s="276"/>
      <c r="W2118" s="276"/>
    </row>
    <row r="2119" spans="1:23" s="267" customFormat="1" ht="20.25">
      <c r="A2119" s="265"/>
      <c r="B2119" s="273"/>
      <c r="C2119" s="273"/>
      <c r="D2119" s="166" t="str">
        <f ca="1">IF(ISERROR($S2119),"",OFFSET('Smelter Reference List'!$C$4,$S2119-4,0)&amp;"")</f>
        <v/>
      </c>
      <c r="E2119" s="166" t="str">
        <f ca="1">IF(ISERROR($S2119),"",OFFSET('Smelter Reference List'!$D$4,$S2119-4,0)&amp;"")</f>
        <v/>
      </c>
      <c r="F2119" s="166" t="str">
        <f ca="1">IF(ISERROR($S2119),"",OFFSET('Smelter Reference List'!$E$4,$S2119-4,0))</f>
        <v/>
      </c>
      <c r="G2119" s="166" t="str">
        <f ca="1">IF(C2119=$U$4,"Enter smelter details", IF(ISERROR($S2119),"",OFFSET('Smelter Reference List'!$F$4,$S2119-4,0)))</f>
        <v/>
      </c>
      <c r="H2119" s="290" t="str">
        <f ca="1">IF(ISERROR($S2119),"",OFFSET('Smelter Reference List'!$G$4,$S2119-4,0))</f>
        <v/>
      </c>
      <c r="I2119" s="291" t="str">
        <f ca="1">IF(ISERROR($S2119),"",OFFSET('Smelter Reference List'!$H$4,$S2119-4,0))</f>
        <v/>
      </c>
      <c r="J2119" s="291" t="str">
        <f ca="1">IF(ISERROR($S2119),"",OFFSET('Smelter Reference List'!$I$4,$S2119-4,0))</f>
        <v/>
      </c>
      <c r="K2119" s="288"/>
      <c r="L2119" s="288"/>
      <c r="M2119" s="288"/>
      <c r="N2119" s="288"/>
      <c r="O2119" s="288"/>
      <c r="P2119" s="288"/>
      <c r="Q2119" s="289"/>
      <c r="R2119" s="274"/>
      <c r="S2119" s="275" t="e">
        <f>IF(OR(C2119="",C2119=T$4),NA(),MATCH($B2119&amp;$C2119,'Smelter Reference List'!$J:$J,0))</f>
        <v>#N/A</v>
      </c>
      <c r="T2119" s="276"/>
      <c r="U2119" s="276"/>
      <c r="V2119" s="276"/>
      <c r="W2119" s="276"/>
    </row>
    <row r="2120" spans="1:23" s="267" customFormat="1" ht="20.25">
      <c r="A2120" s="265"/>
      <c r="B2120" s="273"/>
      <c r="C2120" s="273"/>
      <c r="D2120" s="166" t="str">
        <f ca="1">IF(ISERROR($S2120),"",OFFSET('Smelter Reference List'!$C$4,$S2120-4,0)&amp;"")</f>
        <v/>
      </c>
      <c r="E2120" s="166" t="str">
        <f ca="1">IF(ISERROR($S2120),"",OFFSET('Smelter Reference List'!$D$4,$S2120-4,0)&amp;"")</f>
        <v/>
      </c>
      <c r="F2120" s="166" t="str">
        <f ca="1">IF(ISERROR($S2120),"",OFFSET('Smelter Reference List'!$E$4,$S2120-4,0))</f>
        <v/>
      </c>
      <c r="G2120" s="166" t="str">
        <f ca="1">IF(C2120=$U$4,"Enter smelter details", IF(ISERROR($S2120),"",OFFSET('Smelter Reference List'!$F$4,$S2120-4,0)))</f>
        <v/>
      </c>
      <c r="H2120" s="290" t="str">
        <f ca="1">IF(ISERROR($S2120),"",OFFSET('Smelter Reference List'!$G$4,$S2120-4,0))</f>
        <v/>
      </c>
      <c r="I2120" s="291" t="str">
        <f ca="1">IF(ISERROR($S2120),"",OFFSET('Smelter Reference List'!$H$4,$S2120-4,0))</f>
        <v/>
      </c>
      <c r="J2120" s="291" t="str">
        <f ca="1">IF(ISERROR($S2120),"",OFFSET('Smelter Reference List'!$I$4,$S2120-4,0))</f>
        <v/>
      </c>
      <c r="K2120" s="288"/>
      <c r="L2120" s="288"/>
      <c r="M2120" s="288"/>
      <c r="N2120" s="288"/>
      <c r="O2120" s="288"/>
      <c r="P2120" s="288"/>
      <c r="Q2120" s="289"/>
      <c r="R2120" s="274"/>
      <c r="S2120" s="275" t="e">
        <f>IF(OR(C2120="",C2120=T$4),NA(),MATCH($B2120&amp;$C2120,'Smelter Reference List'!$J:$J,0))</f>
        <v>#N/A</v>
      </c>
      <c r="T2120" s="276"/>
      <c r="U2120" s="276"/>
      <c r="V2120" s="276"/>
      <c r="W2120" s="276"/>
    </row>
    <row r="2121" spans="1:23" s="267" customFormat="1" ht="20.25">
      <c r="A2121" s="265"/>
      <c r="B2121" s="273"/>
      <c r="C2121" s="273"/>
      <c r="D2121" s="166" t="str">
        <f ca="1">IF(ISERROR($S2121),"",OFFSET('Smelter Reference List'!$C$4,$S2121-4,0)&amp;"")</f>
        <v/>
      </c>
      <c r="E2121" s="166" t="str">
        <f ca="1">IF(ISERROR($S2121),"",OFFSET('Smelter Reference List'!$D$4,$S2121-4,0)&amp;"")</f>
        <v/>
      </c>
      <c r="F2121" s="166" t="str">
        <f ca="1">IF(ISERROR($S2121),"",OFFSET('Smelter Reference List'!$E$4,$S2121-4,0))</f>
        <v/>
      </c>
      <c r="G2121" s="166" t="str">
        <f ca="1">IF(C2121=$U$4,"Enter smelter details", IF(ISERROR($S2121),"",OFFSET('Smelter Reference List'!$F$4,$S2121-4,0)))</f>
        <v/>
      </c>
      <c r="H2121" s="290" t="str">
        <f ca="1">IF(ISERROR($S2121),"",OFFSET('Smelter Reference List'!$G$4,$S2121-4,0))</f>
        <v/>
      </c>
      <c r="I2121" s="291" t="str">
        <f ca="1">IF(ISERROR($S2121),"",OFFSET('Smelter Reference List'!$H$4,$S2121-4,0))</f>
        <v/>
      </c>
      <c r="J2121" s="291" t="str">
        <f ca="1">IF(ISERROR($S2121),"",OFFSET('Smelter Reference List'!$I$4,$S2121-4,0))</f>
        <v/>
      </c>
      <c r="K2121" s="288"/>
      <c r="L2121" s="288"/>
      <c r="M2121" s="288"/>
      <c r="N2121" s="288"/>
      <c r="O2121" s="288"/>
      <c r="P2121" s="288"/>
      <c r="Q2121" s="289"/>
      <c r="R2121" s="274"/>
      <c r="S2121" s="275" t="e">
        <f>IF(OR(C2121="",C2121=T$4),NA(),MATCH($B2121&amp;$C2121,'Smelter Reference List'!$J:$J,0))</f>
        <v>#N/A</v>
      </c>
      <c r="T2121" s="276"/>
      <c r="U2121" s="276"/>
      <c r="V2121" s="276"/>
      <c r="W2121" s="276"/>
    </row>
    <row r="2122" spans="1:23" s="267" customFormat="1" ht="20.25">
      <c r="A2122" s="265"/>
      <c r="B2122" s="273"/>
      <c r="C2122" s="273"/>
      <c r="D2122" s="166" t="str">
        <f ca="1">IF(ISERROR($S2122),"",OFFSET('Smelter Reference List'!$C$4,$S2122-4,0)&amp;"")</f>
        <v/>
      </c>
      <c r="E2122" s="166" t="str">
        <f ca="1">IF(ISERROR($S2122),"",OFFSET('Smelter Reference List'!$D$4,$S2122-4,0)&amp;"")</f>
        <v/>
      </c>
      <c r="F2122" s="166" t="str">
        <f ca="1">IF(ISERROR($S2122),"",OFFSET('Smelter Reference List'!$E$4,$S2122-4,0))</f>
        <v/>
      </c>
      <c r="G2122" s="166" t="str">
        <f ca="1">IF(C2122=$U$4,"Enter smelter details", IF(ISERROR($S2122),"",OFFSET('Smelter Reference List'!$F$4,$S2122-4,0)))</f>
        <v/>
      </c>
      <c r="H2122" s="290" t="str">
        <f ca="1">IF(ISERROR($S2122),"",OFFSET('Smelter Reference List'!$G$4,$S2122-4,0))</f>
        <v/>
      </c>
      <c r="I2122" s="291" t="str">
        <f ca="1">IF(ISERROR($S2122),"",OFFSET('Smelter Reference List'!$H$4,$S2122-4,0))</f>
        <v/>
      </c>
      <c r="J2122" s="291" t="str">
        <f ca="1">IF(ISERROR($S2122),"",OFFSET('Smelter Reference List'!$I$4,$S2122-4,0))</f>
        <v/>
      </c>
      <c r="K2122" s="288"/>
      <c r="L2122" s="288"/>
      <c r="M2122" s="288"/>
      <c r="N2122" s="288"/>
      <c r="O2122" s="288"/>
      <c r="P2122" s="288"/>
      <c r="Q2122" s="289"/>
      <c r="R2122" s="274"/>
      <c r="S2122" s="275" t="e">
        <f>IF(OR(C2122="",C2122=T$4),NA(),MATCH($B2122&amp;$C2122,'Smelter Reference List'!$J:$J,0))</f>
        <v>#N/A</v>
      </c>
      <c r="T2122" s="276"/>
      <c r="U2122" s="276"/>
      <c r="V2122" s="276"/>
      <c r="W2122" s="276"/>
    </row>
    <row r="2123" spans="1:23" s="267" customFormat="1" ht="20.25">
      <c r="A2123" s="265"/>
      <c r="B2123" s="273"/>
      <c r="C2123" s="273"/>
      <c r="D2123" s="166" t="str">
        <f ca="1">IF(ISERROR($S2123),"",OFFSET('Smelter Reference List'!$C$4,$S2123-4,0)&amp;"")</f>
        <v/>
      </c>
      <c r="E2123" s="166" t="str">
        <f ca="1">IF(ISERROR($S2123),"",OFFSET('Smelter Reference List'!$D$4,$S2123-4,0)&amp;"")</f>
        <v/>
      </c>
      <c r="F2123" s="166" t="str">
        <f ca="1">IF(ISERROR($S2123),"",OFFSET('Smelter Reference List'!$E$4,$S2123-4,0))</f>
        <v/>
      </c>
      <c r="G2123" s="166" t="str">
        <f ca="1">IF(C2123=$U$4,"Enter smelter details", IF(ISERROR($S2123),"",OFFSET('Smelter Reference List'!$F$4,$S2123-4,0)))</f>
        <v/>
      </c>
      <c r="H2123" s="290" t="str">
        <f ca="1">IF(ISERROR($S2123),"",OFFSET('Smelter Reference List'!$G$4,$S2123-4,0))</f>
        <v/>
      </c>
      <c r="I2123" s="291" t="str">
        <f ca="1">IF(ISERROR($S2123),"",OFFSET('Smelter Reference List'!$H$4,$S2123-4,0))</f>
        <v/>
      </c>
      <c r="J2123" s="291" t="str">
        <f ca="1">IF(ISERROR($S2123),"",OFFSET('Smelter Reference List'!$I$4,$S2123-4,0))</f>
        <v/>
      </c>
      <c r="K2123" s="288"/>
      <c r="L2123" s="288"/>
      <c r="M2123" s="288"/>
      <c r="N2123" s="288"/>
      <c r="O2123" s="288"/>
      <c r="P2123" s="288"/>
      <c r="Q2123" s="289"/>
      <c r="R2123" s="274"/>
      <c r="S2123" s="275" t="e">
        <f>IF(OR(C2123="",C2123=T$4),NA(),MATCH($B2123&amp;$C2123,'Smelter Reference List'!$J:$J,0))</f>
        <v>#N/A</v>
      </c>
      <c r="T2123" s="276"/>
      <c r="U2123" s="276"/>
      <c r="V2123" s="276"/>
      <c r="W2123" s="276"/>
    </row>
    <row r="2124" spans="1:23" s="267" customFormat="1" ht="20.25">
      <c r="A2124" s="265"/>
      <c r="B2124" s="273"/>
      <c r="C2124" s="273"/>
      <c r="D2124" s="166" t="str">
        <f ca="1">IF(ISERROR($S2124),"",OFFSET('Smelter Reference List'!$C$4,$S2124-4,0)&amp;"")</f>
        <v/>
      </c>
      <c r="E2124" s="166" t="str">
        <f ca="1">IF(ISERROR($S2124),"",OFFSET('Smelter Reference List'!$D$4,$S2124-4,0)&amp;"")</f>
        <v/>
      </c>
      <c r="F2124" s="166" t="str">
        <f ca="1">IF(ISERROR($S2124),"",OFFSET('Smelter Reference List'!$E$4,$S2124-4,0))</f>
        <v/>
      </c>
      <c r="G2124" s="166" t="str">
        <f ca="1">IF(C2124=$U$4,"Enter smelter details", IF(ISERROR($S2124),"",OFFSET('Smelter Reference List'!$F$4,$S2124-4,0)))</f>
        <v/>
      </c>
      <c r="H2124" s="290" t="str">
        <f ca="1">IF(ISERROR($S2124),"",OFFSET('Smelter Reference List'!$G$4,$S2124-4,0))</f>
        <v/>
      </c>
      <c r="I2124" s="291" t="str">
        <f ca="1">IF(ISERROR($S2124),"",OFFSET('Smelter Reference List'!$H$4,$S2124-4,0))</f>
        <v/>
      </c>
      <c r="J2124" s="291" t="str">
        <f ca="1">IF(ISERROR($S2124),"",OFFSET('Smelter Reference List'!$I$4,$S2124-4,0))</f>
        <v/>
      </c>
      <c r="K2124" s="288"/>
      <c r="L2124" s="288"/>
      <c r="M2124" s="288"/>
      <c r="N2124" s="288"/>
      <c r="O2124" s="288"/>
      <c r="P2124" s="288"/>
      <c r="Q2124" s="289"/>
      <c r="R2124" s="274"/>
      <c r="S2124" s="275" t="e">
        <f>IF(OR(C2124="",C2124=T$4),NA(),MATCH($B2124&amp;$C2124,'Smelter Reference List'!$J:$J,0))</f>
        <v>#N/A</v>
      </c>
      <c r="T2124" s="276"/>
      <c r="U2124" s="276"/>
      <c r="V2124" s="276"/>
      <c r="W2124" s="276"/>
    </row>
    <row r="2125" spans="1:23" s="267" customFormat="1" ht="20.25">
      <c r="A2125" s="265"/>
      <c r="B2125" s="273"/>
      <c r="C2125" s="273"/>
      <c r="D2125" s="166" t="str">
        <f ca="1">IF(ISERROR($S2125),"",OFFSET('Smelter Reference List'!$C$4,$S2125-4,0)&amp;"")</f>
        <v/>
      </c>
      <c r="E2125" s="166" t="str">
        <f ca="1">IF(ISERROR($S2125),"",OFFSET('Smelter Reference List'!$D$4,$S2125-4,0)&amp;"")</f>
        <v/>
      </c>
      <c r="F2125" s="166" t="str">
        <f ca="1">IF(ISERROR($S2125),"",OFFSET('Smelter Reference List'!$E$4,$S2125-4,0))</f>
        <v/>
      </c>
      <c r="G2125" s="166" t="str">
        <f ca="1">IF(C2125=$U$4,"Enter smelter details", IF(ISERROR($S2125),"",OFFSET('Smelter Reference List'!$F$4,$S2125-4,0)))</f>
        <v/>
      </c>
      <c r="H2125" s="290" t="str">
        <f ca="1">IF(ISERROR($S2125),"",OFFSET('Smelter Reference List'!$G$4,$S2125-4,0))</f>
        <v/>
      </c>
      <c r="I2125" s="291" t="str">
        <f ca="1">IF(ISERROR($S2125),"",OFFSET('Smelter Reference List'!$H$4,$S2125-4,0))</f>
        <v/>
      </c>
      <c r="J2125" s="291" t="str">
        <f ca="1">IF(ISERROR($S2125),"",OFFSET('Smelter Reference List'!$I$4,$S2125-4,0))</f>
        <v/>
      </c>
      <c r="K2125" s="288"/>
      <c r="L2125" s="288"/>
      <c r="M2125" s="288"/>
      <c r="N2125" s="288"/>
      <c r="O2125" s="288"/>
      <c r="P2125" s="288"/>
      <c r="Q2125" s="289"/>
      <c r="R2125" s="274"/>
      <c r="S2125" s="275" t="e">
        <f>IF(OR(C2125="",C2125=T$4),NA(),MATCH($B2125&amp;$C2125,'Smelter Reference List'!$J:$J,0))</f>
        <v>#N/A</v>
      </c>
      <c r="T2125" s="276"/>
      <c r="U2125" s="276"/>
      <c r="V2125" s="276"/>
      <c r="W2125" s="276"/>
    </row>
    <row r="2126" spans="1:23" s="267" customFormat="1" ht="20.25">
      <c r="A2126" s="265"/>
      <c r="B2126" s="273"/>
      <c r="C2126" s="273"/>
      <c r="D2126" s="166" t="str">
        <f ca="1">IF(ISERROR($S2126),"",OFFSET('Smelter Reference List'!$C$4,$S2126-4,0)&amp;"")</f>
        <v/>
      </c>
      <c r="E2126" s="166" t="str">
        <f ca="1">IF(ISERROR($S2126),"",OFFSET('Smelter Reference List'!$D$4,$S2126-4,0)&amp;"")</f>
        <v/>
      </c>
      <c r="F2126" s="166" t="str">
        <f ca="1">IF(ISERROR($S2126),"",OFFSET('Smelter Reference List'!$E$4,$S2126-4,0))</f>
        <v/>
      </c>
      <c r="G2126" s="166" t="str">
        <f ca="1">IF(C2126=$U$4,"Enter smelter details", IF(ISERROR($S2126),"",OFFSET('Smelter Reference List'!$F$4,$S2126-4,0)))</f>
        <v/>
      </c>
      <c r="H2126" s="290" t="str">
        <f ca="1">IF(ISERROR($S2126),"",OFFSET('Smelter Reference List'!$G$4,$S2126-4,0))</f>
        <v/>
      </c>
      <c r="I2126" s="291" t="str">
        <f ca="1">IF(ISERROR($S2126),"",OFFSET('Smelter Reference List'!$H$4,$S2126-4,0))</f>
        <v/>
      </c>
      <c r="J2126" s="291" t="str">
        <f ca="1">IF(ISERROR($S2126),"",OFFSET('Smelter Reference List'!$I$4,$S2126-4,0))</f>
        <v/>
      </c>
      <c r="K2126" s="288"/>
      <c r="L2126" s="288"/>
      <c r="M2126" s="288"/>
      <c r="N2126" s="288"/>
      <c r="O2126" s="288"/>
      <c r="P2126" s="288"/>
      <c r="Q2126" s="289"/>
      <c r="R2126" s="274"/>
      <c r="S2126" s="275" t="e">
        <f>IF(OR(C2126="",C2126=T$4),NA(),MATCH($B2126&amp;$C2126,'Smelter Reference List'!$J:$J,0))</f>
        <v>#N/A</v>
      </c>
      <c r="T2126" s="276"/>
      <c r="U2126" s="276"/>
      <c r="V2126" s="276"/>
      <c r="W2126" s="276"/>
    </row>
    <row r="2127" spans="1:23" s="267" customFormat="1" ht="20.25">
      <c r="A2127" s="265"/>
      <c r="B2127" s="273"/>
      <c r="C2127" s="273"/>
      <c r="D2127" s="166" t="str">
        <f ca="1">IF(ISERROR($S2127),"",OFFSET('Smelter Reference List'!$C$4,$S2127-4,0)&amp;"")</f>
        <v/>
      </c>
      <c r="E2127" s="166" t="str">
        <f ca="1">IF(ISERROR($S2127),"",OFFSET('Smelter Reference List'!$D$4,$S2127-4,0)&amp;"")</f>
        <v/>
      </c>
      <c r="F2127" s="166" t="str">
        <f ca="1">IF(ISERROR($S2127),"",OFFSET('Smelter Reference List'!$E$4,$S2127-4,0))</f>
        <v/>
      </c>
      <c r="G2127" s="166" t="str">
        <f ca="1">IF(C2127=$U$4,"Enter smelter details", IF(ISERROR($S2127),"",OFFSET('Smelter Reference List'!$F$4,$S2127-4,0)))</f>
        <v/>
      </c>
      <c r="H2127" s="290" t="str">
        <f ca="1">IF(ISERROR($S2127),"",OFFSET('Smelter Reference List'!$G$4,$S2127-4,0))</f>
        <v/>
      </c>
      <c r="I2127" s="291" t="str">
        <f ca="1">IF(ISERROR($S2127),"",OFFSET('Smelter Reference List'!$H$4,$S2127-4,0))</f>
        <v/>
      </c>
      <c r="J2127" s="291" t="str">
        <f ca="1">IF(ISERROR($S2127),"",OFFSET('Smelter Reference List'!$I$4,$S2127-4,0))</f>
        <v/>
      </c>
      <c r="K2127" s="288"/>
      <c r="L2127" s="288"/>
      <c r="M2127" s="288"/>
      <c r="N2127" s="288"/>
      <c r="O2127" s="288"/>
      <c r="P2127" s="288"/>
      <c r="Q2127" s="289"/>
      <c r="R2127" s="274"/>
      <c r="S2127" s="275" t="e">
        <f>IF(OR(C2127="",C2127=T$4),NA(),MATCH($B2127&amp;$C2127,'Smelter Reference List'!$J:$J,0))</f>
        <v>#N/A</v>
      </c>
      <c r="T2127" s="276"/>
      <c r="U2127" s="276"/>
      <c r="V2127" s="276"/>
      <c r="W2127" s="276"/>
    </row>
    <row r="2128" spans="1:23" s="267" customFormat="1" ht="20.25">
      <c r="A2128" s="265"/>
      <c r="B2128" s="273"/>
      <c r="C2128" s="273"/>
      <c r="D2128" s="166" t="str">
        <f ca="1">IF(ISERROR($S2128),"",OFFSET('Smelter Reference List'!$C$4,$S2128-4,0)&amp;"")</f>
        <v/>
      </c>
      <c r="E2128" s="166" t="str">
        <f ca="1">IF(ISERROR($S2128),"",OFFSET('Smelter Reference List'!$D$4,$S2128-4,0)&amp;"")</f>
        <v/>
      </c>
      <c r="F2128" s="166" t="str">
        <f ca="1">IF(ISERROR($S2128),"",OFFSET('Smelter Reference List'!$E$4,$S2128-4,0))</f>
        <v/>
      </c>
      <c r="G2128" s="166" t="str">
        <f ca="1">IF(C2128=$U$4,"Enter smelter details", IF(ISERROR($S2128),"",OFFSET('Smelter Reference List'!$F$4,$S2128-4,0)))</f>
        <v/>
      </c>
      <c r="H2128" s="290" t="str">
        <f ca="1">IF(ISERROR($S2128),"",OFFSET('Smelter Reference List'!$G$4,$S2128-4,0))</f>
        <v/>
      </c>
      <c r="I2128" s="291" t="str">
        <f ca="1">IF(ISERROR($S2128),"",OFFSET('Smelter Reference List'!$H$4,$S2128-4,0))</f>
        <v/>
      </c>
      <c r="J2128" s="291" t="str">
        <f ca="1">IF(ISERROR($S2128),"",OFFSET('Smelter Reference List'!$I$4,$S2128-4,0))</f>
        <v/>
      </c>
      <c r="K2128" s="288"/>
      <c r="L2128" s="288"/>
      <c r="M2128" s="288"/>
      <c r="N2128" s="288"/>
      <c r="O2128" s="288"/>
      <c r="P2128" s="288"/>
      <c r="Q2128" s="289"/>
      <c r="R2128" s="274"/>
      <c r="S2128" s="275" t="e">
        <f>IF(OR(C2128="",C2128=T$4),NA(),MATCH($B2128&amp;$C2128,'Smelter Reference List'!$J:$J,0))</f>
        <v>#N/A</v>
      </c>
      <c r="T2128" s="276"/>
      <c r="U2128" s="276"/>
      <c r="V2128" s="276"/>
      <c r="W2128" s="276"/>
    </row>
    <row r="2129" spans="1:23" s="267" customFormat="1" ht="20.25">
      <c r="A2129" s="265"/>
      <c r="B2129" s="273"/>
      <c r="C2129" s="273"/>
      <c r="D2129" s="166" t="str">
        <f ca="1">IF(ISERROR($S2129),"",OFFSET('Smelter Reference List'!$C$4,$S2129-4,0)&amp;"")</f>
        <v/>
      </c>
      <c r="E2129" s="166" t="str">
        <f ca="1">IF(ISERROR($S2129),"",OFFSET('Smelter Reference List'!$D$4,$S2129-4,0)&amp;"")</f>
        <v/>
      </c>
      <c r="F2129" s="166" t="str">
        <f ca="1">IF(ISERROR($S2129),"",OFFSET('Smelter Reference List'!$E$4,$S2129-4,0))</f>
        <v/>
      </c>
      <c r="G2129" s="166" t="str">
        <f ca="1">IF(C2129=$U$4,"Enter smelter details", IF(ISERROR($S2129),"",OFFSET('Smelter Reference List'!$F$4,$S2129-4,0)))</f>
        <v/>
      </c>
      <c r="H2129" s="290" t="str">
        <f ca="1">IF(ISERROR($S2129),"",OFFSET('Smelter Reference List'!$G$4,$S2129-4,0))</f>
        <v/>
      </c>
      <c r="I2129" s="291" t="str">
        <f ca="1">IF(ISERROR($S2129),"",OFFSET('Smelter Reference List'!$H$4,$S2129-4,0))</f>
        <v/>
      </c>
      <c r="J2129" s="291" t="str">
        <f ca="1">IF(ISERROR($S2129),"",OFFSET('Smelter Reference List'!$I$4,$S2129-4,0))</f>
        <v/>
      </c>
      <c r="K2129" s="288"/>
      <c r="L2129" s="288"/>
      <c r="M2129" s="288"/>
      <c r="N2129" s="288"/>
      <c r="O2129" s="288"/>
      <c r="P2129" s="288"/>
      <c r="Q2129" s="289"/>
      <c r="R2129" s="274"/>
      <c r="S2129" s="275" t="e">
        <f>IF(OR(C2129="",C2129=T$4),NA(),MATCH($B2129&amp;$C2129,'Smelter Reference List'!$J:$J,0))</f>
        <v>#N/A</v>
      </c>
      <c r="T2129" s="276"/>
      <c r="U2129" s="276"/>
      <c r="V2129" s="276"/>
      <c r="W2129" s="276"/>
    </row>
    <row r="2130" spans="1:23" s="267" customFormat="1" ht="20.25">
      <c r="A2130" s="265"/>
      <c r="B2130" s="273"/>
      <c r="C2130" s="273"/>
      <c r="D2130" s="166" t="str">
        <f ca="1">IF(ISERROR($S2130),"",OFFSET('Smelter Reference List'!$C$4,$S2130-4,0)&amp;"")</f>
        <v/>
      </c>
      <c r="E2130" s="166" t="str">
        <f ca="1">IF(ISERROR($S2130),"",OFFSET('Smelter Reference List'!$D$4,$S2130-4,0)&amp;"")</f>
        <v/>
      </c>
      <c r="F2130" s="166" t="str">
        <f ca="1">IF(ISERROR($S2130),"",OFFSET('Smelter Reference List'!$E$4,$S2130-4,0))</f>
        <v/>
      </c>
      <c r="G2130" s="166" t="str">
        <f ca="1">IF(C2130=$U$4,"Enter smelter details", IF(ISERROR($S2130),"",OFFSET('Smelter Reference List'!$F$4,$S2130-4,0)))</f>
        <v/>
      </c>
      <c r="H2130" s="290" t="str">
        <f ca="1">IF(ISERROR($S2130),"",OFFSET('Smelter Reference List'!$G$4,$S2130-4,0))</f>
        <v/>
      </c>
      <c r="I2130" s="291" t="str">
        <f ca="1">IF(ISERROR($S2130),"",OFFSET('Smelter Reference List'!$H$4,$S2130-4,0))</f>
        <v/>
      </c>
      <c r="J2130" s="291" t="str">
        <f ca="1">IF(ISERROR($S2130),"",OFFSET('Smelter Reference List'!$I$4,$S2130-4,0))</f>
        <v/>
      </c>
      <c r="K2130" s="288"/>
      <c r="L2130" s="288"/>
      <c r="M2130" s="288"/>
      <c r="N2130" s="288"/>
      <c r="O2130" s="288"/>
      <c r="P2130" s="288"/>
      <c r="Q2130" s="289"/>
      <c r="R2130" s="274"/>
      <c r="S2130" s="275" t="e">
        <f>IF(OR(C2130="",C2130=T$4),NA(),MATCH($B2130&amp;$C2130,'Smelter Reference List'!$J:$J,0))</f>
        <v>#N/A</v>
      </c>
      <c r="T2130" s="276"/>
      <c r="U2130" s="276"/>
      <c r="V2130" s="276"/>
      <c r="W2130" s="276"/>
    </row>
    <row r="2131" spans="1:23" s="267" customFormat="1" ht="20.25">
      <c r="A2131" s="265"/>
      <c r="B2131" s="273"/>
      <c r="C2131" s="273"/>
      <c r="D2131" s="166" t="str">
        <f ca="1">IF(ISERROR($S2131),"",OFFSET('Smelter Reference List'!$C$4,$S2131-4,0)&amp;"")</f>
        <v/>
      </c>
      <c r="E2131" s="166" t="str">
        <f ca="1">IF(ISERROR($S2131),"",OFFSET('Smelter Reference List'!$D$4,$S2131-4,0)&amp;"")</f>
        <v/>
      </c>
      <c r="F2131" s="166" t="str">
        <f ca="1">IF(ISERROR($S2131),"",OFFSET('Smelter Reference List'!$E$4,$S2131-4,0))</f>
        <v/>
      </c>
      <c r="G2131" s="166" t="str">
        <f ca="1">IF(C2131=$U$4,"Enter smelter details", IF(ISERROR($S2131),"",OFFSET('Smelter Reference List'!$F$4,$S2131-4,0)))</f>
        <v/>
      </c>
      <c r="H2131" s="290" t="str">
        <f ca="1">IF(ISERROR($S2131),"",OFFSET('Smelter Reference List'!$G$4,$S2131-4,0))</f>
        <v/>
      </c>
      <c r="I2131" s="291" t="str">
        <f ca="1">IF(ISERROR($S2131),"",OFFSET('Smelter Reference List'!$H$4,$S2131-4,0))</f>
        <v/>
      </c>
      <c r="J2131" s="291" t="str">
        <f ca="1">IF(ISERROR($S2131),"",OFFSET('Smelter Reference List'!$I$4,$S2131-4,0))</f>
        <v/>
      </c>
      <c r="K2131" s="288"/>
      <c r="L2131" s="288"/>
      <c r="M2131" s="288"/>
      <c r="N2131" s="288"/>
      <c r="O2131" s="288"/>
      <c r="P2131" s="288"/>
      <c r="Q2131" s="289"/>
      <c r="R2131" s="274"/>
      <c r="S2131" s="275" t="e">
        <f>IF(OR(C2131="",C2131=T$4),NA(),MATCH($B2131&amp;$C2131,'Smelter Reference List'!$J:$J,0))</f>
        <v>#N/A</v>
      </c>
      <c r="T2131" s="276"/>
      <c r="U2131" s="276"/>
      <c r="V2131" s="276"/>
      <c r="W2131" s="276"/>
    </row>
    <row r="2132" spans="1:23" s="267" customFormat="1" ht="20.25">
      <c r="A2132" s="265"/>
      <c r="B2132" s="273"/>
      <c r="C2132" s="273"/>
      <c r="D2132" s="166" t="str">
        <f ca="1">IF(ISERROR($S2132),"",OFFSET('Smelter Reference List'!$C$4,$S2132-4,0)&amp;"")</f>
        <v/>
      </c>
      <c r="E2132" s="166" t="str">
        <f ca="1">IF(ISERROR($S2132),"",OFFSET('Smelter Reference List'!$D$4,$S2132-4,0)&amp;"")</f>
        <v/>
      </c>
      <c r="F2132" s="166" t="str">
        <f ca="1">IF(ISERROR($S2132),"",OFFSET('Smelter Reference List'!$E$4,$S2132-4,0))</f>
        <v/>
      </c>
      <c r="G2132" s="166" t="str">
        <f ca="1">IF(C2132=$U$4,"Enter smelter details", IF(ISERROR($S2132),"",OFFSET('Smelter Reference List'!$F$4,$S2132-4,0)))</f>
        <v/>
      </c>
      <c r="H2132" s="290" t="str">
        <f ca="1">IF(ISERROR($S2132),"",OFFSET('Smelter Reference List'!$G$4,$S2132-4,0))</f>
        <v/>
      </c>
      <c r="I2132" s="291" t="str">
        <f ca="1">IF(ISERROR($S2132),"",OFFSET('Smelter Reference List'!$H$4,$S2132-4,0))</f>
        <v/>
      </c>
      <c r="J2132" s="291" t="str">
        <f ca="1">IF(ISERROR($S2132),"",OFFSET('Smelter Reference List'!$I$4,$S2132-4,0))</f>
        <v/>
      </c>
      <c r="K2132" s="288"/>
      <c r="L2132" s="288"/>
      <c r="M2132" s="288"/>
      <c r="N2132" s="288"/>
      <c r="O2132" s="288"/>
      <c r="P2132" s="288"/>
      <c r="Q2132" s="289"/>
      <c r="R2132" s="274"/>
      <c r="S2132" s="275" t="e">
        <f>IF(OR(C2132="",C2132=T$4),NA(),MATCH($B2132&amp;$C2132,'Smelter Reference List'!$J:$J,0))</f>
        <v>#N/A</v>
      </c>
      <c r="T2132" s="276"/>
      <c r="U2132" s="276"/>
      <c r="V2132" s="276"/>
      <c r="W2132" s="276"/>
    </row>
    <row r="2133" spans="1:23" s="267" customFormat="1" ht="20.25">
      <c r="A2133" s="265"/>
      <c r="B2133" s="273"/>
      <c r="C2133" s="273"/>
      <c r="D2133" s="166" t="str">
        <f ca="1">IF(ISERROR($S2133),"",OFFSET('Smelter Reference List'!$C$4,$S2133-4,0)&amp;"")</f>
        <v/>
      </c>
      <c r="E2133" s="166" t="str">
        <f ca="1">IF(ISERROR($S2133),"",OFFSET('Smelter Reference List'!$D$4,$S2133-4,0)&amp;"")</f>
        <v/>
      </c>
      <c r="F2133" s="166" t="str">
        <f ca="1">IF(ISERROR($S2133),"",OFFSET('Smelter Reference List'!$E$4,$S2133-4,0))</f>
        <v/>
      </c>
      <c r="G2133" s="166" t="str">
        <f ca="1">IF(C2133=$U$4,"Enter smelter details", IF(ISERROR($S2133),"",OFFSET('Smelter Reference List'!$F$4,$S2133-4,0)))</f>
        <v/>
      </c>
      <c r="H2133" s="290" t="str">
        <f ca="1">IF(ISERROR($S2133),"",OFFSET('Smelter Reference List'!$G$4,$S2133-4,0))</f>
        <v/>
      </c>
      <c r="I2133" s="291" t="str">
        <f ca="1">IF(ISERROR($S2133),"",OFFSET('Smelter Reference List'!$H$4,$S2133-4,0))</f>
        <v/>
      </c>
      <c r="J2133" s="291" t="str">
        <f ca="1">IF(ISERROR($S2133),"",OFFSET('Smelter Reference List'!$I$4,$S2133-4,0))</f>
        <v/>
      </c>
      <c r="K2133" s="288"/>
      <c r="L2133" s="288"/>
      <c r="M2133" s="288"/>
      <c r="N2133" s="288"/>
      <c r="O2133" s="288"/>
      <c r="P2133" s="288"/>
      <c r="Q2133" s="289"/>
      <c r="R2133" s="274"/>
      <c r="S2133" s="275" t="e">
        <f>IF(OR(C2133="",C2133=T$4),NA(),MATCH($B2133&amp;$C2133,'Smelter Reference List'!$J:$J,0))</f>
        <v>#N/A</v>
      </c>
      <c r="T2133" s="276"/>
      <c r="U2133" s="276"/>
      <c r="V2133" s="276"/>
      <c r="W2133" s="276"/>
    </row>
    <row r="2134" spans="1:23" s="267" customFormat="1" ht="20.25">
      <c r="A2134" s="265"/>
      <c r="B2134" s="273"/>
      <c r="C2134" s="273"/>
      <c r="D2134" s="166" t="str">
        <f ca="1">IF(ISERROR($S2134),"",OFFSET('Smelter Reference List'!$C$4,$S2134-4,0)&amp;"")</f>
        <v/>
      </c>
      <c r="E2134" s="166" t="str">
        <f ca="1">IF(ISERROR($S2134),"",OFFSET('Smelter Reference List'!$D$4,$S2134-4,0)&amp;"")</f>
        <v/>
      </c>
      <c r="F2134" s="166" t="str">
        <f ca="1">IF(ISERROR($S2134),"",OFFSET('Smelter Reference List'!$E$4,$S2134-4,0))</f>
        <v/>
      </c>
      <c r="G2134" s="166" t="str">
        <f ca="1">IF(C2134=$U$4,"Enter smelter details", IF(ISERROR($S2134),"",OFFSET('Smelter Reference List'!$F$4,$S2134-4,0)))</f>
        <v/>
      </c>
      <c r="H2134" s="290" t="str">
        <f ca="1">IF(ISERROR($S2134),"",OFFSET('Smelter Reference List'!$G$4,$S2134-4,0))</f>
        <v/>
      </c>
      <c r="I2134" s="291" t="str">
        <f ca="1">IF(ISERROR($S2134),"",OFFSET('Smelter Reference List'!$H$4,$S2134-4,0))</f>
        <v/>
      </c>
      <c r="J2134" s="291" t="str">
        <f ca="1">IF(ISERROR($S2134),"",OFFSET('Smelter Reference List'!$I$4,$S2134-4,0))</f>
        <v/>
      </c>
      <c r="K2134" s="288"/>
      <c r="L2134" s="288"/>
      <c r="M2134" s="288"/>
      <c r="N2134" s="288"/>
      <c r="O2134" s="288"/>
      <c r="P2134" s="288"/>
      <c r="Q2134" s="289"/>
      <c r="R2134" s="274"/>
      <c r="S2134" s="275" t="e">
        <f>IF(OR(C2134="",C2134=T$4),NA(),MATCH($B2134&amp;$C2134,'Smelter Reference List'!$J:$J,0))</f>
        <v>#N/A</v>
      </c>
      <c r="T2134" s="276"/>
      <c r="U2134" s="276"/>
      <c r="V2134" s="276"/>
      <c r="W2134" s="276"/>
    </row>
    <row r="2135" spans="1:23" s="267" customFormat="1" ht="20.25">
      <c r="A2135" s="265"/>
      <c r="B2135" s="273"/>
      <c r="C2135" s="273"/>
      <c r="D2135" s="166" t="str">
        <f ca="1">IF(ISERROR($S2135),"",OFFSET('Smelter Reference List'!$C$4,$S2135-4,0)&amp;"")</f>
        <v/>
      </c>
      <c r="E2135" s="166" t="str">
        <f ca="1">IF(ISERROR($S2135),"",OFFSET('Smelter Reference List'!$D$4,$S2135-4,0)&amp;"")</f>
        <v/>
      </c>
      <c r="F2135" s="166" t="str">
        <f ca="1">IF(ISERROR($S2135),"",OFFSET('Smelter Reference List'!$E$4,$S2135-4,0))</f>
        <v/>
      </c>
      <c r="G2135" s="166" t="str">
        <f ca="1">IF(C2135=$U$4,"Enter smelter details", IF(ISERROR($S2135),"",OFFSET('Smelter Reference List'!$F$4,$S2135-4,0)))</f>
        <v/>
      </c>
      <c r="H2135" s="290" t="str">
        <f ca="1">IF(ISERROR($S2135),"",OFFSET('Smelter Reference List'!$G$4,$S2135-4,0))</f>
        <v/>
      </c>
      <c r="I2135" s="291" t="str">
        <f ca="1">IF(ISERROR($S2135),"",OFFSET('Smelter Reference List'!$H$4,$S2135-4,0))</f>
        <v/>
      </c>
      <c r="J2135" s="291" t="str">
        <f ca="1">IF(ISERROR($S2135),"",OFFSET('Smelter Reference List'!$I$4,$S2135-4,0))</f>
        <v/>
      </c>
      <c r="K2135" s="288"/>
      <c r="L2135" s="288"/>
      <c r="M2135" s="288"/>
      <c r="N2135" s="288"/>
      <c r="O2135" s="288"/>
      <c r="P2135" s="288"/>
      <c r="Q2135" s="289"/>
      <c r="R2135" s="274"/>
      <c r="S2135" s="275" t="e">
        <f>IF(OR(C2135="",C2135=T$4),NA(),MATCH($B2135&amp;$C2135,'Smelter Reference List'!$J:$J,0))</f>
        <v>#N/A</v>
      </c>
      <c r="T2135" s="276"/>
      <c r="U2135" s="276"/>
      <c r="V2135" s="276"/>
      <c r="W2135" s="276"/>
    </row>
    <row r="2136" spans="1:23" s="267" customFormat="1" ht="20.25">
      <c r="A2136" s="265"/>
      <c r="B2136" s="273"/>
      <c r="C2136" s="273"/>
      <c r="D2136" s="166" t="str">
        <f ca="1">IF(ISERROR($S2136),"",OFFSET('Smelter Reference List'!$C$4,$S2136-4,0)&amp;"")</f>
        <v/>
      </c>
      <c r="E2136" s="166" t="str">
        <f ca="1">IF(ISERROR($S2136),"",OFFSET('Smelter Reference List'!$D$4,$S2136-4,0)&amp;"")</f>
        <v/>
      </c>
      <c r="F2136" s="166" t="str">
        <f ca="1">IF(ISERROR($S2136),"",OFFSET('Smelter Reference List'!$E$4,$S2136-4,0))</f>
        <v/>
      </c>
      <c r="G2136" s="166" t="str">
        <f ca="1">IF(C2136=$U$4,"Enter smelter details", IF(ISERROR($S2136),"",OFFSET('Smelter Reference List'!$F$4,$S2136-4,0)))</f>
        <v/>
      </c>
      <c r="H2136" s="290" t="str">
        <f ca="1">IF(ISERROR($S2136),"",OFFSET('Smelter Reference List'!$G$4,$S2136-4,0))</f>
        <v/>
      </c>
      <c r="I2136" s="291" t="str">
        <f ca="1">IF(ISERROR($S2136),"",OFFSET('Smelter Reference List'!$H$4,$S2136-4,0))</f>
        <v/>
      </c>
      <c r="J2136" s="291" t="str">
        <f ca="1">IF(ISERROR($S2136),"",OFFSET('Smelter Reference List'!$I$4,$S2136-4,0))</f>
        <v/>
      </c>
      <c r="K2136" s="288"/>
      <c r="L2136" s="288"/>
      <c r="M2136" s="288"/>
      <c r="N2136" s="288"/>
      <c r="O2136" s="288"/>
      <c r="P2136" s="288"/>
      <c r="Q2136" s="289"/>
      <c r="R2136" s="274"/>
      <c r="S2136" s="275" t="e">
        <f>IF(OR(C2136="",C2136=T$4),NA(),MATCH($B2136&amp;$C2136,'Smelter Reference List'!$J:$J,0))</f>
        <v>#N/A</v>
      </c>
      <c r="T2136" s="276"/>
      <c r="U2136" s="276"/>
      <c r="V2136" s="276"/>
      <c r="W2136" s="276"/>
    </row>
    <row r="2137" spans="1:23" s="267" customFormat="1" ht="20.25">
      <c r="A2137" s="265"/>
      <c r="B2137" s="273"/>
      <c r="C2137" s="273"/>
      <c r="D2137" s="166" t="str">
        <f ca="1">IF(ISERROR($S2137),"",OFFSET('Smelter Reference List'!$C$4,$S2137-4,0)&amp;"")</f>
        <v/>
      </c>
      <c r="E2137" s="166" t="str">
        <f ca="1">IF(ISERROR($S2137),"",OFFSET('Smelter Reference List'!$D$4,$S2137-4,0)&amp;"")</f>
        <v/>
      </c>
      <c r="F2137" s="166" t="str">
        <f ca="1">IF(ISERROR($S2137),"",OFFSET('Smelter Reference List'!$E$4,$S2137-4,0))</f>
        <v/>
      </c>
      <c r="G2137" s="166" t="str">
        <f ca="1">IF(C2137=$U$4,"Enter smelter details", IF(ISERROR($S2137),"",OFFSET('Smelter Reference List'!$F$4,$S2137-4,0)))</f>
        <v/>
      </c>
      <c r="H2137" s="290" t="str">
        <f ca="1">IF(ISERROR($S2137),"",OFFSET('Smelter Reference List'!$G$4,$S2137-4,0))</f>
        <v/>
      </c>
      <c r="I2137" s="291" t="str">
        <f ca="1">IF(ISERROR($S2137),"",OFFSET('Smelter Reference List'!$H$4,$S2137-4,0))</f>
        <v/>
      </c>
      <c r="J2137" s="291" t="str">
        <f ca="1">IF(ISERROR($S2137),"",OFFSET('Smelter Reference List'!$I$4,$S2137-4,0))</f>
        <v/>
      </c>
      <c r="K2137" s="288"/>
      <c r="L2137" s="288"/>
      <c r="M2137" s="288"/>
      <c r="N2137" s="288"/>
      <c r="O2137" s="288"/>
      <c r="P2137" s="288"/>
      <c r="Q2137" s="289"/>
      <c r="R2137" s="274"/>
      <c r="S2137" s="275" t="e">
        <f>IF(OR(C2137="",C2137=T$4),NA(),MATCH($B2137&amp;$C2137,'Smelter Reference List'!$J:$J,0))</f>
        <v>#N/A</v>
      </c>
      <c r="T2137" s="276"/>
      <c r="U2137" s="276"/>
      <c r="V2137" s="276"/>
      <c r="W2137" s="276"/>
    </row>
    <row r="2138" spans="1:23" s="267" customFormat="1" ht="20.25">
      <c r="A2138" s="265"/>
      <c r="B2138" s="273"/>
      <c r="C2138" s="273"/>
      <c r="D2138" s="166" t="str">
        <f ca="1">IF(ISERROR($S2138),"",OFFSET('Smelter Reference List'!$C$4,$S2138-4,0)&amp;"")</f>
        <v/>
      </c>
      <c r="E2138" s="166" t="str">
        <f ca="1">IF(ISERROR($S2138),"",OFFSET('Smelter Reference List'!$D$4,$S2138-4,0)&amp;"")</f>
        <v/>
      </c>
      <c r="F2138" s="166" t="str">
        <f ca="1">IF(ISERROR($S2138),"",OFFSET('Smelter Reference List'!$E$4,$S2138-4,0))</f>
        <v/>
      </c>
      <c r="G2138" s="166" t="str">
        <f ca="1">IF(C2138=$U$4,"Enter smelter details", IF(ISERROR($S2138),"",OFFSET('Smelter Reference List'!$F$4,$S2138-4,0)))</f>
        <v/>
      </c>
      <c r="H2138" s="290" t="str">
        <f ca="1">IF(ISERROR($S2138),"",OFFSET('Smelter Reference List'!$G$4,$S2138-4,0))</f>
        <v/>
      </c>
      <c r="I2138" s="291" t="str">
        <f ca="1">IF(ISERROR($S2138),"",OFFSET('Smelter Reference List'!$H$4,$S2138-4,0))</f>
        <v/>
      </c>
      <c r="J2138" s="291" t="str">
        <f ca="1">IF(ISERROR($S2138),"",OFFSET('Smelter Reference List'!$I$4,$S2138-4,0))</f>
        <v/>
      </c>
      <c r="K2138" s="288"/>
      <c r="L2138" s="288"/>
      <c r="M2138" s="288"/>
      <c r="N2138" s="288"/>
      <c r="O2138" s="288"/>
      <c r="P2138" s="288"/>
      <c r="Q2138" s="289"/>
      <c r="R2138" s="274"/>
      <c r="S2138" s="275" t="e">
        <f>IF(OR(C2138="",C2138=T$4),NA(),MATCH($B2138&amp;$C2138,'Smelter Reference List'!$J:$J,0))</f>
        <v>#N/A</v>
      </c>
      <c r="T2138" s="276"/>
      <c r="U2138" s="276"/>
      <c r="V2138" s="276"/>
      <c r="W2138" s="276"/>
    </row>
    <row r="2139" spans="1:23" s="267" customFormat="1" ht="20.25">
      <c r="A2139" s="265"/>
      <c r="B2139" s="273"/>
      <c r="C2139" s="273"/>
      <c r="D2139" s="166" t="str">
        <f ca="1">IF(ISERROR($S2139),"",OFFSET('Smelter Reference List'!$C$4,$S2139-4,0)&amp;"")</f>
        <v/>
      </c>
      <c r="E2139" s="166" t="str">
        <f ca="1">IF(ISERROR($S2139),"",OFFSET('Smelter Reference List'!$D$4,$S2139-4,0)&amp;"")</f>
        <v/>
      </c>
      <c r="F2139" s="166" t="str">
        <f ca="1">IF(ISERROR($S2139),"",OFFSET('Smelter Reference List'!$E$4,$S2139-4,0))</f>
        <v/>
      </c>
      <c r="G2139" s="166" t="str">
        <f ca="1">IF(C2139=$U$4,"Enter smelter details", IF(ISERROR($S2139),"",OFFSET('Smelter Reference List'!$F$4,$S2139-4,0)))</f>
        <v/>
      </c>
      <c r="H2139" s="290" t="str">
        <f ca="1">IF(ISERROR($S2139),"",OFFSET('Smelter Reference List'!$G$4,$S2139-4,0))</f>
        <v/>
      </c>
      <c r="I2139" s="291" t="str">
        <f ca="1">IF(ISERROR($S2139),"",OFFSET('Smelter Reference List'!$H$4,$S2139-4,0))</f>
        <v/>
      </c>
      <c r="J2139" s="291" t="str">
        <f ca="1">IF(ISERROR($S2139),"",OFFSET('Smelter Reference List'!$I$4,$S2139-4,0))</f>
        <v/>
      </c>
      <c r="K2139" s="288"/>
      <c r="L2139" s="288"/>
      <c r="M2139" s="288"/>
      <c r="N2139" s="288"/>
      <c r="O2139" s="288"/>
      <c r="P2139" s="288"/>
      <c r="Q2139" s="289"/>
      <c r="R2139" s="274"/>
      <c r="S2139" s="275" t="e">
        <f>IF(OR(C2139="",C2139=T$4),NA(),MATCH($B2139&amp;$C2139,'Smelter Reference List'!$J:$J,0))</f>
        <v>#N/A</v>
      </c>
      <c r="T2139" s="276"/>
      <c r="U2139" s="276"/>
      <c r="V2139" s="276"/>
      <c r="W2139" s="276"/>
    </row>
    <row r="2140" spans="1:23" s="267" customFormat="1" ht="20.25">
      <c r="A2140" s="265"/>
      <c r="B2140" s="273"/>
      <c r="C2140" s="273"/>
      <c r="D2140" s="166" t="str">
        <f ca="1">IF(ISERROR($S2140),"",OFFSET('Smelter Reference List'!$C$4,$S2140-4,0)&amp;"")</f>
        <v/>
      </c>
      <c r="E2140" s="166" t="str">
        <f ca="1">IF(ISERROR($S2140),"",OFFSET('Smelter Reference List'!$D$4,$S2140-4,0)&amp;"")</f>
        <v/>
      </c>
      <c r="F2140" s="166" t="str">
        <f ca="1">IF(ISERROR($S2140),"",OFFSET('Smelter Reference List'!$E$4,$S2140-4,0))</f>
        <v/>
      </c>
      <c r="G2140" s="166" t="str">
        <f ca="1">IF(C2140=$U$4,"Enter smelter details", IF(ISERROR($S2140),"",OFFSET('Smelter Reference List'!$F$4,$S2140-4,0)))</f>
        <v/>
      </c>
      <c r="H2140" s="290" t="str">
        <f ca="1">IF(ISERROR($S2140),"",OFFSET('Smelter Reference List'!$G$4,$S2140-4,0))</f>
        <v/>
      </c>
      <c r="I2140" s="291" t="str">
        <f ca="1">IF(ISERROR($S2140),"",OFFSET('Smelter Reference List'!$H$4,$S2140-4,0))</f>
        <v/>
      </c>
      <c r="J2140" s="291" t="str">
        <f ca="1">IF(ISERROR($S2140),"",OFFSET('Smelter Reference List'!$I$4,$S2140-4,0))</f>
        <v/>
      </c>
      <c r="K2140" s="288"/>
      <c r="L2140" s="288"/>
      <c r="M2140" s="288"/>
      <c r="N2140" s="288"/>
      <c r="O2140" s="288"/>
      <c r="P2140" s="288"/>
      <c r="Q2140" s="289"/>
      <c r="R2140" s="274"/>
      <c r="S2140" s="275" t="e">
        <f>IF(OR(C2140="",C2140=T$4),NA(),MATCH($B2140&amp;$C2140,'Smelter Reference List'!$J:$J,0))</f>
        <v>#N/A</v>
      </c>
      <c r="T2140" s="276"/>
      <c r="U2140" s="276"/>
      <c r="V2140" s="276"/>
      <c r="W2140" s="276"/>
    </row>
    <row r="2141" spans="1:23" s="267" customFormat="1" ht="20.25">
      <c r="A2141" s="265"/>
      <c r="B2141" s="273"/>
      <c r="C2141" s="273"/>
      <c r="D2141" s="166" t="str">
        <f ca="1">IF(ISERROR($S2141),"",OFFSET('Smelter Reference List'!$C$4,$S2141-4,0)&amp;"")</f>
        <v/>
      </c>
      <c r="E2141" s="166" t="str">
        <f ca="1">IF(ISERROR($S2141),"",OFFSET('Smelter Reference List'!$D$4,$S2141-4,0)&amp;"")</f>
        <v/>
      </c>
      <c r="F2141" s="166" t="str">
        <f ca="1">IF(ISERROR($S2141),"",OFFSET('Smelter Reference List'!$E$4,$S2141-4,0))</f>
        <v/>
      </c>
      <c r="G2141" s="166" t="str">
        <f ca="1">IF(C2141=$U$4,"Enter smelter details", IF(ISERROR($S2141),"",OFFSET('Smelter Reference List'!$F$4,$S2141-4,0)))</f>
        <v/>
      </c>
      <c r="H2141" s="290" t="str">
        <f ca="1">IF(ISERROR($S2141),"",OFFSET('Smelter Reference List'!$G$4,$S2141-4,0))</f>
        <v/>
      </c>
      <c r="I2141" s="291" t="str">
        <f ca="1">IF(ISERROR($S2141),"",OFFSET('Smelter Reference List'!$H$4,$S2141-4,0))</f>
        <v/>
      </c>
      <c r="J2141" s="291" t="str">
        <f ca="1">IF(ISERROR($S2141),"",OFFSET('Smelter Reference List'!$I$4,$S2141-4,0))</f>
        <v/>
      </c>
      <c r="K2141" s="288"/>
      <c r="L2141" s="288"/>
      <c r="M2141" s="288"/>
      <c r="N2141" s="288"/>
      <c r="O2141" s="288"/>
      <c r="P2141" s="288"/>
      <c r="Q2141" s="289"/>
      <c r="R2141" s="274"/>
      <c r="S2141" s="275" t="e">
        <f>IF(OR(C2141="",C2141=T$4),NA(),MATCH($B2141&amp;$C2141,'Smelter Reference List'!$J:$J,0))</f>
        <v>#N/A</v>
      </c>
      <c r="T2141" s="276"/>
      <c r="U2141" s="276"/>
      <c r="V2141" s="276"/>
      <c r="W2141" s="276"/>
    </row>
    <row r="2142" spans="1:23" s="267" customFormat="1" ht="20.25">
      <c r="A2142" s="265"/>
      <c r="B2142" s="273"/>
      <c r="C2142" s="273"/>
      <c r="D2142" s="166" t="str">
        <f ca="1">IF(ISERROR($S2142),"",OFFSET('Smelter Reference List'!$C$4,$S2142-4,0)&amp;"")</f>
        <v/>
      </c>
      <c r="E2142" s="166" t="str">
        <f ca="1">IF(ISERROR($S2142),"",OFFSET('Smelter Reference List'!$D$4,$S2142-4,0)&amp;"")</f>
        <v/>
      </c>
      <c r="F2142" s="166" t="str">
        <f ca="1">IF(ISERROR($S2142),"",OFFSET('Smelter Reference List'!$E$4,$S2142-4,0))</f>
        <v/>
      </c>
      <c r="G2142" s="166" t="str">
        <f ca="1">IF(C2142=$U$4,"Enter smelter details", IF(ISERROR($S2142),"",OFFSET('Smelter Reference List'!$F$4,$S2142-4,0)))</f>
        <v/>
      </c>
      <c r="H2142" s="290" t="str">
        <f ca="1">IF(ISERROR($S2142),"",OFFSET('Smelter Reference List'!$G$4,$S2142-4,0))</f>
        <v/>
      </c>
      <c r="I2142" s="291" t="str">
        <f ca="1">IF(ISERROR($S2142),"",OFFSET('Smelter Reference List'!$H$4,$S2142-4,0))</f>
        <v/>
      </c>
      <c r="J2142" s="291" t="str">
        <f ca="1">IF(ISERROR($S2142),"",OFFSET('Smelter Reference List'!$I$4,$S2142-4,0))</f>
        <v/>
      </c>
      <c r="K2142" s="288"/>
      <c r="L2142" s="288"/>
      <c r="M2142" s="288"/>
      <c r="N2142" s="288"/>
      <c r="O2142" s="288"/>
      <c r="P2142" s="288"/>
      <c r="Q2142" s="289"/>
      <c r="R2142" s="274"/>
      <c r="S2142" s="275" t="e">
        <f>IF(OR(C2142="",C2142=T$4),NA(),MATCH($B2142&amp;$C2142,'Smelter Reference List'!$J:$J,0))</f>
        <v>#N/A</v>
      </c>
      <c r="T2142" s="276"/>
      <c r="U2142" s="276"/>
      <c r="V2142" s="276"/>
      <c r="W2142" s="276"/>
    </row>
    <row r="2143" spans="1:23" s="267" customFormat="1" ht="20.25">
      <c r="A2143" s="265"/>
      <c r="B2143" s="273"/>
      <c r="C2143" s="273"/>
      <c r="D2143" s="166" t="str">
        <f ca="1">IF(ISERROR($S2143),"",OFFSET('Smelter Reference List'!$C$4,$S2143-4,0)&amp;"")</f>
        <v/>
      </c>
      <c r="E2143" s="166" t="str">
        <f ca="1">IF(ISERROR($S2143),"",OFFSET('Smelter Reference List'!$D$4,$S2143-4,0)&amp;"")</f>
        <v/>
      </c>
      <c r="F2143" s="166" t="str">
        <f ca="1">IF(ISERROR($S2143),"",OFFSET('Smelter Reference List'!$E$4,$S2143-4,0))</f>
        <v/>
      </c>
      <c r="G2143" s="166" t="str">
        <f ca="1">IF(C2143=$U$4,"Enter smelter details", IF(ISERROR($S2143),"",OFFSET('Smelter Reference List'!$F$4,$S2143-4,0)))</f>
        <v/>
      </c>
      <c r="H2143" s="290" t="str">
        <f ca="1">IF(ISERROR($S2143),"",OFFSET('Smelter Reference List'!$G$4,$S2143-4,0))</f>
        <v/>
      </c>
      <c r="I2143" s="291" t="str">
        <f ca="1">IF(ISERROR($S2143),"",OFFSET('Smelter Reference List'!$H$4,$S2143-4,0))</f>
        <v/>
      </c>
      <c r="J2143" s="291" t="str">
        <f ca="1">IF(ISERROR($S2143),"",OFFSET('Smelter Reference List'!$I$4,$S2143-4,0))</f>
        <v/>
      </c>
      <c r="K2143" s="288"/>
      <c r="L2143" s="288"/>
      <c r="M2143" s="288"/>
      <c r="N2143" s="288"/>
      <c r="O2143" s="288"/>
      <c r="P2143" s="288"/>
      <c r="Q2143" s="289"/>
      <c r="R2143" s="274"/>
      <c r="S2143" s="275" t="e">
        <f>IF(OR(C2143="",C2143=T$4),NA(),MATCH($B2143&amp;$C2143,'Smelter Reference List'!$J:$J,0))</f>
        <v>#N/A</v>
      </c>
      <c r="T2143" s="276"/>
      <c r="U2143" s="276"/>
      <c r="V2143" s="276"/>
      <c r="W2143" s="276"/>
    </row>
    <row r="2144" spans="1:23" s="267" customFormat="1" ht="20.25">
      <c r="A2144" s="265"/>
      <c r="B2144" s="273"/>
      <c r="C2144" s="273"/>
      <c r="D2144" s="166" t="str">
        <f ca="1">IF(ISERROR($S2144),"",OFFSET('Smelter Reference List'!$C$4,$S2144-4,0)&amp;"")</f>
        <v/>
      </c>
      <c r="E2144" s="166" t="str">
        <f ca="1">IF(ISERROR($S2144),"",OFFSET('Smelter Reference List'!$D$4,$S2144-4,0)&amp;"")</f>
        <v/>
      </c>
      <c r="F2144" s="166" t="str">
        <f ca="1">IF(ISERROR($S2144),"",OFFSET('Smelter Reference List'!$E$4,$S2144-4,0))</f>
        <v/>
      </c>
      <c r="G2144" s="166" t="str">
        <f ca="1">IF(C2144=$U$4,"Enter smelter details", IF(ISERROR($S2144),"",OFFSET('Smelter Reference List'!$F$4,$S2144-4,0)))</f>
        <v/>
      </c>
      <c r="H2144" s="290" t="str">
        <f ca="1">IF(ISERROR($S2144),"",OFFSET('Smelter Reference List'!$G$4,$S2144-4,0))</f>
        <v/>
      </c>
      <c r="I2144" s="291" t="str">
        <f ca="1">IF(ISERROR($S2144),"",OFFSET('Smelter Reference List'!$H$4,$S2144-4,0))</f>
        <v/>
      </c>
      <c r="J2144" s="291" t="str">
        <f ca="1">IF(ISERROR($S2144),"",OFFSET('Smelter Reference List'!$I$4,$S2144-4,0))</f>
        <v/>
      </c>
      <c r="K2144" s="288"/>
      <c r="L2144" s="288"/>
      <c r="M2144" s="288"/>
      <c r="N2144" s="288"/>
      <c r="O2144" s="288"/>
      <c r="P2144" s="288"/>
      <c r="Q2144" s="289"/>
      <c r="R2144" s="274"/>
      <c r="S2144" s="275" t="e">
        <f>IF(OR(C2144="",C2144=T$4),NA(),MATCH($B2144&amp;$C2144,'Smelter Reference List'!$J:$J,0))</f>
        <v>#N/A</v>
      </c>
      <c r="T2144" s="276"/>
      <c r="U2144" s="276"/>
      <c r="V2144" s="276"/>
      <c r="W2144" s="276"/>
    </row>
    <row r="2145" spans="1:23" s="267" customFormat="1" ht="20.25">
      <c r="A2145" s="265"/>
      <c r="B2145" s="273"/>
      <c r="C2145" s="273"/>
      <c r="D2145" s="166" t="str">
        <f ca="1">IF(ISERROR($S2145),"",OFFSET('Smelter Reference List'!$C$4,$S2145-4,0)&amp;"")</f>
        <v/>
      </c>
      <c r="E2145" s="166" t="str">
        <f ca="1">IF(ISERROR($S2145),"",OFFSET('Smelter Reference List'!$D$4,$S2145-4,0)&amp;"")</f>
        <v/>
      </c>
      <c r="F2145" s="166" t="str">
        <f ca="1">IF(ISERROR($S2145),"",OFFSET('Smelter Reference List'!$E$4,$S2145-4,0))</f>
        <v/>
      </c>
      <c r="G2145" s="166" t="str">
        <f ca="1">IF(C2145=$U$4,"Enter smelter details", IF(ISERROR($S2145),"",OFFSET('Smelter Reference List'!$F$4,$S2145-4,0)))</f>
        <v/>
      </c>
      <c r="H2145" s="290" t="str">
        <f ca="1">IF(ISERROR($S2145),"",OFFSET('Smelter Reference List'!$G$4,$S2145-4,0))</f>
        <v/>
      </c>
      <c r="I2145" s="291" t="str">
        <f ca="1">IF(ISERROR($S2145),"",OFFSET('Smelter Reference List'!$H$4,$S2145-4,0))</f>
        <v/>
      </c>
      <c r="J2145" s="291" t="str">
        <f ca="1">IF(ISERROR($S2145),"",OFFSET('Smelter Reference List'!$I$4,$S2145-4,0))</f>
        <v/>
      </c>
      <c r="K2145" s="288"/>
      <c r="L2145" s="288"/>
      <c r="M2145" s="288"/>
      <c r="N2145" s="288"/>
      <c r="O2145" s="288"/>
      <c r="P2145" s="288"/>
      <c r="Q2145" s="289"/>
      <c r="R2145" s="274"/>
      <c r="S2145" s="275" t="e">
        <f>IF(OR(C2145="",C2145=T$4),NA(),MATCH($B2145&amp;$C2145,'Smelter Reference List'!$J:$J,0))</f>
        <v>#N/A</v>
      </c>
      <c r="T2145" s="276"/>
      <c r="U2145" s="276"/>
      <c r="V2145" s="276"/>
      <c r="W2145" s="276"/>
    </row>
    <row r="2146" spans="1:23" s="267" customFormat="1" ht="20.25">
      <c r="A2146" s="265"/>
      <c r="B2146" s="273"/>
      <c r="C2146" s="273"/>
      <c r="D2146" s="166" t="str">
        <f ca="1">IF(ISERROR($S2146),"",OFFSET('Smelter Reference List'!$C$4,$S2146-4,0)&amp;"")</f>
        <v/>
      </c>
      <c r="E2146" s="166" t="str">
        <f ca="1">IF(ISERROR($S2146),"",OFFSET('Smelter Reference List'!$D$4,$S2146-4,0)&amp;"")</f>
        <v/>
      </c>
      <c r="F2146" s="166" t="str">
        <f ca="1">IF(ISERROR($S2146),"",OFFSET('Smelter Reference List'!$E$4,$S2146-4,0))</f>
        <v/>
      </c>
      <c r="G2146" s="166" t="str">
        <f ca="1">IF(C2146=$U$4,"Enter smelter details", IF(ISERROR($S2146),"",OFFSET('Smelter Reference List'!$F$4,$S2146-4,0)))</f>
        <v/>
      </c>
      <c r="H2146" s="290" t="str">
        <f ca="1">IF(ISERROR($S2146),"",OFFSET('Smelter Reference List'!$G$4,$S2146-4,0))</f>
        <v/>
      </c>
      <c r="I2146" s="291" t="str">
        <f ca="1">IF(ISERROR($S2146),"",OFFSET('Smelter Reference List'!$H$4,$S2146-4,0))</f>
        <v/>
      </c>
      <c r="J2146" s="291" t="str">
        <f ca="1">IF(ISERROR($S2146),"",OFFSET('Smelter Reference List'!$I$4,$S2146-4,0))</f>
        <v/>
      </c>
      <c r="K2146" s="288"/>
      <c r="L2146" s="288"/>
      <c r="M2146" s="288"/>
      <c r="N2146" s="288"/>
      <c r="O2146" s="288"/>
      <c r="P2146" s="288"/>
      <c r="Q2146" s="289"/>
      <c r="R2146" s="274"/>
      <c r="S2146" s="275" t="e">
        <f>IF(OR(C2146="",C2146=T$4),NA(),MATCH($B2146&amp;$C2146,'Smelter Reference List'!$J:$J,0))</f>
        <v>#N/A</v>
      </c>
      <c r="T2146" s="276"/>
      <c r="U2146" s="276"/>
      <c r="V2146" s="276"/>
      <c r="W2146" s="276"/>
    </row>
    <row r="2147" spans="1:23" s="267" customFormat="1" ht="20.25">
      <c r="A2147" s="265"/>
      <c r="B2147" s="273"/>
      <c r="C2147" s="273"/>
      <c r="D2147" s="166" t="str">
        <f ca="1">IF(ISERROR($S2147),"",OFFSET('Smelter Reference List'!$C$4,$S2147-4,0)&amp;"")</f>
        <v/>
      </c>
      <c r="E2147" s="166" t="str">
        <f ca="1">IF(ISERROR($S2147),"",OFFSET('Smelter Reference List'!$D$4,$S2147-4,0)&amp;"")</f>
        <v/>
      </c>
      <c r="F2147" s="166" t="str">
        <f ca="1">IF(ISERROR($S2147),"",OFFSET('Smelter Reference List'!$E$4,$S2147-4,0))</f>
        <v/>
      </c>
      <c r="G2147" s="166" t="str">
        <f ca="1">IF(C2147=$U$4,"Enter smelter details", IF(ISERROR($S2147),"",OFFSET('Smelter Reference List'!$F$4,$S2147-4,0)))</f>
        <v/>
      </c>
      <c r="H2147" s="290" t="str">
        <f ca="1">IF(ISERROR($S2147),"",OFFSET('Smelter Reference List'!$G$4,$S2147-4,0))</f>
        <v/>
      </c>
      <c r="I2147" s="291" t="str">
        <f ca="1">IF(ISERROR($S2147),"",OFFSET('Smelter Reference List'!$H$4,$S2147-4,0))</f>
        <v/>
      </c>
      <c r="J2147" s="291" t="str">
        <f ca="1">IF(ISERROR($S2147),"",OFFSET('Smelter Reference List'!$I$4,$S2147-4,0))</f>
        <v/>
      </c>
      <c r="K2147" s="288"/>
      <c r="L2147" s="288"/>
      <c r="M2147" s="288"/>
      <c r="N2147" s="288"/>
      <c r="O2147" s="288"/>
      <c r="P2147" s="288"/>
      <c r="Q2147" s="289"/>
      <c r="R2147" s="274"/>
      <c r="S2147" s="275" t="e">
        <f>IF(OR(C2147="",C2147=T$4),NA(),MATCH($B2147&amp;$C2147,'Smelter Reference List'!$J:$J,0))</f>
        <v>#N/A</v>
      </c>
      <c r="T2147" s="276"/>
      <c r="U2147" s="276"/>
      <c r="V2147" s="276"/>
      <c r="W2147" s="276"/>
    </row>
    <row r="2148" spans="1:23" s="267" customFormat="1" ht="20.25">
      <c r="A2148" s="265"/>
      <c r="B2148" s="273"/>
      <c r="C2148" s="273"/>
      <c r="D2148" s="166" t="str">
        <f ca="1">IF(ISERROR($S2148),"",OFFSET('Smelter Reference List'!$C$4,$S2148-4,0)&amp;"")</f>
        <v/>
      </c>
      <c r="E2148" s="166" t="str">
        <f ca="1">IF(ISERROR($S2148),"",OFFSET('Smelter Reference List'!$D$4,$S2148-4,0)&amp;"")</f>
        <v/>
      </c>
      <c r="F2148" s="166" t="str">
        <f ca="1">IF(ISERROR($S2148),"",OFFSET('Smelter Reference List'!$E$4,$S2148-4,0))</f>
        <v/>
      </c>
      <c r="G2148" s="166" t="str">
        <f ca="1">IF(C2148=$U$4,"Enter smelter details", IF(ISERROR($S2148),"",OFFSET('Smelter Reference List'!$F$4,$S2148-4,0)))</f>
        <v/>
      </c>
      <c r="H2148" s="290" t="str">
        <f ca="1">IF(ISERROR($S2148),"",OFFSET('Smelter Reference List'!$G$4,$S2148-4,0))</f>
        <v/>
      </c>
      <c r="I2148" s="291" t="str">
        <f ca="1">IF(ISERROR($S2148),"",OFFSET('Smelter Reference List'!$H$4,$S2148-4,0))</f>
        <v/>
      </c>
      <c r="J2148" s="291" t="str">
        <f ca="1">IF(ISERROR($S2148),"",OFFSET('Smelter Reference List'!$I$4,$S2148-4,0))</f>
        <v/>
      </c>
      <c r="K2148" s="288"/>
      <c r="L2148" s="288"/>
      <c r="M2148" s="288"/>
      <c r="N2148" s="288"/>
      <c r="O2148" s="288"/>
      <c r="P2148" s="288"/>
      <c r="Q2148" s="289"/>
      <c r="R2148" s="274"/>
      <c r="S2148" s="275" t="e">
        <f>IF(OR(C2148="",C2148=T$4),NA(),MATCH($B2148&amp;$C2148,'Smelter Reference List'!$J:$J,0))</f>
        <v>#N/A</v>
      </c>
      <c r="T2148" s="276"/>
      <c r="U2148" s="276"/>
      <c r="V2148" s="276"/>
      <c r="W2148" s="276"/>
    </row>
    <row r="2149" spans="1:23" s="267" customFormat="1" ht="20.25">
      <c r="A2149" s="265"/>
      <c r="B2149" s="273"/>
      <c r="C2149" s="273"/>
      <c r="D2149" s="166" t="str">
        <f ca="1">IF(ISERROR($S2149),"",OFFSET('Smelter Reference List'!$C$4,$S2149-4,0)&amp;"")</f>
        <v/>
      </c>
      <c r="E2149" s="166" t="str">
        <f ca="1">IF(ISERROR($S2149),"",OFFSET('Smelter Reference List'!$D$4,$S2149-4,0)&amp;"")</f>
        <v/>
      </c>
      <c r="F2149" s="166" t="str">
        <f ca="1">IF(ISERROR($S2149),"",OFFSET('Smelter Reference List'!$E$4,$S2149-4,0))</f>
        <v/>
      </c>
      <c r="G2149" s="166" t="str">
        <f ca="1">IF(C2149=$U$4,"Enter smelter details", IF(ISERROR($S2149),"",OFFSET('Smelter Reference List'!$F$4,$S2149-4,0)))</f>
        <v/>
      </c>
      <c r="H2149" s="290" t="str">
        <f ca="1">IF(ISERROR($S2149),"",OFFSET('Smelter Reference List'!$G$4,$S2149-4,0))</f>
        <v/>
      </c>
      <c r="I2149" s="291" t="str">
        <f ca="1">IF(ISERROR($S2149),"",OFFSET('Smelter Reference List'!$H$4,$S2149-4,0))</f>
        <v/>
      </c>
      <c r="J2149" s="291" t="str">
        <f ca="1">IF(ISERROR($S2149),"",OFFSET('Smelter Reference List'!$I$4,$S2149-4,0))</f>
        <v/>
      </c>
      <c r="K2149" s="288"/>
      <c r="L2149" s="288"/>
      <c r="M2149" s="288"/>
      <c r="N2149" s="288"/>
      <c r="O2149" s="288"/>
      <c r="P2149" s="288"/>
      <c r="Q2149" s="289"/>
      <c r="R2149" s="274"/>
      <c r="S2149" s="275" t="e">
        <f>IF(OR(C2149="",C2149=T$4),NA(),MATCH($B2149&amp;$C2149,'Smelter Reference List'!$J:$J,0))</f>
        <v>#N/A</v>
      </c>
      <c r="T2149" s="276"/>
      <c r="U2149" s="276"/>
      <c r="V2149" s="276"/>
      <c r="W2149" s="276"/>
    </row>
    <row r="2150" spans="1:23" s="267" customFormat="1" ht="20.25">
      <c r="A2150" s="265"/>
      <c r="B2150" s="273"/>
      <c r="C2150" s="273"/>
      <c r="D2150" s="166" t="str">
        <f ca="1">IF(ISERROR($S2150),"",OFFSET('Smelter Reference List'!$C$4,$S2150-4,0)&amp;"")</f>
        <v/>
      </c>
      <c r="E2150" s="166" t="str">
        <f ca="1">IF(ISERROR($S2150),"",OFFSET('Smelter Reference List'!$D$4,$S2150-4,0)&amp;"")</f>
        <v/>
      </c>
      <c r="F2150" s="166" t="str">
        <f ca="1">IF(ISERROR($S2150),"",OFFSET('Smelter Reference List'!$E$4,$S2150-4,0))</f>
        <v/>
      </c>
      <c r="G2150" s="166" t="str">
        <f ca="1">IF(C2150=$U$4,"Enter smelter details", IF(ISERROR($S2150),"",OFFSET('Smelter Reference List'!$F$4,$S2150-4,0)))</f>
        <v/>
      </c>
      <c r="H2150" s="290" t="str">
        <f ca="1">IF(ISERROR($S2150),"",OFFSET('Smelter Reference List'!$G$4,$S2150-4,0))</f>
        <v/>
      </c>
      <c r="I2150" s="291" t="str">
        <f ca="1">IF(ISERROR($S2150),"",OFFSET('Smelter Reference List'!$H$4,$S2150-4,0))</f>
        <v/>
      </c>
      <c r="J2150" s="291" t="str">
        <f ca="1">IF(ISERROR($S2150),"",OFFSET('Smelter Reference List'!$I$4,$S2150-4,0))</f>
        <v/>
      </c>
      <c r="K2150" s="288"/>
      <c r="L2150" s="288"/>
      <c r="M2150" s="288"/>
      <c r="N2150" s="288"/>
      <c r="O2150" s="288"/>
      <c r="P2150" s="288"/>
      <c r="Q2150" s="289"/>
      <c r="R2150" s="274"/>
      <c r="S2150" s="275" t="e">
        <f>IF(OR(C2150="",C2150=T$4),NA(),MATCH($B2150&amp;$C2150,'Smelter Reference List'!$J:$J,0))</f>
        <v>#N/A</v>
      </c>
      <c r="T2150" s="276"/>
      <c r="U2150" s="276"/>
      <c r="V2150" s="276"/>
      <c r="W2150" s="276"/>
    </row>
    <row r="2151" spans="1:23" s="267" customFormat="1" ht="20.25">
      <c r="A2151" s="265"/>
      <c r="B2151" s="273"/>
      <c r="C2151" s="273"/>
      <c r="D2151" s="166" t="str">
        <f ca="1">IF(ISERROR($S2151),"",OFFSET('Smelter Reference List'!$C$4,$S2151-4,0)&amp;"")</f>
        <v/>
      </c>
      <c r="E2151" s="166" t="str">
        <f ca="1">IF(ISERROR($S2151),"",OFFSET('Smelter Reference List'!$D$4,$S2151-4,0)&amp;"")</f>
        <v/>
      </c>
      <c r="F2151" s="166" t="str">
        <f ca="1">IF(ISERROR($S2151),"",OFFSET('Smelter Reference List'!$E$4,$S2151-4,0))</f>
        <v/>
      </c>
      <c r="G2151" s="166" t="str">
        <f ca="1">IF(C2151=$U$4,"Enter smelter details", IF(ISERROR($S2151),"",OFFSET('Smelter Reference List'!$F$4,$S2151-4,0)))</f>
        <v/>
      </c>
      <c r="H2151" s="290" t="str">
        <f ca="1">IF(ISERROR($S2151),"",OFFSET('Smelter Reference List'!$G$4,$S2151-4,0))</f>
        <v/>
      </c>
      <c r="I2151" s="291" t="str">
        <f ca="1">IF(ISERROR($S2151),"",OFFSET('Smelter Reference List'!$H$4,$S2151-4,0))</f>
        <v/>
      </c>
      <c r="J2151" s="291" t="str">
        <f ca="1">IF(ISERROR($S2151),"",OFFSET('Smelter Reference List'!$I$4,$S2151-4,0))</f>
        <v/>
      </c>
      <c r="K2151" s="288"/>
      <c r="L2151" s="288"/>
      <c r="M2151" s="288"/>
      <c r="N2151" s="288"/>
      <c r="O2151" s="288"/>
      <c r="P2151" s="288"/>
      <c r="Q2151" s="289"/>
      <c r="R2151" s="274"/>
      <c r="S2151" s="275" t="e">
        <f>IF(OR(C2151="",C2151=T$4),NA(),MATCH($B2151&amp;$C2151,'Smelter Reference List'!$J:$J,0))</f>
        <v>#N/A</v>
      </c>
      <c r="T2151" s="276"/>
      <c r="U2151" s="276"/>
      <c r="V2151" s="276"/>
      <c r="W2151" s="276"/>
    </row>
    <row r="2152" spans="1:23" s="267" customFormat="1" ht="20.25">
      <c r="A2152" s="265"/>
      <c r="B2152" s="273"/>
      <c r="C2152" s="273"/>
      <c r="D2152" s="166" t="str">
        <f ca="1">IF(ISERROR($S2152),"",OFFSET('Smelter Reference List'!$C$4,$S2152-4,0)&amp;"")</f>
        <v/>
      </c>
      <c r="E2152" s="166" t="str">
        <f ca="1">IF(ISERROR($S2152),"",OFFSET('Smelter Reference List'!$D$4,$S2152-4,0)&amp;"")</f>
        <v/>
      </c>
      <c r="F2152" s="166" t="str">
        <f ca="1">IF(ISERROR($S2152),"",OFFSET('Smelter Reference List'!$E$4,$S2152-4,0))</f>
        <v/>
      </c>
      <c r="G2152" s="166" t="str">
        <f ca="1">IF(C2152=$U$4,"Enter smelter details", IF(ISERROR($S2152),"",OFFSET('Smelter Reference List'!$F$4,$S2152-4,0)))</f>
        <v/>
      </c>
      <c r="H2152" s="290" t="str">
        <f ca="1">IF(ISERROR($S2152),"",OFFSET('Smelter Reference List'!$G$4,$S2152-4,0))</f>
        <v/>
      </c>
      <c r="I2152" s="291" t="str">
        <f ca="1">IF(ISERROR($S2152),"",OFFSET('Smelter Reference List'!$H$4,$S2152-4,0))</f>
        <v/>
      </c>
      <c r="J2152" s="291" t="str">
        <f ca="1">IF(ISERROR($S2152),"",OFFSET('Smelter Reference List'!$I$4,$S2152-4,0))</f>
        <v/>
      </c>
      <c r="K2152" s="288"/>
      <c r="L2152" s="288"/>
      <c r="M2152" s="288"/>
      <c r="N2152" s="288"/>
      <c r="O2152" s="288"/>
      <c r="P2152" s="288"/>
      <c r="Q2152" s="289"/>
      <c r="R2152" s="274"/>
      <c r="S2152" s="275" t="e">
        <f>IF(OR(C2152="",C2152=T$4),NA(),MATCH($B2152&amp;$C2152,'Smelter Reference List'!$J:$J,0))</f>
        <v>#N/A</v>
      </c>
      <c r="T2152" s="276"/>
      <c r="U2152" s="276"/>
      <c r="V2152" s="276"/>
      <c r="W2152" s="276"/>
    </row>
    <row r="2153" spans="1:23" s="267" customFormat="1" ht="20.25">
      <c r="A2153" s="265"/>
      <c r="B2153" s="273"/>
      <c r="C2153" s="273"/>
      <c r="D2153" s="166" t="str">
        <f ca="1">IF(ISERROR($S2153),"",OFFSET('Smelter Reference List'!$C$4,$S2153-4,0)&amp;"")</f>
        <v/>
      </c>
      <c r="E2153" s="166" t="str">
        <f ca="1">IF(ISERROR($S2153),"",OFFSET('Smelter Reference List'!$D$4,$S2153-4,0)&amp;"")</f>
        <v/>
      </c>
      <c r="F2153" s="166" t="str">
        <f ca="1">IF(ISERROR($S2153),"",OFFSET('Smelter Reference List'!$E$4,$S2153-4,0))</f>
        <v/>
      </c>
      <c r="G2153" s="166" t="str">
        <f ca="1">IF(C2153=$U$4,"Enter smelter details", IF(ISERROR($S2153),"",OFFSET('Smelter Reference List'!$F$4,$S2153-4,0)))</f>
        <v/>
      </c>
      <c r="H2153" s="290" t="str">
        <f ca="1">IF(ISERROR($S2153),"",OFFSET('Smelter Reference List'!$G$4,$S2153-4,0))</f>
        <v/>
      </c>
      <c r="I2153" s="291" t="str">
        <f ca="1">IF(ISERROR($S2153),"",OFFSET('Smelter Reference List'!$H$4,$S2153-4,0))</f>
        <v/>
      </c>
      <c r="J2153" s="291" t="str">
        <f ca="1">IF(ISERROR($S2153),"",OFFSET('Smelter Reference List'!$I$4,$S2153-4,0))</f>
        <v/>
      </c>
      <c r="K2153" s="288"/>
      <c r="L2153" s="288"/>
      <c r="M2153" s="288"/>
      <c r="N2153" s="288"/>
      <c r="O2153" s="288"/>
      <c r="P2153" s="288"/>
      <c r="Q2153" s="289"/>
      <c r="R2153" s="274"/>
      <c r="S2153" s="275" t="e">
        <f>IF(OR(C2153="",C2153=T$4),NA(),MATCH($B2153&amp;$C2153,'Smelter Reference List'!$J:$J,0))</f>
        <v>#N/A</v>
      </c>
      <c r="T2153" s="276"/>
      <c r="U2153" s="276"/>
      <c r="V2153" s="276"/>
      <c r="W2153" s="276"/>
    </row>
    <row r="2154" spans="1:23" s="267" customFormat="1" ht="20.25">
      <c r="A2154" s="265"/>
      <c r="B2154" s="273"/>
      <c r="C2154" s="273"/>
      <c r="D2154" s="166" t="str">
        <f ca="1">IF(ISERROR($S2154),"",OFFSET('Smelter Reference List'!$C$4,$S2154-4,0)&amp;"")</f>
        <v/>
      </c>
      <c r="E2154" s="166" t="str">
        <f ca="1">IF(ISERROR($S2154),"",OFFSET('Smelter Reference List'!$D$4,$S2154-4,0)&amp;"")</f>
        <v/>
      </c>
      <c r="F2154" s="166" t="str">
        <f ca="1">IF(ISERROR($S2154),"",OFFSET('Smelter Reference List'!$E$4,$S2154-4,0))</f>
        <v/>
      </c>
      <c r="G2154" s="166" t="str">
        <f ca="1">IF(C2154=$U$4,"Enter smelter details", IF(ISERROR($S2154),"",OFFSET('Smelter Reference List'!$F$4,$S2154-4,0)))</f>
        <v/>
      </c>
      <c r="H2154" s="290" t="str">
        <f ca="1">IF(ISERROR($S2154),"",OFFSET('Smelter Reference List'!$G$4,$S2154-4,0))</f>
        <v/>
      </c>
      <c r="I2154" s="291" t="str">
        <f ca="1">IF(ISERROR($S2154),"",OFFSET('Smelter Reference List'!$H$4,$S2154-4,0))</f>
        <v/>
      </c>
      <c r="J2154" s="291" t="str">
        <f ca="1">IF(ISERROR($S2154),"",OFFSET('Smelter Reference List'!$I$4,$S2154-4,0))</f>
        <v/>
      </c>
      <c r="K2154" s="288"/>
      <c r="L2154" s="288"/>
      <c r="M2154" s="288"/>
      <c r="N2154" s="288"/>
      <c r="O2154" s="288"/>
      <c r="P2154" s="288"/>
      <c r="Q2154" s="289"/>
      <c r="R2154" s="274"/>
      <c r="S2154" s="275" t="e">
        <f>IF(OR(C2154="",C2154=T$4),NA(),MATCH($B2154&amp;$C2154,'Smelter Reference List'!$J:$J,0))</f>
        <v>#N/A</v>
      </c>
      <c r="T2154" s="276"/>
      <c r="U2154" s="276"/>
      <c r="V2154" s="276"/>
      <c r="W2154" s="276"/>
    </row>
    <row r="2155" spans="1:23" s="267" customFormat="1" ht="20.25">
      <c r="A2155" s="265"/>
      <c r="B2155" s="273"/>
      <c r="C2155" s="273"/>
      <c r="D2155" s="166" t="str">
        <f ca="1">IF(ISERROR($S2155),"",OFFSET('Smelter Reference List'!$C$4,$S2155-4,0)&amp;"")</f>
        <v/>
      </c>
      <c r="E2155" s="166" t="str">
        <f ca="1">IF(ISERROR($S2155),"",OFFSET('Smelter Reference List'!$D$4,$S2155-4,0)&amp;"")</f>
        <v/>
      </c>
      <c r="F2155" s="166" t="str">
        <f ca="1">IF(ISERROR($S2155),"",OFFSET('Smelter Reference List'!$E$4,$S2155-4,0))</f>
        <v/>
      </c>
      <c r="G2155" s="166" t="str">
        <f ca="1">IF(C2155=$U$4,"Enter smelter details", IF(ISERROR($S2155),"",OFFSET('Smelter Reference List'!$F$4,$S2155-4,0)))</f>
        <v/>
      </c>
      <c r="H2155" s="290" t="str">
        <f ca="1">IF(ISERROR($S2155),"",OFFSET('Smelter Reference List'!$G$4,$S2155-4,0))</f>
        <v/>
      </c>
      <c r="I2155" s="291" t="str">
        <f ca="1">IF(ISERROR($S2155),"",OFFSET('Smelter Reference List'!$H$4,$S2155-4,0))</f>
        <v/>
      </c>
      <c r="J2155" s="291" t="str">
        <f ca="1">IF(ISERROR($S2155),"",OFFSET('Smelter Reference List'!$I$4,$S2155-4,0))</f>
        <v/>
      </c>
      <c r="K2155" s="288"/>
      <c r="L2155" s="288"/>
      <c r="M2155" s="288"/>
      <c r="N2155" s="288"/>
      <c r="O2155" s="288"/>
      <c r="P2155" s="288"/>
      <c r="Q2155" s="289"/>
      <c r="R2155" s="274"/>
      <c r="S2155" s="275" t="e">
        <f>IF(OR(C2155="",C2155=T$4),NA(),MATCH($B2155&amp;$C2155,'Smelter Reference List'!$J:$J,0))</f>
        <v>#N/A</v>
      </c>
      <c r="T2155" s="276"/>
      <c r="U2155" s="276"/>
      <c r="V2155" s="276"/>
      <c r="W2155" s="276"/>
    </row>
    <row r="2156" spans="1:23" s="267" customFormat="1" ht="20.25">
      <c r="A2156" s="265"/>
      <c r="B2156" s="273"/>
      <c r="C2156" s="273"/>
      <c r="D2156" s="166" t="str">
        <f ca="1">IF(ISERROR($S2156),"",OFFSET('Smelter Reference List'!$C$4,$S2156-4,0)&amp;"")</f>
        <v/>
      </c>
      <c r="E2156" s="166" t="str">
        <f ca="1">IF(ISERROR($S2156),"",OFFSET('Smelter Reference List'!$D$4,$S2156-4,0)&amp;"")</f>
        <v/>
      </c>
      <c r="F2156" s="166" t="str">
        <f ca="1">IF(ISERROR($S2156),"",OFFSET('Smelter Reference List'!$E$4,$S2156-4,0))</f>
        <v/>
      </c>
      <c r="G2156" s="166" t="str">
        <f ca="1">IF(C2156=$U$4,"Enter smelter details", IF(ISERROR($S2156),"",OFFSET('Smelter Reference List'!$F$4,$S2156-4,0)))</f>
        <v/>
      </c>
      <c r="H2156" s="290" t="str">
        <f ca="1">IF(ISERROR($S2156),"",OFFSET('Smelter Reference List'!$G$4,$S2156-4,0))</f>
        <v/>
      </c>
      <c r="I2156" s="291" t="str">
        <f ca="1">IF(ISERROR($S2156),"",OFFSET('Smelter Reference List'!$H$4,$S2156-4,0))</f>
        <v/>
      </c>
      <c r="J2156" s="291" t="str">
        <f ca="1">IF(ISERROR($S2156),"",OFFSET('Smelter Reference List'!$I$4,$S2156-4,0))</f>
        <v/>
      </c>
      <c r="K2156" s="288"/>
      <c r="L2156" s="288"/>
      <c r="M2156" s="288"/>
      <c r="N2156" s="288"/>
      <c r="O2156" s="288"/>
      <c r="P2156" s="288"/>
      <c r="Q2156" s="289"/>
      <c r="R2156" s="274"/>
      <c r="S2156" s="275" t="e">
        <f>IF(OR(C2156="",C2156=T$4),NA(),MATCH($B2156&amp;$C2156,'Smelter Reference List'!$J:$J,0))</f>
        <v>#N/A</v>
      </c>
      <c r="T2156" s="276"/>
      <c r="U2156" s="276"/>
      <c r="V2156" s="276"/>
      <c r="W2156" s="276"/>
    </row>
    <row r="2157" spans="1:23" s="267" customFormat="1" ht="20.25">
      <c r="A2157" s="265"/>
      <c r="B2157" s="273"/>
      <c r="C2157" s="273"/>
      <c r="D2157" s="166" t="str">
        <f ca="1">IF(ISERROR($S2157),"",OFFSET('Smelter Reference List'!$C$4,$S2157-4,0)&amp;"")</f>
        <v/>
      </c>
      <c r="E2157" s="166" t="str">
        <f ca="1">IF(ISERROR($S2157),"",OFFSET('Smelter Reference List'!$D$4,$S2157-4,0)&amp;"")</f>
        <v/>
      </c>
      <c r="F2157" s="166" t="str">
        <f ca="1">IF(ISERROR($S2157),"",OFFSET('Smelter Reference List'!$E$4,$S2157-4,0))</f>
        <v/>
      </c>
      <c r="G2157" s="166" t="str">
        <f ca="1">IF(C2157=$U$4,"Enter smelter details", IF(ISERROR($S2157),"",OFFSET('Smelter Reference List'!$F$4,$S2157-4,0)))</f>
        <v/>
      </c>
      <c r="H2157" s="290" t="str">
        <f ca="1">IF(ISERROR($S2157),"",OFFSET('Smelter Reference List'!$G$4,$S2157-4,0))</f>
        <v/>
      </c>
      <c r="I2157" s="291" t="str">
        <f ca="1">IF(ISERROR($S2157),"",OFFSET('Smelter Reference List'!$H$4,$S2157-4,0))</f>
        <v/>
      </c>
      <c r="J2157" s="291" t="str">
        <f ca="1">IF(ISERROR($S2157),"",OFFSET('Smelter Reference List'!$I$4,$S2157-4,0))</f>
        <v/>
      </c>
      <c r="K2157" s="288"/>
      <c r="L2157" s="288"/>
      <c r="M2157" s="288"/>
      <c r="N2157" s="288"/>
      <c r="O2157" s="288"/>
      <c r="P2157" s="288"/>
      <c r="Q2157" s="289"/>
      <c r="R2157" s="274"/>
      <c r="S2157" s="275" t="e">
        <f>IF(OR(C2157="",C2157=T$4),NA(),MATCH($B2157&amp;$C2157,'Smelter Reference List'!$J:$J,0))</f>
        <v>#N/A</v>
      </c>
      <c r="T2157" s="276"/>
      <c r="U2157" s="276"/>
      <c r="V2157" s="276"/>
      <c r="W2157" s="276"/>
    </row>
    <row r="2158" spans="1:23" s="267" customFormat="1" ht="20.25">
      <c r="A2158" s="265"/>
      <c r="B2158" s="273"/>
      <c r="C2158" s="273"/>
      <c r="D2158" s="166" t="str">
        <f ca="1">IF(ISERROR($S2158),"",OFFSET('Smelter Reference List'!$C$4,$S2158-4,0)&amp;"")</f>
        <v/>
      </c>
      <c r="E2158" s="166" t="str">
        <f ca="1">IF(ISERROR($S2158),"",OFFSET('Smelter Reference List'!$D$4,$S2158-4,0)&amp;"")</f>
        <v/>
      </c>
      <c r="F2158" s="166" t="str">
        <f ca="1">IF(ISERROR($S2158),"",OFFSET('Smelter Reference List'!$E$4,$S2158-4,0))</f>
        <v/>
      </c>
      <c r="G2158" s="166" t="str">
        <f ca="1">IF(C2158=$U$4,"Enter smelter details", IF(ISERROR($S2158),"",OFFSET('Smelter Reference List'!$F$4,$S2158-4,0)))</f>
        <v/>
      </c>
      <c r="H2158" s="290" t="str">
        <f ca="1">IF(ISERROR($S2158),"",OFFSET('Smelter Reference List'!$G$4,$S2158-4,0))</f>
        <v/>
      </c>
      <c r="I2158" s="291" t="str">
        <f ca="1">IF(ISERROR($S2158),"",OFFSET('Smelter Reference List'!$H$4,$S2158-4,0))</f>
        <v/>
      </c>
      <c r="J2158" s="291" t="str">
        <f ca="1">IF(ISERROR($S2158),"",OFFSET('Smelter Reference List'!$I$4,$S2158-4,0))</f>
        <v/>
      </c>
      <c r="K2158" s="288"/>
      <c r="L2158" s="288"/>
      <c r="M2158" s="288"/>
      <c r="N2158" s="288"/>
      <c r="O2158" s="288"/>
      <c r="P2158" s="288"/>
      <c r="Q2158" s="289"/>
      <c r="R2158" s="274"/>
      <c r="S2158" s="275" t="e">
        <f>IF(OR(C2158="",C2158=T$4),NA(),MATCH($B2158&amp;$C2158,'Smelter Reference List'!$J:$J,0))</f>
        <v>#N/A</v>
      </c>
      <c r="T2158" s="276"/>
      <c r="U2158" s="276"/>
      <c r="V2158" s="276"/>
      <c r="W2158" s="276"/>
    </row>
    <row r="2159" spans="1:23" s="267" customFormat="1" ht="20.25">
      <c r="A2159" s="265"/>
      <c r="B2159" s="273"/>
      <c r="C2159" s="273"/>
      <c r="D2159" s="166" t="str">
        <f ca="1">IF(ISERROR($S2159),"",OFFSET('Smelter Reference List'!$C$4,$S2159-4,0)&amp;"")</f>
        <v/>
      </c>
      <c r="E2159" s="166" t="str">
        <f ca="1">IF(ISERROR($S2159),"",OFFSET('Smelter Reference List'!$D$4,$S2159-4,0)&amp;"")</f>
        <v/>
      </c>
      <c r="F2159" s="166" t="str">
        <f ca="1">IF(ISERROR($S2159),"",OFFSET('Smelter Reference List'!$E$4,$S2159-4,0))</f>
        <v/>
      </c>
      <c r="G2159" s="166" t="str">
        <f ca="1">IF(C2159=$U$4,"Enter smelter details", IF(ISERROR($S2159),"",OFFSET('Smelter Reference List'!$F$4,$S2159-4,0)))</f>
        <v/>
      </c>
      <c r="H2159" s="290" t="str">
        <f ca="1">IF(ISERROR($S2159),"",OFFSET('Smelter Reference List'!$G$4,$S2159-4,0))</f>
        <v/>
      </c>
      <c r="I2159" s="291" t="str">
        <f ca="1">IF(ISERROR($S2159),"",OFFSET('Smelter Reference List'!$H$4,$S2159-4,0))</f>
        <v/>
      </c>
      <c r="J2159" s="291" t="str">
        <f ca="1">IF(ISERROR($S2159),"",OFFSET('Smelter Reference List'!$I$4,$S2159-4,0))</f>
        <v/>
      </c>
      <c r="K2159" s="288"/>
      <c r="L2159" s="288"/>
      <c r="M2159" s="288"/>
      <c r="N2159" s="288"/>
      <c r="O2159" s="288"/>
      <c r="P2159" s="288"/>
      <c r="Q2159" s="289"/>
      <c r="R2159" s="274"/>
      <c r="S2159" s="275" t="e">
        <f>IF(OR(C2159="",C2159=T$4),NA(),MATCH($B2159&amp;$C2159,'Smelter Reference List'!$J:$J,0))</f>
        <v>#N/A</v>
      </c>
      <c r="T2159" s="276"/>
      <c r="U2159" s="276"/>
      <c r="V2159" s="276"/>
      <c r="W2159" s="276"/>
    </row>
    <row r="2160" spans="1:23" s="267" customFormat="1" ht="20.25">
      <c r="A2160" s="265"/>
      <c r="B2160" s="273"/>
      <c r="C2160" s="273"/>
      <c r="D2160" s="166" t="str">
        <f ca="1">IF(ISERROR($S2160),"",OFFSET('Smelter Reference List'!$C$4,$S2160-4,0)&amp;"")</f>
        <v/>
      </c>
      <c r="E2160" s="166" t="str">
        <f ca="1">IF(ISERROR($S2160),"",OFFSET('Smelter Reference List'!$D$4,$S2160-4,0)&amp;"")</f>
        <v/>
      </c>
      <c r="F2160" s="166" t="str">
        <f ca="1">IF(ISERROR($S2160),"",OFFSET('Smelter Reference List'!$E$4,$S2160-4,0))</f>
        <v/>
      </c>
      <c r="G2160" s="166" t="str">
        <f ca="1">IF(C2160=$U$4,"Enter smelter details", IF(ISERROR($S2160),"",OFFSET('Smelter Reference List'!$F$4,$S2160-4,0)))</f>
        <v/>
      </c>
      <c r="H2160" s="290" t="str">
        <f ca="1">IF(ISERROR($S2160),"",OFFSET('Smelter Reference List'!$G$4,$S2160-4,0))</f>
        <v/>
      </c>
      <c r="I2160" s="291" t="str">
        <f ca="1">IF(ISERROR($S2160),"",OFFSET('Smelter Reference List'!$H$4,$S2160-4,0))</f>
        <v/>
      </c>
      <c r="J2160" s="291" t="str">
        <f ca="1">IF(ISERROR($S2160),"",OFFSET('Smelter Reference List'!$I$4,$S2160-4,0))</f>
        <v/>
      </c>
      <c r="K2160" s="288"/>
      <c r="L2160" s="288"/>
      <c r="M2160" s="288"/>
      <c r="N2160" s="288"/>
      <c r="O2160" s="288"/>
      <c r="P2160" s="288"/>
      <c r="Q2160" s="289"/>
      <c r="R2160" s="274"/>
      <c r="S2160" s="275" t="e">
        <f>IF(OR(C2160="",C2160=T$4),NA(),MATCH($B2160&amp;$C2160,'Smelter Reference List'!$J:$J,0))</f>
        <v>#N/A</v>
      </c>
      <c r="T2160" s="276"/>
      <c r="U2160" s="276"/>
      <c r="V2160" s="276"/>
      <c r="W2160" s="276"/>
    </row>
    <row r="2161" spans="1:23" s="267" customFormat="1" ht="20.25">
      <c r="A2161" s="265"/>
      <c r="B2161" s="273"/>
      <c r="C2161" s="273"/>
      <c r="D2161" s="166" t="str">
        <f ca="1">IF(ISERROR($S2161),"",OFFSET('Smelter Reference List'!$C$4,$S2161-4,0)&amp;"")</f>
        <v/>
      </c>
      <c r="E2161" s="166" t="str">
        <f ca="1">IF(ISERROR($S2161),"",OFFSET('Smelter Reference List'!$D$4,$S2161-4,0)&amp;"")</f>
        <v/>
      </c>
      <c r="F2161" s="166" t="str">
        <f ca="1">IF(ISERROR($S2161),"",OFFSET('Smelter Reference List'!$E$4,$S2161-4,0))</f>
        <v/>
      </c>
      <c r="G2161" s="166" t="str">
        <f ca="1">IF(C2161=$U$4,"Enter smelter details", IF(ISERROR($S2161),"",OFFSET('Smelter Reference List'!$F$4,$S2161-4,0)))</f>
        <v/>
      </c>
      <c r="H2161" s="290" t="str">
        <f ca="1">IF(ISERROR($S2161),"",OFFSET('Smelter Reference List'!$G$4,$S2161-4,0))</f>
        <v/>
      </c>
      <c r="I2161" s="291" t="str">
        <f ca="1">IF(ISERROR($S2161),"",OFFSET('Smelter Reference List'!$H$4,$S2161-4,0))</f>
        <v/>
      </c>
      <c r="J2161" s="291" t="str">
        <f ca="1">IF(ISERROR($S2161),"",OFFSET('Smelter Reference List'!$I$4,$S2161-4,0))</f>
        <v/>
      </c>
      <c r="K2161" s="288"/>
      <c r="L2161" s="288"/>
      <c r="M2161" s="288"/>
      <c r="N2161" s="288"/>
      <c r="O2161" s="288"/>
      <c r="P2161" s="288"/>
      <c r="Q2161" s="289"/>
      <c r="R2161" s="274"/>
      <c r="S2161" s="275" t="e">
        <f>IF(OR(C2161="",C2161=T$4),NA(),MATCH($B2161&amp;$C2161,'Smelter Reference List'!$J:$J,0))</f>
        <v>#N/A</v>
      </c>
      <c r="T2161" s="276"/>
      <c r="U2161" s="276"/>
      <c r="V2161" s="276"/>
      <c r="W2161" s="276"/>
    </row>
    <row r="2162" spans="1:23" s="267" customFormat="1" ht="20.25">
      <c r="A2162" s="265"/>
      <c r="B2162" s="273"/>
      <c r="C2162" s="273"/>
      <c r="D2162" s="166" t="str">
        <f ca="1">IF(ISERROR($S2162),"",OFFSET('Smelter Reference List'!$C$4,$S2162-4,0)&amp;"")</f>
        <v/>
      </c>
      <c r="E2162" s="166" t="str">
        <f ca="1">IF(ISERROR($S2162),"",OFFSET('Smelter Reference List'!$D$4,$S2162-4,0)&amp;"")</f>
        <v/>
      </c>
      <c r="F2162" s="166" t="str">
        <f ca="1">IF(ISERROR($S2162),"",OFFSET('Smelter Reference List'!$E$4,$S2162-4,0))</f>
        <v/>
      </c>
      <c r="G2162" s="166" t="str">
        <f ca="1">IF(C2162=$U$4,"Enter smelter details", IF(ISERROR($S2162),"",OFFSET('Smelter Reference List'!$F$4,$S2162-4,0)))</f>
        <v/>
      </c>
      <c r="H2162" s="290" t="str">
        <f ca="1">IF(ISERROR($S2162),"",OFFSET('Smelter Reference List'!$G$4,$S2162-4,0))</f>
        <v/>
      </c>
      <c r="I2162" s="291" t="str">
        <f ca="1">IF(ISERROR($S2162),"",OFFSET('Smelter Reference List'!$H$4,$S2162-4,0))</f>
        <v/>
      </c>
      <c r="J2162" s="291" t="str">
        <f ca="1">IF(ISERROR($S2162),"",OFFSET('Smelter Reference List'!$I$4,$S2162-4,0))</f>
        <v/>
      </c>
      <c r="K2162" s="288"/>
      <c r="L2162" s="288"/>
      <c r="M2162" s="288"/>
      <c r="N2162" s="288"/>
      <c r="O2162" s="288"/>
      <c r="P2162" s="288"/>
      <c r="Q2162" s="289"/>
      <c r="R2162" s="274"/>
      <c r="S2162" s="275" t="e">
        <f>IF(OR(C2162="",C2162=T$4),NA(),MATCH($B2162&amp;$C2162,'Smelter Reference List'!$J:$J,0))</f>
        <v>#N/A</v>
      </c>
      <c r="T2162" s="276"/>
      <c r="U2162" s="276"/>
      <c r="V2162" s="276"/>
      <c r="W2162" s="276"/>
    </row>
    <row r="2163" spans="1:23" s="267" customFormat="1" ht="20.25">
      <c r="A2163" s="265"/>
      <c r="B2163" s="273"/>
      <c r="C2163" s="273"/>
      <c r="D2163" s="166" t="str">
        <f ca="1">IF(ISERROR($S2163),"",OFFSET('Smelter Reference List'!$C$4,$S2163-4,0)&amp;"")</f>
        <v/>
      </c>
      <c r="E2163" s="166" t="str">
        <f ca="1">IF(ISERROR($S2163),"",OFFSET('Smelter Reference List'!$D$4,$S2163-4,0)&amp;"")</f>
        <v/>
      </c>
      <c r="F2163" s="166" t="str">
        <f ca="1">IF(ISERROR($S2163),"",OFFSET('Smelter Reference List'!$E$4,$S2163-4,0))</f>
        <v/>
      </c>
      <c r="G2163" s="166" t="str">
        <f ca="1">IF(C2163=$U$4,"Enter smelter details", IF(ISERROR($S2163),"",OFFSET('Smelter Reference List'!$F$4,$S2163-4,0)))</f>
        <v/>
      </c>
      <c r="H2163" s="290" t="str">
        <f ca="1">IF(ISERROR($S2163),"",OFFSET('Smelter Reference List'!$G$4,$S2163-4,0))</f>
        <v/>
      </c>
      <c r="I2163" s="291" t="str">
        <f ca="1">IF(ISERROR($S2163),"",OFFSET('Smelter Reference List'!$H$4,$S2163-4,0))</f>
        <v/>
      </c>
      <c r="J2163" s="291" t="str">
        <f ca="1">IF(ISERROR($S2163),"",OFFSET('Smelter Reference List'!$I$4,$S2163-4,0))</f>
        <v/>
      </c>
      <c r="K2163" s="288"/>
      <c r="L2163" s="288"/>
      <c r="M2163" s="288"/>
      <c r="N2163" s="288"/>
      <c r="O2163" s="288"/>
      <c r="P2163" s="288"/>
      <c r="Q2163" s="289"/>
      <c r="R2163" s="274"/>
      <c r="S2163" s="275" t="e">
        <f>IF(OR(C2163="",C2163=T$4),NA(),MATCH($B2163&amp;$C2163,'Smelter Reference List'!$J:$J,0))</f>
        <v>#N/A</v>
      </c>
      <c r="T2163" s="276"/>
      <c r="U2163" s="276"/>
      <c r="V2163" s="276"/>
      <c r="W2163" s="276"/>
    </row>
    <row r="2164" spans="1:23" s="267" customFormat="1" ht="20.25">
      <c r="A2164" s="265"/>
      <c r="B2164" s="273"/>
      <c r="C2164" s="273"/>
      <c r="D2164" s="166" t="str">
        <f ca="1">IF(ISERROR($S2164),"",OFFSET('Smelter Reference List'!$C$4,$S2164-4,0)&amp;"")</f>
        <v/>
      </c>
      <c r="E2164" s="166" t="str">
        <f ca="1">IF(ISERROR($S2164),"",OFFSET('Smelter Reference List'!$D$4,$S2164-4,0)&amp;"")</f>
        <v/>
      </c>
      <c r="F2164" s="166" t="str">
        <f ca="1">IF(ISERROR($S2164),"",OFFSET('Smelter Reference List'!$E$4,$S2164-4,0))</f>
        <v/>
      </c>
      <c r="G2164" s="166" t="str">
        <f ca="1">IF(C2164=$U$4,"Enter smelter details", IF(ISERROR($S2164),"",OFFSET('Smelter Reference List'!$F$4,$S2164-4,0)))</f>
        <v/>
      </c>
      <c r="H2164" s="290" t="str">
        <f ca="1">IF(ISERROR($S2164),"",OFFSET('Smelter Reference List'!$G$4,$S2164-4,0))</f>
        <v/>
      </c>
      <c r="I2164" s="291" t="str">
        <f ca="1">IF(ISERROR($S2164),"",OFFSET('Smelter Reference List'!$H$4,$S2164-4,0))</f>
        <v/>
      </c>
      <c r="J2164" s="291" t="str">
        <f ca="1">IF(ISERROR($S2164),"",OFFSET('Smelter Reference List'!$I$4,$S2164-4,0))</f>
        <v/>
      </c>
      <c r="K2164" s="288"/>
      <c r="L2164" s="288"/>
      <c r="M2164" s="288"/>
      <c r="N2164" s="288"/>
      <c r="O2164" s="288"/>
      <c r="P2164" s="288"/>
      <c r="Q2164" s="289"/>
      <c r="R2164" s="274"/>
      <c r="S2164" s="275" t="e">
        <f>IF(OR(C2164="",C2164=T$4),NA(),MATCH($B2164&amp;$C2164,'Smelter Reference List'!$J:$J,0))</f>
        <v>#N/A</v>
      </c>
      <c r="T2164" s="276"/>
      <c r="U2164" s="276"/>
      <c r="V2164" s="276"/>
      <c r="W2164" s="276"/>
    </row>
    <row r="2165" spans="1:23" s="267" customFormat="1" ht="20.25">
      <c r="A2165" s="265"/>
      <c r="B2165" s="273"/>
      <c r="C2165" s="273"/>
      <c r="D2165" s="166" t="str">
        <f ca="1">IF(ISERROR($S2165),"",OFFSET('Smelter Reference List'!$C$4,$S2165-4,0)&amp;"")</f>
        <v/>
      </c>
      <c r="E2165" s="166" t="str">
        <f ca="1">IF(ISERROR($S2165),"",OFFSET('Smelter Reference List'!$D$4,$S2165-4,0)&amp;"")</f>
        <v/>
      </c>
      <c r="F2165" s="166" t="str">
        <f ca="1">IF(ISERROR($S2165),"",OFFSET('Smelter Reference List'!$E$4,$S2165-4,0))</f>
        <v/>
      </c>
      <c r="G2165" s="166" t="str">
        <f ca="1">IF(C2165=$U$4,"Enter smelter details", IF(ISERROR($S2165),"",OFFSET('Smelter Reference List'!$F$4,$S2165-4,0)))</f>
        <v/>
      </c>
      <c r="H2165" s="290" t="str">
        <f ca="1">IF(ISERROR($S2165),"",OFFSET('Smelter Reference List'!$G$4,$S2165-4,0))</f>
        <v/>
      </c>
      <c r="I2165" s="291" t="str">
        <f ca="1">IF(ISERROR($S2165),"",OFFSET('Smelter Reference List'!$H$4,$S2165-4,0))</f>
        <v/>
      </c>
      <c r="J2165" s="291" t="str">
        <f ca="1">IF(ISERROR($S2165),"",OFFSET('Smelter Reference List'!$I$4,$S2165-4,0))</f>
        <v/>
      </c>
      <c r="K2165" s="288"/>
      <c r="L2165" s="288"/>
      <c r="M2165" s="288"/>
      <c r="N2165" s="288"/>
      <c r="O2165" s="288"/>
      <c r="P2165" s="288"/>
      <c r="Q2165" s="289"/>
      <c r="R2165" s="274"/>
      <c r="S2165" s="275" t="e">
        <f>IF(OR(C2165="",C2165=T$4),NA(),MATCH($B2165&amp;$C2165,'Smelter Reference List'!$J:$J,0))</f>
        <v>#N/A</v>
      </c>
      <c r="T2165" s="276"/>
      <c r="U2165" s="276"/>
      <c r="V2165" s="276"/>
      <c r="W2165" s="276"/>
    </row>
    <row r="2166" spans="1:23" s="267" customFormat="1" ht="20.25">
      <c r="A2166" s="265"/>
      <c r="B2166" s="273"/>
      <c r="C2166" s="273"/>
      <c r="D2166" s="166" t="str">
        <f ca="1">IF(ISERROR($S2166),"",OFFSET('Smelter Reference List'!$C$4,$S2166-4,0)&amp;"")</f>
        <v/>
      </c>
      <c r="E2166" s="166" t="str">
        <f ca="1">IF(ISERROR($S2166),"",OFFSET('Smelter Reference List'!$D$4,$S2166-4,0)&amp;"")</f>
        <v/>
      </c>
      <c r="F2166" s="166" t="str">
        <f ca="1">IF(ISERROR($S2166),"",OFFSET('Smelter Reference List'!$E$4,$S2166-4,0))</f>
        <v/>
      </c>
      <c r="G2166" s="166" t="str">
        <f ca="1">IF(C2166=$U$4,"Enter smelter details", IF(ISERROR($S2166),"",OFFSET('Smelter Reference List'!$F$4,$S2166-4,0)))</f>
        <v/>
      </c>
      <c r="H2166" s="290" t="str">
        <f ca="1">IF(ISERROR($S2166),"",OFFSET('Smelter Reference List'!$G$4,$S2166-4,0))</f>
        <v/>
      </c>
      <c r="I2166" s="291" t="str">
        <f ca="1">IF(ISERROR($S2166),"",OFFSET('Smelter Reference List'!$H$4,$S2166-4,0))</f>
        <v/>
      </c>
      <c r="J2166" s="291" t="str">
        <f ca="1">IF(ISERROR($S2166),"",OFFSET('Smelter Reference List'!$I$4,$S2166-4,0))</f>
        <v/>
      </c>
      <c r="K2166" s="288"/>
      <c r="L2166" s="288"/>
      <c r="M2166" s="288"/>
      <c r="N2166" s="288"/>
      <c r="O2166" s="288"/>
      <c r="P2166" s="288"/>
      <c r="Q2166" s="289"/>
      <c r="R2166" s="274"/>
      <c r="S2166" s="275" t="e">
        <f>IF(OR(C2166="",C2166=T$4),NA(),MATCH($B2166&amp;$C2166,'Smelter Reference List'!$J:$J,0))</f>
        <v>#N/A</v>
      </c>
      <c r="T2166" s="276"/>
      <c r="U2166" s="276"/>
      <c r="V2166" s="276"/>
      <c r="W2166" s="276"/>
    </row>
    <row r="2167" spans="1:23" s="267" customFormat="1" ht="20.25">
      <c r="A2167" s="265"/>
      <c r="B2167" s="273"/>
      <c r="C2167" s="273"/>
      <c r="D2167" s="166" t="str">
        <f ca="1">IF(ISERROR($S2167),"",OFFSET('Smelter Reference List'!$C$4,$S2167-4,0)&amp;"")</f>
        <v/>
      </c>
      <c r="E2167" s="166" t="str">
        <f ca="1">IF(ISERROR($S2167),"",OFFSET('Smelter Reference List'!$D$4,$S2167-4,0)&amp;"")</f>
        <v/>
      </c>
      <c r="F2167" s="166" t="str">
        <f ca="1">IF(ISERROR($S2167),"",OFFSET('Smelter Reference List'!$E$4,$S2167-4,0))</f>
        <v/>
      </c>
      <c r="G2167" s="166" t="str">
        <f ca="1">IF(C2167=$U$4,"Enter smelter details", IF(ISERROR($S2167),"",OFFSET('Smelter Reference List'!$F$4,$S2167-4,0)))</f>
        <v/>
      </c>
      <c r="H2167" s="290" t="str">
        <f ca="1">IF(ISERROR($S2167),"",OFFSET('Smelter Reference List'!$G$4,$S2167-4,0))</f>
        <v/>
      </c>
      <c r="I2167" s="291" t="str">
        <f ca="1">IF(ISERROR($S2167),"",OFFSET('Smelter Reference List'!$H$4,$S2167-4,0))</f>
        <v/>
      </c>
      <c r="J2167" s="291" t="str">
        <f ca="1">IF(ISERROR($S2167),"",OFFSET('Smelter Reference List'!$I$4,$S2167-4,0))</f>
        <v/>
      </c>
      <c r="K2167" s="288"/>
      <c r="L2167" s="288"/>
      <c r="M2167" s="288"/>
      <c r="N2167" s="288"/>
      <c r="O2167" s="288"/>
      <c r="P2167" s="288"/>
      <c r="Q2167" s="289"/>
      <c r="R2167" s="274"/>
      <c r="S2167" s="275" t="e">
        <f>IF(OR(C2167="",C2167=T$4),NA(),MATCH($B2167&amp;$C2167,'Smelter Reference List'!$J:$J,0))</f>
        <v>#N/A</v>
      </c>
      <c r="T2167" s="276"/>
      <c r="U2167" s="276"/>
      <c r="V2167" s="276"/>
      <c r="W2167" s="276"/>
    </row>
    <row r="2168" spans="1:23" s="267" customFormat="1" ht="20.25">
      <c r="A2168" s="265"/>
      <c r="B2168" s="273"/>
      <c r="C2168" s="273"/>
      <c r="D2168" s="166" t="str">
        <f ca="1">IF(ISERROR($S2168),"",OFFSET('Smelter Reference List'!$C$4,$S2168-4,0)&amp;"")</f>
        <v/>
      </c>
      <c r="E2168" s="166" t="str">
        <f ca="1">IF(ISERROR($S2168),"",OFFSET('Smelter Reference List'!$D$4,$S2168-4,0)&amp;"")</f>
        <v/>
      </c>
      <c r="F2168" s="166" t="str">
        <f ca="1">IF(ISERROR($S2168),"",OFFSET('Smelter Reference List'!$E$4,$S2168-4,0))</f>
        <v/>
      </c>
      <c r="G2168" s="166" t="str">
        <f ca="1">IF(C2168=$U$4,"Enter smelter details", IF(ISERROR($S2168),"",OFFSET('Smelter Reference List'!$F$4,$S2168-4,0)))</f>
        <v/>
      </c>
      <c r="H2168" s="290" t="str">
        <f ca="1">IF(ISERROR($S2168),"",OFFSET('Smelter Reference List'!$G$4,$S2168-4,0))</f>
        <v/>
      </c>
      <c r="I2168" s="291" t="str">
        <f ca="1">IF(ISERROR($S2168),"",OFFSET('Smelter Reference List'!$H$4,$S2168-4,0))</f>
        <v/>
      </c>
      <c r="J2168" s="291" t="str">
        <f ca="1">IF(ISERROR($S2168),"",OFFSET('Smelter Reference List'!$I$4,$S2168-4,0))</f>
        <v/>
      </c>
      <c r="K2168" s="288"/>
      <c r="L2168" s="288"/>
      <c r="M2168" s="288"/>
      <c r="N2168" s="288"/>
      <c r="O2168" s="288"/>
      <c r="P2168" s="288"/>
      <c r="Q2168" s="289"/>
      <c r="R2168" s="274"/>
      <c r="S2168" s="275" t="e">
        <f>IF(OR(C2168="",C2168=T$4),NA(),MATCH($B2168&amp;$C2168,'Smelter Reference List'!$J:$J,0))</f>
        <v>#N/A</v>
      </c>
      <c r="T2168" s="276"/>
      <c r="U2168" s="276"/>
      <c r="V2168" s="276"/>
      <c r="W2168" s="276"/>
    </row>
    <row r="2169" spans="1:23" s="267" customFormat="1" ht="20.25">
      <c r="A2169" s="265"/>
      <c r="B2169" s="273"/>
      <c r="C2169" s="273"/>
      <c r="D2169" s="166" t="str">
        <f ca="1">IF(ISERROR($S2169),"",OFFSET('Smelter Reference List'!$C$4,$S2169-4,0)&amp;"")</f>
        <v/>
      </c>
      <c r="E2169" s="166" t="str">
        <f ca="1">IF(ISERROR($S2169),"",OFFSET('Smelter Reference List'!$D$4,$S2169-4,0)&amp;"")</f>
        <v/>
      </c>
      <c r="F2169" s="166" t="str">
        <f ca="1">IF(ISERROR($S2169),"",OFFSET('Smelter Reference List'!$E$4,$S2169-4,0))</f>
        <v/>
      </c>
      <c r="G2169" s="166" t="str">
        <f ca="1">IF(C2169=$U$4,"Enter smelter details", IF(ISERROR($S2169),"",OFFSET('Smelter Reference List'!$F$4,$S2169-4,0)))</f>
        <v/>
      </c>
      <c r="H2169" s="290" t="str">
        <f ca="1">IF(ISERROR($S2169),"",OFFSET('Smelter Reference List'!$G$4,$S2169-4,0))</f>
        <v/>
      </c>
      <c r="I2169" s="291" t="str">
        <f ca="1">IF(ISERROR($S2169),"",OFFSET('Smelter Reference List'!$H$4,$S2169-4,0))</f>
        <v/>
      </c>
      <c r="J2169" s="291" t="str">
        <f ca="1">IF(ISERROR($S2169),"",OFFSET('Smelter Reference List'!$I$4,$S2169-4,0))</f>
        <v/>
      </c>
      <c r="K2169" s="288"/>
      <c r="L2169" s="288"/>
      <c r="M2169" s="288"/>
      <c r="N2169" s="288"/>
      <c r="O2169" s="288"/>
      <c r="P2169" s="288"/>
      <c r="Q2169" s="289"/>
      <c r="R2169" s="274"/>
      <c r="S2169" s="275" t="e">
        <f>IF(OR(C2169="",C2169=T$4),NA(),MATCH($B2169&amp;$C2169,'Smelter Reference List'!$J:$J,0))</f>
        <v>#N/A</v>
      </c>
      <c r="T2169" s="276"/>
      <c r="U2169" s="276"/>
      <c r="V2169" s="276"/>
      <c r="W2169" s="276"/>
    </row>
    <row r="2170" spans="1:23" s="267" customFormat="1" ht="20.25">
      <c r="A2170" s="265"/>
      <c r="B2170" s="273"/>
      <c r="C2170" s="273"/>
      <c r="D2170" s="166" t="str">
        <f ca="1">IF(ISERROR($S2170),"",OFFSET('Smelter Reference List'!$C$4,$S2170-4,0)&amp;"")</f>
        <v/>
      </c>
      <c r="E2170" s="166" t="str">
        <f ca="1">IF(ISERROR($S2170),"",OFFSET('Smelter Reference List'!$D$4,$S2170-4,0)&amp;"")</f>
        <v/>
      </c>
      <c r="F2170" s="166" t="str">
        <f ca="1">IF(ISERROR($S2170),"",OFFSET('Smelter Reference List'!$E$4,$S2170-4,0))</f>
        <v/>
      </c>
      <c r="G2170" s="166" t="str">
        <f ca="1">IF(C2170=$U$4,"Enter smelter details", IF(ISERROR($S2170),"",OFFSET('Smelter Reference List'!$F$4,$S2170-4,0)))</f>
        <v/>
      </c>
      <c r="H2170" s="290" t="str">
        <f ca="1">IF(ISERROR($S2170),"",OFFSET('Smelter Reference List'!$G$4,$S2170-4,0))</f>
        <v/>
      </c>
      <c r="I2170" s="291" t="str">
        <f ca="1">IF(ISERROR($S2170),"",OFFSET('Smelter Reference List'!$H$4,$S2170-4,0))</f>
        <v/>
      </c>
      <c r="J2170" s="291" t="str">
        <f ca="1">IF(ISERROR($S2170),"",OFFSET('Smelter Reference List'!$I$4,$S2170-4,0))</f>
        <v/>
      </c>
      <c r="K2170" s="288"/>
      <c r="L2170" s="288"/>
      <c r="M2170" s="288"/>
      <c r="N2170" s="288"/>
      <c r="O2170" s="288"/>
      <c r="P2170" s="288"/>
      <c r="Q2170" s="289"/>
      <c r="R2170" s="274"/>
      <c r="S2170" s="275" t="e">
        <f>IF(OR(C2170="",C2170=T$4),NA(),MATCH($B2170&amp;$C2170,'Smelter Reference List'!$J:$J,0))</f>
        <v>#N/A</v>
      </c>
      <c r="T2170" s="276"/>
      <c r="U2170" s="276"/>
      <c r="V2170" s="276"/>
      <c r="W2170" s="276"/>
    </row>
    <row r="2171" spans="1:23" s="267" customFormat="1" ht="20.25">
      <c r="A2171" s="265"/>
      <c r="B2171" s="273"/>
      <c r="C2171" s="273"/>
      <c r="D2171" s="166" t="str">
        <f ca="1">IF(ISERROR($S2171),"",OFFSET('Smelter Reference List'!$C$4,$S2171-4,0)&amp;"")</f>
        <v/>
      </c>
      <c r="E2171" s="166" t="str">
        <f ca="1">IF(ISERROR($S2171),"",OFFSET('Smelter Reference List'!$D$4,$S2171-4,0)&amp;"")</f>
        <v/>
      </c>
      <c r="F2171" s="166" t="str">
        <f ca="1">IF(ISERROR($S2171),"",OFFSET('Smelter Reference List'!$E$4,$S2171-4,0))</f>
        <v/>
      </c>
      <c r="G2171" s="166" t="str">
        <f ca="1">IF(C2171=$U$4,"Enter smelter details", IF(ISERROR($S2171),"",OFFSET('Smelter Reference List'!$F$4,$S2171-4,0)))</f>
        <v/>
      </c>
      <c r="H2171" s="290" t="str">
        <f ca="1">IF(ISERROR($S2171),"",OFFSET('Smelter Reference List'!$G$4,$S2171-4,0))</f>
        <v/>
      </c>
      <c r="I2171" s="291" t="str">
        <f ca="1">IF(ISERROR($S2171),"",OFFSET('Smelter Reference List'!$H$4,$S2171-4,0))</f>
        <v/>
      </c>
      <c r="J2171" s="291" t="str">
        <f ca="1">IF(ISERROR($S2171),"",OFFSET('Smelter Reference List'!$I$4,$S2171-4,0))</f>
        <v/>
      </c>
      <c r="K2171" s="288"/>
      <c r="L2171" s="288"/>
      <c r="M2171" s="288"/>
      <c r="N2171" s="288"/>
      <c r="O2171" s="288"/>
      <c r="P2171" s="288"/>
      <c r="Q2171" s="289"/>
      <c r="R2171" s="274"/>
      <c r="S2171" s="275" t="e">
        <f>IF(OR(C2171="",C2171=T$4),NA(),MATCH($B2171&amp;$C2171,'Smelter Reference List'!$J:$J,0))</f>
        <v>#N/A</v>
      </c>
      <c r="T2171" s="276"/>
      <c r="U2171" s="276"/>
      <c r="V2171" s="276"/>
      <c r="W2171" s="276"/>
    </row>
    <row r="2172" spans="1:23" s="267" customFormat="1" ht="20.25">
      <c r="A2172" s="265"/>
      <c r="B2172" s="273"/>
      <c r="C2172" s="273"/>
      <c r="D2172" s="166" t="str">
        <f ca="1">IF(ISERROR($S2172),"",OFFSET('Smelter Reference List'!$C$4,$S2172-4,0)&amp;"")</f>
        <v/>
      </c>
      <c r="E2172" s="166" t="str">
        <f ca="1">IF(ISERROR($S2172),"",OFFSET('Smelter Reference List'!$D$4,$S2172-4,0)&amp;"")</f>
        <v/>
      </c>
      <c r="F2172" s="166" t="str">
        <f ca="1">IF(ISERROR($S2172),"",OFFSET('Smelter Reference List'!$E$4,$S2172-4,0))</f>
        <v/>
      </c>
      <c r="G2172" s="166" t="str">
        <f ca="1">IF(C2172=$U$4,"Enter smelter details", IF(ISERROR($S2172),"",OFFSET('Smelter Reference List'!$F$4,$S2172-4,0)))</f>
        <v/>
      </c>
      <c r="H2172" s="290" t="str">
        <f ca="1">IF(ISERROR($S2172),"",OFFSET('Smelter Reference List'!$G$4,$S2172-4,0))</f>
        <v/>
      </c>
      <c r="I2172" s="291" t="str">
        <f ca="1">IF(ISERROR($S2172),"",OFFSET('Smelter Reference List'!$H$4,$S2172-4,0))</f>
        <v/>
      </c>
      <c r="J2172" s="291" t="str">
        <f ca="1">IF(ISERROR($S2172),"",OFFSET('Smelter Reference List'!$I$4,$S2172-4,0))</f>
        <v/>
      </c>
      <c r="K2172" s="288"/>
      <c r="L2172" s="288"/>
      <c r="M2172" s="288"/>
      <c r="N2172" s="288"/>
      <c r="O2172" s="288"/>
      <c r="P2172" s="288"/>
      <c r="Q2172" s="289"/>
      <c r="R2172" s="274"/>
      <c r="S2172" s="275" t="e">
        <f>IF(OR(C2172="",C2172=T$4),NA(),MATCH($B2172&amp;$C2172,'Smelter Reference List'!$J:$J,0))</f>
        <v>#N/A</v>
      </c>
      <c r="T2172" s="276"/>
      <c r="U2172" s="276"/>
      <c r="V2172" s="276"/>
      <c r="W2172" s="276"/>
    </row>
    <row r="2173" spans="1:23" s="267" customFormat="1" ht="20.25">
      <c r="A2173" s="265"/>
      <c r="B2173" s="273"/>
      <c r="C2173" s="273"/>
      <c r="D2173" s="166" t="str">
        <f ca="1">IF(ISERROR($S2173),"",OFFSET('Smelter Reference List'!$C$4,$S2173-4,0)&amp;"")</f>
        <v/>
      </c>
      <c r="E2173" s="166" t="str">
        <f ca="1">IF(ISERROR($S2173),"",OFFSET('Smelter Reference List'!$D$4,$S2173-4,0)&amp;"")</f>
        <v/>
      </c>
      <c r="F2173" s="166" t="str">
        <f ca="1">IF(ISERROR($S2173),"",OFFSET('Smelter Reference List'!$E$4,$S2173-4,0))</f>
        <v/>
      </c>
      <c r="G2173" s="166" t="str">
        <f ca="1">IF(C2173=$U$4,"Enter smelter details", IF(ISERROR($S2173),"",OFFSET('Smelter Reference List'!$F$4,$S2173-4,0)))</f>
        <v/>
      </c>
      <c r="H2173" s="290" t="str">
        <f ca="1">IF(ISERROR($S2173),"",OFFSET('Smelter Reference List'!$G$4,$S2173-4,0))</f>
        <v/>
      </c>
      <c r="I2173" s="291" t="str">
        <f ca="1">IF(ISERROR($S2173),"",OFFSET('Smelter Reference List'!$H$4,$S2173-4,0))</f>
        <v/>
      </c>
      <c r="J2173" s="291" t="str">
        <f ca="1">IF(ISERROR($S2173),"",OFFSET('Smelter Reference List'!$I$4,$S2173-4,0))</f>
        <v/>
      </c>
      <c r="K2173" s="288"/>
      <c r="L2173" s="288"/>
      <c r="M2173" s="288"/>
      <c r="N2173" s="288"/>
      <c r="O2173" s="288"/>
      <c r="P2173" s="288"/>
      <c r="Q2173" s="289"/>
      <c r="R2173" s="274"/>
      <c r="S2173" s="275" t="e">
        <f>IF(OR(C2173="",C2173=T$4),NA(),MATCH($B2173&amp;$C2173,'Smelter Reference List'!$J:$J,0))</f>
        <v>#N/A</v>
      </c>
      <c r="T2173" s="276"/>
      <c r="U2173" s="276"/>
      <c r="V2173" s="276"/>
      <c r="W2173" s="276"/>
    </row>
    <row r="2174" spans="1:23" s="267" customFormat="1" ht="20.25">
      <c r="A2174" s="265"/>
      <c r="B2174" s="273"/>
      <c r="C2174" s="273"/>
      <c r="D2174" s="166" t="str">
        <f ca="1">IF(ISERROR($S2174),"",OFFSET('Smelter Reference List'!$C$4,$S2174-4,0)&amp;"")</f>
        <v/>
      </c>
      <c r="E2174" s="166" t="str">
        <f ca="1">IF(ISERROR($S2174),"",OFFSET('Smelter Reference List'!$D$4,$S2174-4,0)&amp;"")</f>
        <v/>
      </c>
      <c r="F2174" s="166" t="str">
        <f ca="1">IF(ISERROR($S2174),"",OFFSET('Smelter Reference List'!$E$4,$S2174-4,0))</f>
        <v/>
      </c>
      <c r="G2174" s="166" t="str">
        <f ca="1">IF(C2174=$U$4,"Enter smelter details", IF(ISERROR($S2174),"",OFFSET('Smelter Reference List'!$F$4,$S2174-4,0)))</f>
        <v/>
      </c>
      <c r="H2174" s="290" t="str">
        <f ca="1">IF(ISERROR($S2174),"",OFFSET('Smelter Reference List'!$G$4,$S2174-4,0))</f>
        <v/>
      </c>
      <c r="I2174" s="291" t="str">
        <f ca="1">IF(ISERROR($S2174),"",OFFSET('Smelter Reference List'!$H$4,$S2174-4,0))</f>
        <v/>
      </c>
      <c r="J2174" s="291" t="str">
        <f ca="1">IF(ISERROR($S2174),"",OFFSET('Smelter Reference List'!$I$4,$S2174-4,0))</f>
        <v/>
      </c>
      <c r="K2174" s="288"/>
      <c r="L2174" s="288"/>
      <c r="M2174" s="288"/>
      <c r="N2174" s="288"/>
      <c r="O2174" s="288"/>
      <c r="P2174" s="288"/>
      <c r="Q2174" s="289"/>
      <c r="R2174" s="274"/>
      <c r="S2174" s="275" t="e">
        <f>IF(OR(C2174="",C2174=T$4),NA(),MATCH($B2174&amp;$C2174,'Smelter Reference List'!$J:$J,0))</f>
        <v>#N/A</v>
      </c>
      <c r="T2174" s="276"/>
      <c r="U2174" s="276"/>
      <c r="V2174" s="276"/>
      <c r="W2174" s="276"/>
    </row>
    <row r="2175" spans="1:23" s="267" customFormat="1" ht="20.25">
      <c r="A2175" s="265"/>
      <c r="B2175" s="273"/>
      <c r="C2175" s="273"/>
      <c r="D2175" s="166" t="str">
        <f ca="1">IF(ISERROR($S2175),"",OFFSET('Smelter Reference List'!$C$4,$S2175-4,0)&amp;"")</f>
        <v/>
      </c>
      <c r="E2175" s="166" t="str">
        <f ca="1">IF(ISERROR($S2175),"",OFFSET('Smelter Reference List'!$D$4,$S2175-4,0)&amp;"")</f>
        <v/>
      </c>
      <c r="F2175" s="166" t="str">
        <f ca="1">IF(ISERROR($S2175),"",OFFSET('Smelter Reference List'!$E$4,$S2175-4,0))</f>
        <v/>
      </c>
      <c r="G2175" s="166" t="str">
        <f ca="1">IF(C2175=$U$4,"Enter smelter details", IF(ISERROR($S2175),"",OFFSET('Smelter Reference List'!$F$4,$S2175-4,0)))</f>
        <v/>
      </c>
      <c r="H2175" s="290" t="str">
        <f ca="1">IF(ISERROR($S2175),"",OFFSET('Smelter Reference List'!$G$4,$S2175-4,0))</f>
        <v/>
      </c>
      <c r="I2175" s="291" t="str">
        <f ca="1">IF(ISERROR($S2175),"",OFFSET('Smelter Reference List'!$H$4,$S2175-4,0))</f>
        <v/>
      </c>
      <c r="J2175" s="291" t="str">
        <f ca="1">IF(ISERROR($S2175),"",OFFSET('Smelter Reference List'!$I$4,$S2175-4,0))</f>
        <v/>
      </c>
      <c r="K2175" s="288"/>
      <c r="L2175" s="288"/>
      <c r="M2175" s="288"/>
      <c r="N2175" s="288"/>
      <c r="O2175" s="288"/>
      <c r="P2175" s="288"/>
      <c r="Q2175" s="289"/>
      <c r="R2175" s="274"/>
      <c r="S2175" s="275" t="e">
        <f>IF(OR(C2175="",C2175=T$4),NA(),MATCH($B2175&amp;$C2175,'Smelter Reference List'!$J:$J,0))</f>
        <v>#N/A</v>
      </c>
      <c r="T2175" s="276"/>
      <c r="U2175" s="276"/>
      <c r="V2175" s="276"/>
      <c r="W2175" s="276"/>
    </row>
    <row r="2176" spans="1:23" s="267" customFormat="1" ht="20.25">
      <c r="A2176" s="265"/>
      <c r="B2176" s="273"/>
      <c r="C2176" s="273"/>
      <c r="D2176" s="166" t="str">
        <f ca="1">IF(ISERROR($S2176),"",OFFSET('Smelter Reference List'!$C$4,$S2176-4,0)&amp;"")</f>
        <v/>
      </c>
      <c r="E2176" s="166" t="str">
        <f ca="1">IF(ISERROR($S2176),"",OFFSET('Smelter Reference List'!$D$4,$S2176-4,0)&amp;"")</f>
        <v/>
      </c>
      <c r="F2176" s="166" t="str">
        <f ca="1">IF(ISERROR($S2176),"",OFFSET('Smelter Reference List'!$E$4,$S2176-4,0))</f>
        <v/>
      </c>
      <c r="G2176" s="166" t="str">
        <f ca="1">IF(C2176=$U$4,"Enter smelter details", IF(ISERROR($S2176),"",OFFSET('Smelter Reference List'!$F$4,$S2176-4,0)))</f>
        <v/>
      </c>
      <c r="H2176" s="290" t="str">
        <f ca="1">IF(ISERROR($S2176),"",OFFSET('Smelter Reference List'!$G$4,$S2176-4,0))</f>
        <v/>
      </c>
      <c r="I2176" s="291" t="str">
        <f ca="1">IF(ISERROR($S2176),"",OFFSET('Smelter Reference List'!$H$4,$S2176-4,0))</f>
        <v/>
      </c>
      <c r="J2176" s="291" t="str">
        <f ca="1">IF(ISERROR($S2176),"",OFFSET('Smelter Reference List'!$I$4,$S2176-4,0))</f>
        <v/>
      </c>
      <c r="K2176" s="288"/>
      <c r="L2176" s="288"/>
      <c r="M2176" s="288"/>
      <c r="N2176" s="288"/>
      <c r="O2176" s="288"/>
      <c r="P2176" s="288"/>
      <c r="Q2176" s="289"/>
      <c r="R2176" s="274"/>
      <c r="S2176" s="275" t="e">
        <f>IF(OR(C2176="",C2176=T$4),NA(),MATCH($B2176&amp;$C2176,'Smelter Reference List'!$J:$J,0))</f>
        <v>#N/A</v>
      </c>
      <c r="T2176" s="276"/>
      <c r="U2176" s="276"/>
      <c r="V2176" s="276"/>
      <c r="W2176" s="276"/>
    </row>
    <row r="2177" spans="1:23" s="267" customFormat="1" ht="20.25">
      <c r="A2177" s="265"/>
      <c r="B2177" s="273"/>
      <c r="C2177" s="273"/>
      <c r="D2177" s="166" t="str">
        <f ca="1">IF(ISERROR($S2177),"",OFFSET('Smelter Reference List'!$C$4,$S2177-4,0)&amp;"")</f>
        <v/>
      </c>
      <c r="E2177" s="166" t="str">
        <f ca="1">IF(ISERROR($S2177),"",OFFSET('Smelter Reference List'!$D$4,$S2177-4,0)&amp;"")</f>
        <v/>
      </c>
      <c r="F2177" s="166" t="str">
        <f ca="1">IF(ISERROR($S2177),"",OFFSET('Smelter Reference List'!$E$4,$S2177-4,0))</f>
        <v/>
      </c>
      <c r="G2177" s="166" t="str">
        <f ca="1">IF(C2177=$U$4,"Enter smelter details", IF(ISERROR($S2177),"",OFFSET('Smelter Reference List'!$F$4,$S2177-4,0)))</f>
        <v/>
      </c>
      <c r="H2177" s="290" t="str">
        <f ca="1">IF(ISERROR($S2177),"",OFFSET('Smelter Reference List'!$G$4,$S2177-4,0))</f>
        <v/>
      </c>
      <c r="I2177" s="291" t="str">
        <f ca="1">IF(ISERROR($S2177),"",OFFSET('Smelter Reference List'!$H$4,$S2177-4,0))</f>
        <v/>
      </c>
      <c r="J2177" s="291" t="str">
        <f ca="1">IF(ISERROR($S2177),"",OFFSET('Smelter Reference List'!$I$4,$S2177-4,0))</f>
        <v/>
      </c>
      <c r="K2177" s="288"/>
      <c r="L2177" s="288"/>
      <c r="M2177" s="288"/>
      <c r="N2177" s="288"/>
      <c r="O2177" s="288"/>
      <c r="P2177" s="288"/>
      <c r="Q2177" s="289"/>
      <c r="R2177" s="274"/>
      <c r="S2177" s="275" t="e">
        <f>IF(OR(C2177="",C2177=T$4),NA(),MATCH($B2177&amp;$C2177,'Smelter Reference List'!$J:$J,0))</f>
        <v>#N/A</v>
      </c>
      <c r="T2177" s="276"/>
      <c r="U2177" s="276"/>
      <c r="V2177" s="276"/>
      <c r="W2177" s="276"/>
    </row>
    <row r="2178" spans="1:23" s="267" customFormat="1" ht="20.25">
      <c r="A2178" s="265"/>
      <c r="B2178" s="273"/>
      <c r="C2178" s="273"/>
      <c r="D2178" s="166" t="str">
        <f ca="1">IF(ISERROR($S2178),"",OFFSET('Smelter Reference List'!$C$4,$S2178-4,0)&amp;"")</f>
        <v/>
      </c>
      <c r="E2178" s="166" t="str">
        <f ca="1">IF(ISERROR($S2178),"",OFFSET('Smelter Reference List'!$D$4,$S2178-4,0)&amp;"")</f>
        <v/>
      </c>
      <c r="F2178" s="166" t="str">
        <f ca="1">IF(ISERROR($S2178),"",OFFSET('Smelter Reference List'!$E$4,$S2178-4,0))</f>
        <v/>
      </c>
      <c r="G2178" s="166" t="str">
        <f ca="1">IF(C2178=$U$4,"Enter smelter details", IF(ISERROR($S2178),"",OFFSET('Smelter Reference List'!$F$4,$S2178-4,0)))</f>
        <v/>
      </c>
      <c r="H2178" s="290" t="str">
        <f ca="1">IF(ISERROR($S2178),"",OFFSET('Smelter Reference List'!$G$4,$S2178-4,0))</f>
        <v/>
      </c>
      <c r="I2178" s="291" t="str">
        <f ca="1">IF(ISERROR($S2178),"",OFFSET('Smelter Reference List'!$H$4,$S2178-4,0))</f>
        <v/>
      </c>
      <c r="J2178" s="291" t="str">
        <f ca="1">IF(ISERROR($S2178),"",OFFSET('Smelter Reference List'!$I$4,$S2178-4,0))</f>
        <v/>
      </c>
      <c r="K2178" s="288"/>
      <c r="L2178" s="288"/>
      <c r="M2178" s="288"/>
      <c r="N2178" s="288"/>
      <c r="O2178" s="288"/>
      <c r="P2178" s="288"/>
      <c r="Q2178" s="289"/>
      <c r="R2178" s="274"/>
      <c r="S2178" s="275" t="e">
        <f>IF(OR(C2178="",C2178=T$4),NA(),MATCH($B2178&amp;$C2178,'Smelter Reference List'!$J:$J,0))</f>
        <v>#N/A</v>
      </c>
      <c r="T2178" s="276"/>
      <c r="U2178" s="276"/>
      <c r="V2178" s="276"/>
      <c r="W2178" s="276"/>
    </row>
    <row r="2179" spans="1:23" s="267" customFormat="1" ht="20.25">
      <c r="A2179" s="265"/>
      <c r="B2179" s="273"/>
      <c r="C2179" s="273"/>
      <c r="D2179" s="166" t="str">
        <f ca="1">IF(ISERROR($S2179),"",OFFSET('Smelter Reference List'!$C$4,$S2179-4,0)&amp;"")</f>
        <v/>
      </c>
      <c r="E2179" s="166" t="str">
        <f ca="1">IF(ISERROR($S2179),"",OFFSET('Smelter Reference List'!$D$4,$S2179-4,0)&amp;"")</f>
        <v/>
      </c>
      <c r="F2179" s="166" t="str">
        <f ca="1">IF(ISERROR($S2179),"",OFFSET('Smelter Reference List'!$E$4,$S2179-4,0))</f>
        <v/>
      </c>
      <c r="G2179" s="166" t="str">
        <f ca="1">IF(C2179=$U$4,"Enter smelter details", IF(ISERROR($S2179),"",OFFSET('Smelter Reference List'!$F$4,$S2179-4,0)))</f>
        <v/>
      </c>
      <c r="H2179" s="290" t="str">
        <f ca="1">IF(ISERROR($S2179),"",OFFSET('Smelter Reference List'!$G$4,$S2179-4,0))</f>
        <v/>
      </c>
      <c r="I2179" s="291" t="str">
        <f ca="1">IF(ISERROR($S2179),"",OFFSET('Smelter Reference List'!$H$4,$S2179-4,0))</f>
        <v/>
      </c>
      <c r="J2179" s="291" t="str">
        <f ca="1">IF(ISERROR($S2179),"",OFFSET('Smelter Reference List'!$I$4,$S2179-4,0))</f>
        <v/>
      </c>
      <c r="K2179" s="288"/>
      <c r="L2179" s="288"/>
      <c r="M2179" s="288"/>
      <c r="N2179" s="288"/>
      <c r="O2179" s="288"/>
      <c r="P2179" s="288"/>
      <c r="Q2179" s="289"/>
      <c r="R2179" s="274"/>
      <c r="S2179" s="275" t="e">
        <f>IF(OR(C2179="",C2179=T$4),NA(),MATCH($B2179&amp;$C2179,'Smelter Reference List'!$J:$J,0))</f>
        <v>#N/A</v>
      </c>
      <c r="T2179" s="276"/>
      <c r="U2179" s="276"/>
      <c r="V2179" s="276"/>
      <c r="W2179" s="276"/>
    </row>
    <row r="2180" spans="1:23" s="267" customFormat="1" ht="20.25">
      <c r="A2180" s="265"/>
      <c r="B2180" s="273"/>
      <c r="C2180" s="273"/>
      <c r="D2180" s="166" t="str">
        <f ca="1">IF(ISERROR($S2180),"",OFFSET('Smelter Reference List'!$C$4,$S2180-4,0)&amp;"")</f>
        <v/>
      </c>
      <c r="E2180" s="166" t="str">
        <f ca="1">IF(ISERROR($S2180),"",OFFSET('Smelter Reference List'!$D$4,$S2180-4,0)&amp;"")</f>
        <v/>
      </c>
      <c r="F2180" s="166" t="str">
        <f ca="1">IF(ISERROR($S2180),"",OFFSET('Smelter Reference List'!$E$4,$S2180-4,0))</f>
        <v/>
      </c>
      <c r="G2180" s="166" t="str">
        <f ca="1">IF(C2180=$U$4,"Enter smelter details", IF(ISERROR($S2180),"",OFFSET('Smelter Reference List'!$F$4,$S2180-4,0)))</f>
        <v/>
      </c>
      <c r="H2180" s="290" t="str">
        <f ca="1">IF(ISERROR($S2180),"",OFFSET('Smelter Reference List'!$G$4,$S2180-4,0))</f>
        <v/>
      </c>
      <c r="I2180" s="291" t="str">
        <f ca="1">IF(ISERROR($S2180),"",OFFSET('Smelter Reference List'!$H$4,$S2180-4,0))</f>
        <v/>
      </c>
      <c r="J2180" s="291" t="str">
        <f ca="1">IF(ISERROR($S2180),"",OFFSET('Smelter Reference List'!$I$4,$S2180-4,0))</f>
        <v/>
      </c>
      <c r="K2180" s="288"/>
      <c r="L2180" s="288"/>
      <c r="M2180" s="288"/>
      <c r="N2180" s="288"/>
      <c r="O2180" s="288"/>
      <c r="P2180" s="288"/>
      <c r="Q2180" s="289"/>
      <c r="R2180" s="274"/>
      <c r="S2180" s="275" t="e">
        <f>IF(OR(C2180="",C2180=T$4),NA(),MATCH($B2180&amp;$C2180,'Smelter Reference List'!$J:$J,0))</f>
        <v>#N/A</v>
      </c>
      <c r="T2180" s="276"/>
      <c r="U2180" s="276"/>
      <c r="V2180" s="276"/>
      <c r="W2180" s="276"/>
    </row>
    <row r="2181" spans="1:23" s="267" customFormat="1" ht="20.25">
      <c r="A2181" s="265"/>
      <c r="B2181" s="273"/>
      <c r="C2181" s="273"/>
      <c r="D2181" s="166" t="str">
        <f ca="1">IF(ISERROR($S2181),"",OFFSET('Smelter Reference List'!$C$4,$S2181-4,0)&amp;"")</f>
        <v/>
      </c>
      <c r="E2181" s="166" t="str">
        <f ca="1">IF(ISERROR($S2181),"",OFFSET('Smelter Reference List'!$D$4,$S2181-4,0)&amp;"")</f>
        <v/>
      </c>
      <c r="F2181" s="166" t="str">
        <f ca="1">IF(ISERROR($S2181),"",OFFSET('Smelter Reference List'!$E$4,$S2181-4,0))</f>
        <v/>
      </c>
      <c r="G2181" s="166" t="str">
        <f ca="1">IF(C2181=$U$4,"Enter smelter details", IF(ISERROR($S2181),"",OFFSET('Smelter Reference List'!$F$4,$S2181-4,0)))</f>
        <v/>
      </c>
      <c r="H2181" s="290" t="str">
        <f ca="1">IF(ISERROR($S2181),"",OFFSET('Smelter Reference List'!$G$4,$S2181-4,0))</f>
        <v/>
      </c>
      <c r="I2181" s="291" t="str">
        <f ca="1">IF(ISERROR($S2181),"",OFFSET('Smelter Reference List'!$H$4,$S2181-4,0))</f>
        <v/>
      </c>
      <c r="J2181" s="291" t="str">
        <f ca="1">IF(ISERROR($S2181),"",OFFSET('Smelter Reference List'!$I$4,$S2181-4,0))</f>
        <v/>
      </c>
      <c r="K2181" s="288"/>
      <c r="L2181" s="288"/>
      <c r="M2181" s="288"/>
      <c r="N2181" s="288"/>
      <c r="O2181" s="288"/>
      <c r="P2181" s="288"/>
      <c r="Q2181" s="289"/>
      <c r="R2181" s="274"/>
      <c r="S2181" s="275" t="e">
        <f>IF(OR(C2181="",C2181=T$4),NA(),MATCH($B2181&amp;$C2181,'Smelter Reference List'!$J:$J,0))</f>
        <v>#N/A</v>
      </c>
      <c r="T2181" s="276"/>
      <c r="U2181" s="276"/>
      <c r="V2181" s="276"/>
      <c r="W2181" s="276"/>
    </row>
    <row r="2182" spans="1:23" s="267" customFormat="1" ht="20.25">
      <c r="A2182" s="265"/>
      <c r="B2182" s="273"/>
      <c r="C2182" s="273"/>
      <c r="D2182" s="166" t="str">
        <f ca="1">IF(ISERROR($S2182),"",OFFSET('Smelter Reference List'!$C$4,$S2182-4,0)&amp;"")</f>
        <v/>
      </c>
      <c r="E2182" s="166" t="str">
        <f ca="1">IF(ISERROR($S2182),"",OFFSET('Smelter Reference List'!$D$4,$S2182-4,0)&amp;"")</f>
        <v/>
      </c>
      <c r="F2182" s="166" t="str">
        <f ca="1">IF(ISERROR($S2182),"",OFFSET('Smelter Reference List'!$E$4,$S2182-4,0))</f>
        <v/>
      </c>
      <c r="G2182" s="166" t="str">
        <f ca="1">IF(C2182=$U$4,"Enter smelter details", IF(ISERROR($S2182),"",OFFSET('Smelter Reference List'!$F$4,$S2182-4,0)))</f>
        <v/>
      </c>
      <c r="H2182" s="290" t="str">
        <f ca="1">IF(ISERROR($S2182),"",OFFSET('Smelter Reference List'!$G$4,$S2182-4,0))</f>
        <v/>
      </c>
      <c r="I2182" s="291" t="str">
        <f ca="1">IF(ISERROR($S2182),"",OFFSET('Smelter Reference List'!$H$4,$S2182-4,0))</f>
        <v/>
      </c>
      <c r="J2182" s="291" t="str">
        <f ca="1">IF(ISERROR($S2182),"",OFFSET('Smelter Reference List'!$I$4,$S2182-4,0))</f>
        <v/>
      </c>
      <c r="K2182" s="288"/>
      <c r="L2182" s="288"/>
      <c r="M2182" s="288"/>
      <c r="N2182" s="288"/>
      <c r="O2182" s="288"/>
      <c r="P2182" s="288"/>
      <c r="Q2182" s="289"/>
      <c r="R2182" s="274"/>
      <c r="S2182" s="275" t="e">
        <f>IF(OR(C2182="",C2182=T$4),NA(),MATCH($B2182&amp;$C2182,'Smelter Reference List'!$J:$J,0))</f>
        <v>#N/A</v>
      </c>
      <c r="T2182" s="276"/>
      <c r="U2182" s="276"/>
      <c r="V2182" s="276"/>
      <c r="W2182" s="276"/>
    </row>
    <row r="2183" spans="1:23" s="267" customFormat="1" ht="20.25">
      <c r="A2183" s="265"/>
      <c r="B2183" s="273"/>
      <c r="C2183" s="273"/>
      <c r="D2183" s="166" t="str">
        <f ca="1">IF(ISERROR($S2183),"",OFFSET('Smelter Reference List'!$C$4,$S2183-4,0)&amp;"")</f>
        <v/>
      </c>
      <c r="E2183" s="166" t="str">
        <f ca="1">IF(ISERROR($S2183),"",OFFSET('Smelter Reference List'!$D$4,$S2183-4,0)&amp;"")</f>
        <v/>
      </c>
      <c r="F2183" s="166" t="str">
        <f ca="1">IF(ISERROR($S2183),"",OFFSET('Smelter Reference List'!$E$4,$S2183-4,0))</f>
        <v/>
      </c>
      <c r="G2183" s="166" t="str">
        <f ca="1">IF(C2183=$U$4,"Enter smelter details", IF(ISERROR($S2183),"",OFFSET('Smelter Reference List'!$F$4,$S2183-4,0)))</f>
        <v/>
      </c>
      <c r="H2183" s="290" t="str">
        <f ca="1">IF(ISERROR($S2183),"",OFFSET('Smelter Reference List'!$G$4,$S2183-4,0))</f>
        <v/>
      </c>
      <c r="I2183" s="291" t="str">
        <f ca="1">IF(ISERROR($S2183),"",OFFSET('Smelter Reference List'!$H$4,$S2183-4,0))</f>
        <v/>
      </c>
      <c r="J2183" s="291" t="str">
        <f ca="1">IF(ISERROR($S2183),"",OFFSET('Smelter Reference List'!$I$4,$S2183-4,0))</f>
        <v/>
      </c>
      <c r="K2183" s="288"/>
      <c r="L2183" s="288"/>
      <c r="M2183" s="288"/>
      <c r="N2183" s="288"/>
      <c r="O2183" s="288"/>
      <c r="P2183" s="288"/>
      <c r="Q2183" s="289"/>
      <c r="R2183" s="274"/>
      <c r="S2183" s="275" t="e">
        <f>IF(OR(C2183="",C2183=T$4),NA(),MATCH($B2183&amp;$C2183,'Smelter Reference List'!$J:$J,0))</f>
        <v>#N/A</v>
      </c>
      <c r="T2183" s="276"/>
      <c r="U2183" s="276"/>
      <c r="V2183" s="276"/>
      <c r="W2183" s="276"/>
    </row>
    <row r="2184" spans="1:23" s="267" customFormat="1" ht="20.25">
      <c r="A2184" s="265"/>
      <c r="B2184" s="273"/>
      <c r="C2184" s="273"/>
      <c r="D2184" s="166" t="str">
        <f ca="1">IF(ISERROR($S2184),"",OFFSET('Smelter Reference List'!$C$4,$S2184-4,0)&amp;"")</f>
        <v/>
      </c>
      <c r="E2184" s="166" t="str">
        <f ca="1">IF(ISERROR($S2184),"",OFFSET('Smelter Reference List'!$D$4,$S2184-4,0)&amp;"")</f>
        <v/>
      </c>
      <c r="F2184" s="166" t="str">
        <f ca="1">IF(ISERROR($S2184),"",OFFSET('Smelter Reference List'!$E$4,$S2184-4,0))</f>
        <v/>
      </c>
      <c r="G2184" s="166" t="str">
        <f ca="1">IF(C2184=$U$4,"Enter smelter details", IF(ISERROR($S2184),"",OFFSET('Smelter Reference List'!$F$4,$S2184-4,0)))</f>
        <v/>
      </c>
      <c r="H2184" s="290" t="str">
        <f ca="1">IF(ISERROR($S2184),"",OFFSET('Smelter Reference List'!$G$4,$S2184-4,0))</f>
        <v/>
      </c>
      <c r="I2184" s="291" t="str">
        <f ca="1">IF(ISERROR($S2184),"",OFFSET('Smelter Reference List'!$H$4,$S2184-4,0))</f>
        <v/>
      </c>
      <c r="J2184" s="291" t="str">
        <f ca="1">IF(ISERROR($S2184),"",OFFSET('Smelter Reference List'!$I$4,$S2184-4,0))</f>
        <v/>
      </c>
      <c r="K2184" s="288"/>
      <c r="L2184" s="288"/>
      <c r="M2184" s="288"/>
      <c r="N2184" s="288"/>
      <c r="O2184" s="288"/>
      <c r="P2184" s="288"/>
      <c r="Q2184" s="289"/>
      <c r="R2184" s="274"/>
      <c r="S2184" s="275" t="e">
        <f>IF(OR(C2184="",C2184=T$4),NA(),MATCH($B2184&amp;$C2184,'Smelter Reference List'!$J:$J,0))</f>
        <v>#N/A</v>
      </c>
      <c r="T2184" s="276"/>
      <c r="U2184" s="276"/>
      <c r="V2184" s="276"/>
      <c r="W2184" s="276"/>
    </row>
    <row r="2185" spans="1:23" s="267" customFormat="1" ht="20.25">
      <c r="A2185" s="265"/>
      <c r="B2185" s="273"/>
      <c r="C2185" s="273"/>
      <c r="D2185" s="166" t="str">
        <f ca="1">IF(ISERROR($S2185),"",OFFSET('Smelter Reference List'!$C$4,$S2185-4,0)&amp;"")</f>
        <v/>
      </c>
      <c r="E2185" s="166" t="str">
        <f ca="1">IF(ISERROR($S2185),"",OFFSET('Smelter Reference List'!$D$4,$S2185-4,0)&amp;"")</f>
        <v/>
      </c>
      <c r="F2185" s="166" t="str">
        <f ca="1">IF(ISERROR($S2185),"",OFFSET('Smelter Reference List'!$E$4,$S2185-4,0))</f>
        <v/>
      </c>
      <c r="G2185" s="166" t="str">
        <f ca="1">IF(C2185=$U$4,"Enter smelter details", IF(ISERROR($S2185),"",OFFSET('Smelter Reference List'!$F$4,$S2185-4,0)))</f>
        <v/>
      </c>
      <c r="H2185" s="290" t="str">
        <f ca="1">IF(ISERROR($S2185),"",OFFSET('Smelter Reference List'!$G$4,$S2185-4,0))</f>
        <v/>
      </c>
      <c r="I2185" s="291" t="str">
        <f ca="1">IF(ISERROR($S2185),"",OFFSET('Smelter Reference List'!$H$4,$S2185-4,0))</f>
        <v/>
      </c>
      <c r="J2185" s="291" t="str">
        <f ca="1">IF(ISERROR($S2185),"",OFFSET('Smelter Reference List'!$I$4,$S2185-4,0))</f>
        <v/>
      </c>
      <c r="K2185" s="288"/>
      <c r="L2185" s="288"/>
      <c r="M2185" s="288"/>
      <c r="N2185" s="288"/>
      <c r="O2185" s="288"/>
      <c r="P2185" s="288"/>
      <c r="Q2185" s="289"/>
      <c r="R2185" s="274"/>
      <c r="S2185" s="275" t="e">
        <f>IF(OR(C2185="",C2185=T$4),NA(),MATCH($B2185&amp;$C2185,'Smelter Reference List'!$J:$J,0))</f>
        <v>#N/A</v>
      </c>
      <c r="T2185" s="276"/>
      <c r="U2185" s="276"/>
      <c r="V2185" s="276"/>
      <c r="W2185" s="276"/>
    </row>
    <row r="2186" spans="1:23" s="267" customFormat="1" ht="20.25">
      <c r="A2186" s="265"/>
      <c r="B2186" s="273"/>
      <c r="C2186" s="273"/>
      <c r="D2186" s="166" t="str">
        <f ca="1">IF(ISERROR($S2186),"",OFFSET('Smelter Reference List'!$C$4,$S2186-4,0)&amp;"")</f>
        <v/>
      </c>
      <c r="E2186" s="166" t="str">
        <f ca="1">IF(ISERROR($S2186),"",OFFSET('Smelter Reference List'!$D$4,$S2186-4,0)&amp;"")</f>
        <v/>
      </c>
      <c r="F2186" s="166" t="str">
        <f ca="1">IF(ISERROR($S2186),"",OFFSET('Smelter Reference List'!$E$4,$S2186-4,0))</f>
        <v/>
      </c>
      <c r="G2186" s="166" t="str">
        <f ca="1">IF(C2186=$U$4,"Enter smelter details", IF(ISERROR($S2186),"",OFFSET('Smelter Reference List'!$F$4,$S2186-4,0)))</f>
        <v/>
      </c>
      <c r="H2186" s="290" t="str">
        <f ca="1">IF(ISERROR($S2186),"",OFFSET('Smelter Reference List'!$G$4,$S2186-4,0))</f>
        <v/>
      </c>
      <c r="I2186" s="291" t="str">
        <f ca="1">IF(ISERROR($S2186),"",OFFSET('Smelter Reference List'!$H$4,$S2186-4,0))</f>
        <v/>
      </c>
      <c r="J2186" s="291" t="str">
        <f ca="1">IF(ISERROR($S2186),"",OFFSET('Smelter Reference List'!$I$4,$S2186-4,0))</f>
        <v/>
      </c>
      <c r="K2186" s="288"/>
      <c r="L2186" s="288"/>
      <c r="M2186" s="288"/>
      <c r="N2186" s="288"/>
      <c r="O2186" s="288"/>
      <c r="P2186" s="288"/>
      <c r="Q2186" s="289"/>
      <c r="R2186" s="274"/>
      <c r="S2186" s="275" t="e">
        <f>IF(OR(C2186="",C2186=T$4),NA(),MATCH($B2186&amp;$C2186,'Smelter Reference List'!$J:$J,0))</f>
        <v>#N/A</v>
      </c>
      <c r="T2186" s="276"/>
      <c r="U2186" s="276"/>
      <c r="V2186" s="276"/>
      <c r="W2186" s="276"/>
    </row>
    <row r="2187" spans="1:23" s="267" customFormat="1" ht="20.25">
      <c r="A2187" s="265"/>
      <c r="B2187" s="273"/>
      <c r="C2187" s="273"/>
      <c r="D2187" s="166" t="str">
        <f ca="1">IF(ISERROR($S2187),"",OFFSET('Smelter Reference List'!$C$4,$S2187-4,0)&amp;"")</f>
        <v/>
      </c>
      <c r="E2187" s="166" t="str">
        <f ca="1">IF(ISERROR($S2187),"",OFFSET('Smelter Reference List'!$D$4,$S2187-4,0)&amp;"")</f>
        <v/>
      </c>
      <c r="F2187" s="166" t="str">
        <f ca="1">IF(ISERROR($S2187),"",OFFSET('Smelter Reference List'!$E$4,$S2187-4,0))</f>
        <v/>
      </c>
      <c r="G2187" s="166" t="str">
        <f ca="1">IF(C2187=$U$4,"Enter smelter details", IF(ISERROR($S2187),"",OFFSET('Smelter Reference List'!$F$4,$S2187-4,0)))</f>
        <v/>
      </c>
      <c r="H2187" s="290" t="str">
        <f ca="1">IF(ISERROR($S2187),"",OFFSET('Smelter Reference List'!$G$4,$S2187-4,0))</f>
        <v/>
      </c>
      <c r="I2187" s="291" t="str">
        <f ca="1">IF(ISERROR($S2187),"",OFFSET('Smelter Reference List'!$H$4,$S2187-4,0))</f>
        <v/>
      </c>
      <c r="J2187" s="291" t="str">
        <f ca="1">IF(ISERROR($S2187),"",OFFSET('Smelter Reference List'!$I$4,$S2187-4,0))</f>
        <v/>
      </c>
      <c r="K2187" s="288"/>
      <c r="L2187" s="288"/>
      <c r="M2187" s="288"/>
      <c r="N2187" s="288"/>
      <c r="O2187" s="288"/>
      <c r="P2187" s="288"/>
      <c r="Q2187" s="289"/>
      <c r="R2187" s="274"/>
      <c r="S2187" s="275" t="e">
        <f>IF(OR(C2187="",C2187=T$4),NA(),MATCH($B2187&amp;$C2187,'Smelter Reference List'!$J:$J,0))</f>
        <v>#N/A</v>
      </c>
      <c r="T2187" s="276"/>
      <c r="U2187" s="276"/>
      <c r="V2187" s="276"/>
      <c r="W2187" s="276"/>
    </row>
    <row r="2188" spans="1:23" s="267" customFormat="1" ht="20.25">
      <c r="A2188" s="265"/>
      <c r="B2188" s="273"/>
      <c r="C2188" s="273"/>
      <c r="D2188" s="166" t="str">
        <f ca="1">IF(ISERROR($S2188),"",OFFSET('Smelter Reference List'!$C$4,$S2188-4,0)&amp;"")</f>
        <v/>
      </c>
      <c r="E2188" s="166" t="str">
        <f ca="1">IF(ISERROR($S2188),"",OFFSET('Smelter Reference List'!$D$4,$S2188-4,0)&amp;"")</f>
        <v/>
      </c>
      <c r="F2188" s="166" t="str">
        <f ca="1">IF(ISERROR($S2188),"",OFFSET('Smelter Reference List'!$E$4,$S2188-4,0))</f>
        <v/>
      </c>
      <c r="G2188" s="166" t="str">
        <f ca="1">IF(C2188=$U$4,"Enter smelter details", IF(ISERROR($S2188),"",OFFSET('Smelter Reference List'!$F$4,$S2188-4,0)))</f>
        <v/>
      </c>
      <c r="H2188" s="290" t="str">
        <f ca="1">IF(ISERROR($S2188),"",OFFSET('Smelter Reference List'!$G$4,$S2188-4,0))</f>
        <v/>
      </c>
      <c r="I2188" s="291" t="str">
        <f ca="1">IF(ISERROR($S2188),"",OFFSET('Smelter Reference List'!$H$4,$S2188-4,0))</f>
        <v/>
      </c>
      <c r="J2188" s="291" t="str">
        <f ca="1">IF(ISERROR($S2188),"",OFFSET('Smelter Reference List'!$I$4,$S2188-4,0))</f>
        <v/>
      </c>
      <c r="K2188" s="288"/>
      <c r="L2188" s="288"/>
      <c r="M2188" s="288"/>
      <c r="N2188" s="288"/>
      <c r="O2188" s="288"/>
      <c r="P2188" s="288"/>
      <c r="Q2188" s="289"/>
      <c r="R2188" s="274"/>
      <c r="S2188" s="275" t="e">
        <f>IF(OR(C2188="",C2188=T$4),NA(),MATCH($B2188&amp;$C2188,'Smelter Reference List'!$J:$J,0))</f>
        <v>#N/A</v>
      </c>
      <c r="T2188" s="276"/>
      <c r="U2188" s="276"/>
      <c r="V2188" s="276"/>
      <c r="W2188" s="276"/>
    </row>
    <row r="2189" spans="1:23" s="267" customFormat="1" ht="20.25">
      <c r="A2189" s="265"/>
      <c r="B2189" s="273"/>
      <c r="C2189" s="273"/>
      <c r="D2189" s="166" t="str">
        <f ca="1">IF(ISERROR($S2189),"",OFFSET('Smelter Reference List'!$C$4,$S2189-4,0)&amp;"")</f>
        <v/>
      </c>
      <c r="E2189" s="166" t="str">
        <f ca="1">IF(ISERROR($S2189),"",OFFSET('Smelter Reference List'!$D$4,$S2189-4,0)&amp;"")</f>
        <v/>
      </c>
      <c r="F2189" s="166" t="str">
        <f ca="1">IF(ISERROR($S2189),"",OFFSET('Smelter Reference List'!$E$4,$S2189-4,0))</f>
        <v/>
      </c>
      <c r="G2189" s="166" t="str">
        <f ca="1">IF(C2189=$U$4,"Enter smelter details", IF(ISERROR($S2189),"",OFFSET('Smelter Reference List'!$F$4,$S2189-4,0)))</f>
        <v/>
      </c>
      <c r="H2189" s="290" t="str">
        <f ca="1">IF(ISERROR($S2189),"",OFFSET('Smelter Reference List'!$G$4,$S2189-4,0))</f>
        <v/>
      </c>
      <c r="I2189" s="291" t="str">
        <f ca="1">IF(ISERROR($S2189),"",OFFSET('Smelter Reference List'!$H$4,$S2189-4,0))</f>
        <v/>
      </c>
      <c r="J2189" s="291" t="str">
        <f ca="1">IF(ISERROR($S2189),"",OFFSET('Smelter Reference List'!$I$4,$S2189-4,0))</f>
        <v/>
      </c>
      <c r="K2189" s="288"/>
      <c r="L2189" s="288"/>
      <c r="M2189" s="288"/>
      <c r="N2189" s="288"/>
      <c r="O2189" s="288"/>
      <c r="P2189" s="288"/>
      <c r="Q2189" s="289"/>
      <c r="R2189" s="274"/>
      <c r="S2189" s="275" t="e">
        <f>IF(OR(C2189="",C2189=T$4),NA(),MATCH($B2189&amp;$C2189,'Smelter Reference List'!$J:$J,0))</f>
        <v>#N/A</v>
      </c>
      <c r="T2189" s="276"/>
      <c r="U2189" s="276"/>
      <c r="V2189" s="276"/>
      <c r="W2189" s="276"/>
    </row>
    <row r="2190" spans="1:23" s="267" customFormat="1" ht="20.25">
      <c r="A2190" s="265"/>
      <c r="B2190" s="273"/>
      <c r="C2190" s="273"/>
      <c r="D2190" s="166" t="str">
        <f ca="1">IF(ISERROR($S2190),"",OFFSET('Smelter Reference List'!$C$4,$S2190-4,0)&amp;"")</f>
        <v/>
      </c>
      <c r="E2190" s="166" t="str">
        <f ca="1">IF(ISERROR($S2190),"",OFFSET('Smelter Reference List'!$D$4,$S2190-4,0)&amp;"")</f>
        <v/>
      </c>
      <c r="F2190" s="166" t="str">
        <f ca="1">IF(ISERROR($S2190),"",OFFSET('Smelter Reference List'!$E$4,$S2190-4,0))</f>
        <v/>
      </c>
      <c r="G2190" s="166" t="str">
        <f ca="1">IF(C2190=$U$4,"Enter smelter details", IF(ISERROR($S2190),"",OFFSET('Smelter Reference List'!$F$4,$S2190-4,0)))</f>
        <v/>
      </c>
      <c r="H2190" s="290" t="str">
        <f ca="1">IF(ISERROR($S2190),"",OFFSET('Smelter Reference List'!$G$4,$S2190-4,0))</f>
        <v/>
      </c>
      <c r="I2190" s="291" t="str">
        <f ca="1">IF(ISERROR($S2190),"",OFFSET('Smelter Reference List'!$H$4,$S2190-4,0))</f>
        <v/>
      </c>
      <c r="J2190" s="291" t="str">
        <f ca="1">IF(ISERROR($S2190),"",OFFSET('Smelter Reference List'!$I$4,$S2190-4,0))</f>
        <v/>
      </c>
      <c r="K2190" s="288"/>
      <c r="L2190" s="288"/>
      <c r="M2190" s="288"/>
      <c r="N2190" s="288"/>
      <c r="O2190" s="288"/>
      <c r="P2190" s="288"/>
      <c r="Q2190" s="289"/>
      <c r="R2190" s="274"/>
      <c r="S2190" s="275" t="e">
        <f>IF(OR(C2190="",C2190=T$4),NA(),MATCH($B2190&amp;$C2190,'Smelter Reference List'!$J:$J,0))</f>
        <v>#N/A</v>
      </c>
      <c r="T2190" s="276"/>
      <c r="U2190" s="276"/>
      <c r="V2190" s="276"/>
      <c r="W2190" s="276"/>
    </row>
    <row r="2191" spans="1:23" s="267" customFormat="1" ht="20.25">
      <c r="A2191" s="265"/>
      <c r="B2191" s="273"/>
      <c r="C2191" s="273"/>
      <c r="D2191" s="166" t="str">
        <f ca="1">IF(ISERROR($S2191),"",OFFSET('Smelter Reference List'!$C$4,$S2191-4,0)&amp;"")</f>
        <v/>
      </c>
      <c r="E2191" s="166" t="str">
        <f ca="1">IF(ISERROR($S2191),"",OFFSET('Smelter Reference List'!$D$4,$S2191-4,0)&amp;"")</f>
        <v/>
      </c>
      <c r="F2191" s="166" t="str">
        <f ca="1">IF(ISERROR($S2191),"",OFFSET('Smelter Reference List'!$E$4,$S2191-4,0))</f>
        <v/>
      </c>
      <c r="G2191" s="166" t="str">
        <f ca="1">IF(C2191=$U$4,"Enter smelter details", IF(ISERROR($S2191),"",OFFSET('Smelter Reference List'!$F$4,$S2191-4,0)))</f>
        <v/>
      </c>
      <c r="H2191" s="290" t="str">
        <f ca="1">IF(ISERROR($S2191),"",OFFSET('Smelter Reference List'!$G$4,$S2191-4,0))</f>
        <v/>
      </c>
      <c r="I2191" s="291" t="str">
        <f ca="1">IF(ISERROR($S2191),"",OFFSET('Smelter Reference List'!$H$4,$S2191-4,0))</f>
        <v/>
      </c>
      <c r="J2191" s="291" t="str">
        <f ca="1">IF(ISERROR($S2191),"",OFFSET('Smelter Reference List'!$I$4,$S2191-4,0))</f>
        <v/>
      </c>
      <c r="K2191" s="288"/>
      <c r="L2191" s="288"/>
      <c r="M2191" s="288"/>
      <c r="N2191" s="288"/>
      <c r="O2191" s="288"/>
      <c r="P2191" s="288"/>
      <c r="Q2191" s="289"/>
      <c r="R2191" s="274"/>
      <c r="S2191" s="275" t="e">
        <f>IF(OR(C2191="",C2191=T$4),NA(),MATCH($B2191&amp;$C2191,'Smelter Reference List'!$J:$J,0))</f>
        <v>#N/A</v>
      </c>
      <c r="T2191" s="276"/>
      <c r="U2191" s="276"/>
      <c r="V2191" s="276"/>
      <c r="W2191" s="276"/>
    </row>
    <row r="2192" spans="1:23" s="267" customFormat="1" ht="20.25">
      <c r="A2192" s="265"/>
      <c r="B2192" s="273"/>
      <c r="C2192" s="273"/>
      <c r="D2192" s="166" t="str">
        <f ca="1">IF(ISERROR($S2192),"",OFFSET('Smelter Reference List'!$C$4,$S2192-4,0)&amp;"")</f>
        <v/>
      </c>
      <c r="E2192" s="166" t="str">
        <f ca="1">IF(ISERROR($S2192),"",OFFSET('Smelter Reference List'!$D$4,$S2192-4,0)&amp;"")</f>
        <v/>
      </c>
      <c r="F2192" s="166" t="str">
        <f ca="1">IF(ISERROR($S2192),"",OFFSET('Smelter Reference List'!$E$4,$S2192-4,0))</f>
        <v/>
      </c>
      <c r="G2192" s="166" t="str">
        <f ca="1">IF(C2192=$U$4,"Enter smelter details", IF(ISERROR($S2192),"",OFFSET('Smelter Reference List'!$F$4,$S2192-4,0)))</f>
        <v/>
      </c>
      <c r="H2192" s="290" t="str">
        <f ca="1">IF(ISERROR($S2192),"",OFFSET('Smelter Reference List'!$G$4,$S2192-4,0))</f>
        <v/>
      </c>
      <c r="I2192" s="291" t="str">
        <f ca="1">IF(ISERROR($S2192),"",OFFSET('Smelter Reference List'!$H$4,$S2192-4,0))</f>
        <v/>
      </c>
      <c r="J2192" s="291" t="str">
        <f ca="1">IF(ISERROR($S2192),"",OFFSET('Smelter Reference List'!$I$4,$S2192-4,0))</f>
        <v/>
      </c>
      <c r="K2192" s="288"/>
      <c r="L2192" s="288"/>
      <c r="M2192" s="288"/>
      <c r="N2192" s="288"/>
      <c r="O2192" s="288"/>
      <c r="P2192" s="288"/>
      <c r="Q2192" s="289"/>
      <c r="R2192" s="274"/>
      <c r="S2192" s="275" t="e">
        <f>IF(OR(C2192="",C2192=T$4),NA(),MATCH($B2192&amp;$C2192,'Smelter Reference List'!$J:$J,0))</f>
        <v>#N/A</v>
      </c>
      <c r="T2192" s="276"/>
      <c r="U2192" s="276"/>
      <c r="V2192" s="276"/>
      <c r="W2192" s="276"/>
    </row>
    <row r="2193" spans="1:23" s="267" customFormat="1" ht="20.25">
      <c r="A2193" s="265"/>
      <c r="B2193" s="273"/>
      <c r="C2193" s="273"/>
      <c r="D2193" s="166" t="str">
        <f ca="1">IF(ISERROR($S2193),"",OFFSET('Smelter Reference List'!$C$4,$S2193-4,0)&amp;"")</f>
        <v/>
      </c>
      <c r="E2193" s="166" t="str">
        <f ca="1">IF(ISERROR($S2193),"",OFFSET('Smelter Reference List'!$D$4,$S2193-4,0)&amp;"")</f>
        <v/>
      </c>
      <c r="F2193" s="166" t="str">
        <f ca="1">IF(ISERROR($S2193),"",OFFSET('Smelter Reference List'!$E$4,$S2193-4,0))</f>
        <v/>
      </c>
      <c r="G2193" s="166" t="str">
        <f ca="1">IF(C2193=$U$4,"Enter smelter details", IF(ISERROR($S2193),"",OFFSET('Smelter Reference List'!$F$4,$S2193-4,0)))</f>
        <v/>
      </c>
      <c r="H2193" s="290" t="str">
        <f ca="1">IF(ISERROR($S2193),"",OFFSET('Smelter Reference List'!$G$4,$S2193-4,0))</f>
        <v/>
      </c>
      <c r="I2193" s="291" t="str">
        <f ca="1">IF(ISERROR($S2193),"",OFFSET('Smelter Reference List'!$H$4,$S2193-4,0))</f>
        <v/>
      </c>
      <c r="J2193" s="291" t="str">
        <f ca="1">IF(ISERROR($S2193),"",OFFSET('Smelter Reference List'!$I$4,$S2193-4,0))</f>
        <v/>
      </c>
      <c r="K2193" s="288"/>
      <c r="L2193" s="288"/>
      <c r="M2193" s="288"/>
      <c r="N2193" s="288"/>
      <c r="O2193" s="288"/>
      <c r="P2193" s="288"/>
      <c r="Q2193" s="289"/>
      <c r="R2193" s="274"/>
      <c r="S2193" s="275" t="e">
        <f>IF(OR(C2193="",C2193=T$4),NA(),MATCH($B2193&amp;$C2193,'Smelter Reference List'!$J:$J,0))</f>
        <v>#N/A</v>
      </c>
      <c r="T2193" s="276"/>
      <c r="U2193" s="276"/>
      <c r="V2193" s="276"/>
      <c r="W2193" s="276"/>
    </row>
    <row r="2194" spans="1:23" s="267" customFormat="1" ht="20.25">
      <c r="A2194" s="265"/>
      <c r="B2194" s="273"/>
      <c r="C2194" s="273"/>
      <c r="D2194" s="166" t="str">
        <f ca="1">IF(ISERROR($S2194),"",OFFSET('Smelter Reference List'!$C$4,$S2194-4,0)&amp;"")</f>
        <v/>
      </c>
      <c r="E2194" s="166" t="str">
        <f ca="1">IF(ISERROR($S2194),"",OFFSET('Smelter Reference List'!$D$4,$S2194-4,0)&amp;"")</f>
        <v/>
      </c>
      <c r="F2194" s="166" t="str">
        <f ca="1">IF(ISERROR($S2194),"",OFFSET('Smelter Reference List'!$E$4,$S2194-4,0))</f>
        <v/>
      </c>
      <c r="G2194" s="166" t="str">
        <f ca="1">IF(C2194=$U$4,"Enter smelter details", IF(ISERROR($S2194),"",OFFSET('Smelter Reference List'!$F$4,$S2194-4,0)))</f>
        <v/>
      </c>
      <c r="H2194" s="290" t="str">
        <f ca="1">IF(ISERROR($S2194),"",OFFSET('Smelter Reference List'!$G$4,$S2194-4,0))</f>
        <v/>
      </c>
      <c r="I2194" s="291" t="str">
        <f ca="1">IF(ISERROR($S2194),"",OFFSET('Smelter Reference List'!$H$4,$S2194-4,0))</f>
        <v/>
      </c>
      <c r="J2194" s="291" t="str">
        <f ca="1">IF(ISERROR($S2194),"",OFFSET('Smelter Reference List'!$I$4,$S2194-4,0))</f>
        <v/>
      </c>
      <c r="K2194" s="288"/>
      <c r="L2194" s="288"/>
      <c r="M2194" s="288"/>
      <c r="N2194" s="288"/>
      <c r="O2194" s="288"/>
      <c r="P2194" s="288"/>
      <c r="Q2194" s="289"/>
      <c r="R2194" s="274"/>
      <c r="S2194" s="275" t="e">
        <f>IF(OR(C2194="",C2194=T$4),NA(),MATCH($B2194&amp;$C2194,'Smelter Reference List'!$J:$J,0))</f>
        <v>#N/A</v>
      </c>
      <c r="T2194" s="276"/>
      <c r="U2194" s="276"/>
      <c r="V2194" s="276"/>
      <c r="W2194" s="276"/>
    </row>
    <row r="2195" spans="1:23" s="267" customFormat="1" ht="20.25">
      <c r="A2195" s="265"/>
      <c r="B2195" s="273"/>
      <c r="C2195" s="273"/>
      <c r="D2195" s="166" t="str">
        <f ca="1">IF(ISERROR($S2195),"",OFFSET('Smelter Reference List'!$C$4,$S2195-4,0)&amp;"")</f>
        <v/>
      </c>
      <c r="E2195" s="166" t="str">
        <f ca="1">IF(ISERROR($S2195),"",OFFSET('Smelter Reference List'!$D$4,$S2195-4,0)&amp;"")</f>
        <v/>
      </c>
      <c r="F2195" s="166" t="str">
        <f ca="1">IF(ISERROR($S2195),"",OFFSET('Smelter Reference List'!$E$4,$S2195-4,0))</f>
        <v/>
      </c>
      <c r="G2195" s="166" t="str">
        <f ca="1">IF(C2195=$U$4,"Enter smelter details", IF(ISERROR($S2195),"",OFFSET('Smelter Reference List'!$F$4,$S2195-4,0)))</f>
        <v/>
      </c>
      <c r="H2195" s="290" t="str">
        <f ca="1">IF(ISERROR($S2195),"",OFFSET('Smelter Reference List'!$G$4,$S2195-4,0))</f>
        <v/>
      </c>
      <c r="I2195" s="291" t="str">
        <f ca="1">IF(ISERROR($S2195),"",OFFSET('Smelter Reference List'!$H$4,$S2195-4,0))</f>
        <v/>
      </c>
      <c r="J2195" s="291" t="str">
        <f ca="1">IF(ISERROR($S2195),"",OFFSET('Smelter Reference List'!$I$4,$S2195-4,0))</f>
        <v/>
      </c>
      <c r="K2195" s="288"/>
      <c r="L2195" s="288"/>
      <c r="M2195" s="288"/>
      <c r="N2195" s="288"/>
      <c r="O2195" s="288"/>
      <c r="P2195" s="288"/>
      <c r="Q2195" s="289"/>
      <c r="R2195" s="274"/>
      <c r="S2195" s="275" t="e">
        <f>IF(OR(C2195="",C2195=T$4),NA(),MATCH($B2195&amp;$C2195,'Smelter Reference List'!$J:$J,0))</f>
        <v>#N/A</v>
      </c>
      <c r="T2195" s="276"/>
      <c r="U2195" s="276"/>
      <c r="V2195" s="276"/>
      <c r="W2195" s="276"/>
    </row>
    <row r="2196" spans="1:23" s="267" customFormat="1" ht="20.25">
      <c r="A2196" s="265"/>
      <c r="B2196" s="273"/>
      <c r="C2196" s="273"/>
      <c r="D2196" s="166" t="str">
        <f ca="1">IF(ISERROR($S2196),"",OFFSET('Smelter Reference List'!$C$4,$S2196-4,0)&amp;"")</f>
        <v/>
      </c>
      <c r="E2196" s="166" t="str">
        <f ca="1">IF(ISERROR($S2196),"",OFFSET('Smelter Reference List'!$D$4,$S2196-4,0)&amp;"")</f>
        <v/>
      </c>
      <c r="F2196" s="166" t="str">
        <f ca="1">IF(ISERROR($S2196),"",OFFSET('Smelter Reference List'!$E$4,$S2196-4,0))</f>
        <v/>
      </c>
      <c r="G2196" s="166" t="str">
        <f ca="1">IF(C2196=$U$4,"Enter smelter details", IF(ISERROR($S2196),"",OFFSET('Smelter Reference List'!$F$4,$S2196-4,0)))</f>
        <v/>
      </c>
      <c r="H2196" s="290" t="str">
        <f ca="1">IF(ISERROR($S2196),"",OFFSET('Smelter Reference List'!$G$4,$S2196-4,0))</f>
        <v/>
      </c>
      <c r="I2196" s="291" t="str">
        <f ca="1">IF(ISERROR($S2196),"",OFFSET('Smelter Reference List'!$H$4,$S2196-4,0))</f>
        <v/>
      </c>
      <c r="J2196" s="291" t="str">
        <f ca="1">IF(ISERROR($S2196),"",OFFSET('Smelter Reference List'!$I$4,$S2196-4,0))</f>
        <v/>
      </c>
      <c r="K2196" s="288"/>
      <c r="L2196" s="288"/>
      <c r="M2196" s="288"/>
      <c r="N2196" s="288"/>
      <c r="O2196" s="288"/>
      <c r="P2196" s="288"/>
      <c r="Q2196" s="289"/>
      <c r="R2196" s="274"/>
      <c r="S2196" s="275" t="e">
        <f>IF(OR(C2196="",C2196=T$4),NA(),MATCH($B2196&amp;$C2196,'Smelter Reference List'!$J:$J,0))</f>
        <v>#N/A</v>
      </c>
      <c r="T2196" s="276"/>
      <c r="U2196" s="276"/>
      <c r="V2196" s="276"/>
      <c r="W2196" s="276"/>
    </row>
    <row r="2197" spans="1:23" s="267" customFormat="1" ht="20.25">
      <c r="A2197" s="265"/>
      <c r="B2197" s="273"/>
      <c r="C2197" s="273"/>
      <c r="D2197" s="166" t="str">
        <f ca="1">IF(ISERROR($S2197),"",OFFSET('Smelter Reference List'!$C$4,$S2197-4,0)&amp;"")</f>
        <v/>
      </c>
      <c r="E2197" s="166" t="str">
        <f ca="1">IF(ISERROR($S2197),"",OFFSET('Smelter Reference List'!$D$4,$S2197-4,0)&amp;"")</f>
        <v/>
      </c>
      <c r="F2197" s="166" t="str">
        <f ca="1">IF(ISERROR($S2197),"",OFFSET('Smelter Reference List'!$E$4,$S2197-4,0))</f>
        <v/>
      </c>
      <c r="G2197" s="166" t="str">
        <f ca="1">IF(C2197=$U$4,"Enter smelter details", IF(ISERROR($S2197),"",OFFSET('Smelter Reference List'!$F$4,$S2197-4,0)))</f>
        <v/>
      </c>
      <c r="H2197" s="290" t="str">
        <f ca="1">IF(ISERROR($S2197),"",OFFSET('Smelter Reference List'!$G$4,$S2197-4,0))</f>
        <v/>
      </c>
      <c r="I2197" s="291" t="str">
        <f ca="1">IF(ISERROR($S2197),"",OFFSET('Smelter Reference List'!$H$4,$S2197-4,0))</f>
        <v/>
      </c>
      <c r="J2197" s="291" t="str">
        <f ca="1">IF(ISERROR($S2197),"",OFFSET('Smelter Reference List'!$I$4,$S2197-4,0))</f>
        <v/>
      </c>
      <c r="K2197" s="288"/>
      <c r="L2197" s="288"/>
      <c r="M2197" s="288"/>
      <c r="N2197" s="288"/>
      <c r="O2197" s="288"/>
      <c r="P2197" s="288"/>
      <c r="Q2197" s="289"/>
      <c r="R2197" s="274"/>
      <c r="S2197" s="275" t="e">
        <f>IF(OR(C2197="",C2197=T$4),NA(),MATCH($B2197&amp;$C2197,'Smelter Reference List'!$J:$J,0))</f>
        <v>#N/A</v>
      </c>
      <c r="T2197" s="276"/>
      <c r="U2197" s="276"/>
      <c r="V2197" s="276"/>
      <c r="W2197" s="276"/>
    </row>
    <row r="2198" spans="1:23" s="267" customFormat="1" ht="20.25">
      <c r="A2198" s="265"/>
      <c r="B2198" s="273"/>
      <c r="C2198" s="273"/>
      <c r="D2198" s="166" t="str">
        <f ca="1">IF(ISERROR($S2198),"",OFFSET('Smelter Reference List'!$C$4,$S2198-4,0)&amp;"")</f>
        <v/>
      </c>
      <c r="E2198" s="166" t="str">
        <f ca="1">IF(ISERROR($S2198),"",OFFSET('Smelter Reference List'!$D$4,$S2198-4,0)&amp;"")</f>
        <v/>
      </c>
      <c r="F2198" s="166" t="str">
        <f ca="1">IF(ISERROR($S2198),"",OFFSET('Smelter Reference List'!$E$4,$S2198-4,0))</f>
        <v/>
      </c>
      <c r="G2198" s="166" t="str">
        <f ca="1">IF(C2198=$U$4,"Enter smelter details", IF(ISERROR($S2198),"",OFFSET('Smelter Reference List'!$F$4,$S2198-4,0)))</f>
        <v/>
      </c>
      <c r="H2198" s="290" t="str">
        <f ca="1">IF(ISERROR($S2198),"",OFFSET('Smelter Reference List'!$G$4,$S2198-4,0))</f>
        <v/>
      </c>
      <c r="I2198" s="291" t="str">
        <f ca="1">IF(ISERROR($S2198),"",OFFSET('Smelter Reference List'!$H$4,$S2198-4,0))</f>
        <v/>
      </c>
      <c r="J2198" s="291" t="str">
        <f ca="1">IF(ISERROR($S2198),"",OFFSET('Smelter Reference List'!$I$4,$S2198-4,0))</f>
        <v/>
      </c>
      <c r="K2198" s="288"/>
      <c r="L2198" s="288"/>
      <c r="M2198" s="288"/>
      <c r="N2198" s="288"/>
      <c r="O2198" s="288"/>
      <c r="P2198" s="288"/>
      <c r="Q2198" s="289"/>
      <c r="R2198" s="274"/>
      <c r="S2198" s="275" t="e">
        <f>IF(OR(C2198="",C2198=T$4),NA(),MATCH($B2198&amp;$C2198,'Smelter Reference List'!$J:$J,0))</f>
        <v>#N/A</v>
      </c>
      <c r="T2198" s="276"/>
      <c r="U2198" s="276"/>
      <c r="V2198" s="276"/>
      <c r="W2198" s="276"/>
    </row>
    <row r="2199" spans="1:23" s="267" customFormat="1" ht="20.25">
      <c r="A2199" s="265"/>
      <c r="B2199" s="273"/>
      <c r="C2199" s="273"/>
      <c r="D2199" s="166" t="str">
        <f ca="1">IF(ISERROR($S2199),"",OFFSET('Smelter Reference List'!$C$4,$S2199-4,0)&amp;"")</f>
        <v/>
      </c>
      <c r="E2199" s="166" t="str">
        <f ca="1">IF(ISERROR($S2199),"",OFFSET('Smelter Reference List'!$D$4,$S2199-4,0)&amp;"")</f>
        <v/>
      </c>
      <c r="F2199" s="166" t="str">
        <f ca="1">IF(ISERROR($S2199),"",OFFSET('Smelter Reference List'!$E$4,$S2199-4,0))</f>
        <v/>
      </c>
      <c r="G2199" s="166" t="str">
        <f ca="1">IF(C2199=$U$4,"Enter smelter details", IF(ISERROR($S2199),"",OFFSET('Smelter Reference List'!$F$4,$S2199-4,0)))</f>
        <v/>
      </c>
      <c r="H2199" s="290" t="str">
        <f ca="1">IF(ISERROR($S2199),"",OFFSET('Smelter Reference List'!$G$4,$S2199-4,0))</f>
        <v/>
      </c>
      <c r="I2199" s="291" t="str">
        <f ca="1">IF(ISERROR($S2199),"",OFFSET('Smelter Reference List'!$H$4,$S2199-4,0))</f>
        <v/>
      </c>
      <c r="J2199" s="291" t="str">
        <f ca="1">IF(ISERROR($S2199),"",OFFSET('Smelter Reference List'!$I$4,$S2199-4,0))</f>
        <v/>
      </c>
      <c r="K2199" s="288"/>
      <c r="L2199" s="288"/>
      <c r="M2199" s="288"/>
      <c r="N2199" s="288"/>
      <c r="O2199" s="288"/>
      <c r="P2199" s="288"/>
      <c r="Q2199" s="289"/>
      <c r="R2199" s="274"/>
      <c r="S2199" s="275" t="e">
        <f>IF(OR(C2199="",C2199=T$4),NA(),MATCH($B2199&amp;$C2199,'Smelter Reference List'!$J:$J,0))</f>
        <v>#N/A</v>
      </c>
      <c r="T2199" s="276"/>
      <c r="U2199" s="276"/>
      <c r="V2199" s="276"/>
      <c r="W2199" s="276"/>
    </row>
    <row r="2200" spans="1:23" s="267" customFormat="1" ht="20.25">
      <c r="A2200" s="265"/>
      <c r="B2200" s="273"/>
      <c r="C2200" s="273"/>
      <c r="D2200" s="166" t="str">
        <f ca="1">IF(ISERROR($S2200),"",OFFSET('Smelter Reference List'!$C$4,$S2200-4,0)&amp;"")</f>
        <v/>
      </c>
      <c r="E2200" s="166" t="str">
        <f ca="1">IF(ISERROR($S2200),"",OFFSET('Smelter Reference List'!$D$4,$S2200-4,0)&amp;"")</f>
        <v/>
      </c>
      <c r="F2200" s="166" t="str">
        <f ca="1">IF(ISERROR($S2200),"",OFFSET('Smelter Reference List'!$E$4,$S2200-4,0))</f>
        <v/>
      </c>
      <c r="G2200" s="166" t="str">
        <f ca="1">IF(C2200=$U$4,"Enter smelter details", IF(ISERROR($S2200),"",OFFSET('Smelter Reference List'!$F$4,$S2200-4,0)))</f>
        <v/>
      </c>
      <c r="H2200" s="290" t="str">
        <f ca="1">IF(ISERROR($S2200),"",OFFSET('Smelter Reference List'!$G$4,$S2200-4,0))</f>
        <v/>
      </c>
      <c r="I2200" s="291" t="str">
        <f ca="1">IF(ISERROR($S2200),"",OFFSET('Smelter Reference List'!$H$4,$S2200-4,0))</f>
        <v/>
      </c>
      <c r="J2200" s="291" t="str">
        <f ca="1">IF(ISERROR($S2200),"",OFFSET('Smelter Reference List'!$I$4,$S2200-4,0))</f>
        <v/>
      </c>
      <c r="K2200" s="288"/>
      <c r="L2200" s="288"/>
      <c r="M2200" s="288"/>
      <c r="N2200" s="288"/>
      <c r="O2200" s="288"/>
      <c r="P2200" s="288"/>
      <c r="Q2200" s="289"/>
      <c r="R2200" s="274"/>
      <c r="S2200" s="275" t="e">
        <f>IF(OR(C2200="",C2200=T$4),NA(),MATCH($B2200&amp;$C2200,'Smelter Reference List'!$J:$J,0))</f>
        <v>#N/A</v>
      </c>
      <c r="T2200" s="276"/>
      <c r="U2200" s="276"/>
      <c r="V2200" s="276"/>
      <c r="W2200" s="276"/>
    </row>
    <row r="2201" spans="1:23" s="267" customFormat="1" ht="20.25">
      <c r="A2201" s="265"/>
      <c r="B2201" s="273"/>
      <c r="C2201" s="273"/>
      <c r="D2201" s="166" t="str">
        <f ca="1">IF(ISERROR($S2201),"",OFFSET('Smelter Reference List'!$C$4,$S2201-4,0)&amp;"")</f>
        <v/>
      </c>
      <c r="E2201" s="166" t="str">
        <f ca="1">IF(ISERROR($S2201),"",OFFSET('Smelter Reference List'!$D$4,$S2201-4,0)&amp;"")</f>
        <v/>
      </c>
      <c r="F2201" s="166" t="str">
        <f ca="1">IF(ISERROR($S2201),"",OFFSET('Smelter Reference List'!$E$4,$S2201-4,0))</f>
        <v/>
      </c>
      <c r="G2201" s="166" t="str">
        <f ca="1">IF(C2201=$U$4,"Enter smelter details", IF(ISERROR($S2201),"",OFFSET('Smelter Reference List'!$F$4,$S2201-4,0)))</f>
        <v/>
      </c>
      <c r="H2201" s="290" t="str">
        <f ca="1">IF(ISERROR($S2201),"",OFFSET('Smelter Reference List'!$G$4,$S2201-4,0))</f>
        <v/>
      </c>
      <c r="I2201" s="291" t="str">
        <f ca="1">IF(ISERROR($S2201),"",OFFSET('Smelter Reference List'!$H$4,$S2201-4,0))</f>
        <v/>
      </c>
      <c r="J2201" s="291" t="str">
        <f ca="1">IF(ISERROR($S2201),"",OFFSET('Smelter Reference List'!$I$4,$S2201-4,0))</f>
        <v/>
      </c>
      <c r="K2201" s="288"/>
      <c r="L2201" s="288"/>
      <c r="M2201" s="288"/>
      <c r="N2201" s="288"/>
      <c r="O2201" s="288"/>
      <c r="P2201" s="288"/>
      <c r="Q2201" s="289"/>
      <c r="R2201" s="274"/>
      <c r="S2201" s="275" t="e">
        <f>IF(OR(C2201="",C2201=T$4),NA(),MATCH($B2201&amp;$C2201,'Smelter Reference List'!$J:$J,0))</f>
        <v>#N/A</v>
      </c>
      <c r="T2201" s="276"/>
      <c r="U2201" s="276"/>
      <c r="V2201" s="276"/>
      <c r="W2201" s="276"/>
    </row>
    <row r="2202" spans="1:23" s="267" customFormat="1" ht="20.25">
      <c r="A2202" s="265"/>
      <c r="B2202" s="273"/>
      <c r="C2202" s="273"/>
      <c r="D2202" s="166" t="str">
        <f ca="1">IF(ISERROR($S2202),"",OFFSET('Smelter Reference List'!$C$4,$S2202-4,0)&amp;"")</f>
        <v/>
      </c>
      <c r="E2202" s="166" t="str">
        <f ca="1">IF(ISERROR($S2202),"",OFFSET('Smelter Reference List'!$D$4,$S2202-4,0)&amp;"")</f>
        <v/>
      </c>
      <c r="F2202" s="166" t="str">
        <f ca="1">IF(ISERROR($S2202),"",OFFSET('Smelter Reference List'!$E$4,$S2202-4,0))</f>
        <v/>
      </c>
      <c r="G2202" s="166" t="str">
        <f ca="1">IF(C2202=$U$4,"Enter smelter details", IF(ISERROR($S2202),"",OFFSET('Smelter Reference List'!$F$4,$S2202-4,0)))</f>
        <v/>
      </c>
      <c r="H2202" s="290" t="str">
        <f ca="1">IF(ISERROR($S2202),"",OFFSET('Smelter Reference List'!$G$4,$S2202-4,0))</f>
        <v/>
      </c>
      <c r="I2202" s="291" t="str">
        <f ca="1">IF(ISERROR($S2202),"",OFFSET('Smelter Reference List'!$H$4,$S2202-4,0))</f>
        <v/>
      </c>
      <c r="J2202" s="291" t="str">
        <f ca="1">IF(ISERROR($S2202),"",OFFSET('Smelter Reference List'!$I$4,$S2202-4,0))</f>
        <v/>
      </c>
      <c r="K2202" s="288"/>
      <c r="L2202" s="288"/>
      <c r="M2202" s="288"/>
      <c r="N2202" s="288"/>
      <c r="O2202" s="288"/>
      <c r="P2202" s="288"/>
      <c r="Q2202" s="289"/>
      <c r="R2202" s="274"/>
      <c r="S2202" s="275" t="e">
        <f>IF(OR(C2202="",C2202=T$4),NA(),MATCH($B2202&amp;$C2202,'Smelter Reference List'!$J:$J,0))</f>
        <v>#N/A</v>
      </c>
      <c r="T2202" s="276"/>
      <c r="U2202" s="276"/>
      <c r="V2202" s="276"/>
      <c r="W2202" s="276"/>
    </row>
    <row r="2203" spans="1:23" s="267" customFormat="1" ht="20.25">
      <c r="A2203" s="265"/>
      <c r="B2203" s="273"/>
      <c r="C2203" s="273"/>
      <c r="D2203" s="166" t="str">
        <f ca="1">IF(ISERROR($S2203),"",OFFSET('Smelter Reference List'!$C$4,$S2203-4,0)&amp;"")</f>
        <v/>
      </c>
      <c r="E2203" s="166" t="str">
        <f ca="1">IF(ISERROR($S2203),"",OFFSET('Smelter Reference List'!$D$4,$S2203-4,0)&amp;"")</f>
        <v/>
      </c>
      <c r="F2203" s="166" t="str">
        <f ca="1">IF(ISERROR($S2203),"",OFFSET('Smelter Reference List'!$E$4,$S2203-4,0))</f>
        <v/>
      </c>
      <c r="G2203" s="166" t="str">
        <f ca="1">IF(C2203=$U$4,"Enter smelter details", IF(ISERROR($S2203),"",OFFSET('Smelter Reference List'!$F$4,$S2203-4,0)))</f>
        <v/>
      </c>
      <c r="H2203" s="290" t="str">
        <f ca="1">IF(ISERROR($S2203),"",OFFSET('Smelter Reference List'!$G$4,$S2203-4,0))</f>
        <v/>
      </c>
      <c r="I2203" s="291" t="str">
        <f ca="1">IF(ISERROR($S2203),"",OFFSET('Smelter Reference List'!$H$4,$S2203-4,0))</f>
        <v/>
      </c>
      <c r="J2203" s="291" t="str">
        <f ca="1">IF(ISERROR($S2203),"",OFFSET('Smelter Reference List'!$I$4,$S2203-4,0))</f>
        <v/>
      </c>
      <c r="K2203" s="288"/>
      <c r="L2203" s="288"/>
      <c r="M2203" s="288"/>
      <c r="N2203" s="288"/>
      <c r="O2203" s="288"/>
      <c r="P2203" s="288"/>
      <c r="Q2203" s="289"/>
      <c r="R2203" s="274"/>
      <c r="S2203" s="275" t="e">
        <f>IF(OR(C2203="",C2203=T$4),NA(),MATCH($B2203&amp;$C2203,'Smelter Reference List'!$J:$J,0))</f>
        <v>#N/A</v>
      </c>
      <c r="T2203" s="276"/>
      <c r="U2203" s="276"/>
      <c r="V2203" s="276"/>
      <c r="W2203" s="276"/>
    </row>
    <row r="2204" spans="1:23" s="267" customFormat="1" ht="20.25">
      <c r="A2204" s="265"/>
      <c r="B2204" s="273"/>
      <c r="C2204" s="273"/>
      <c r="D2204" s="166" t="str">
        <f ca="1">IF(ISERROR($S2204),"",OFFSET('Smelter Reference List'!$C$4,$S2204-4,0)&amp;"")</f>
        <v/>
      </c>
      <c r="E2204" s="166" t="str">
        <f ca="1">IF(ISERROR($S2204),"",OFFSET('Smelter Reference List'!$D$4,$S2204-4,0)&amp;"")</f>
        <v/>
      </c>
      <c r="F2204" s="166" t="str">
        <f ca="1">IF(ISERROR($S2204),"",OFFSET('Smelter Reference List'!$E$4,$S2204-4,0))</f>
        <v/>
      </c>
      <c r="G2204" s="166" t="str">
        <f ca="1">IF(C2204=$U$4,"Enter smelter details", IF(ISERROR($S2204),"",OFFSET('Smelter Reference List'!$F$4,$S2204-4,0)))</f>
        <v/>
      </c>
      <c r="H2204" s="290" t="str">
        <f ca="1">IF(ISERROR($S2204),"",OFFSET('Smelter Reference List'!$G$4,$S2204-4,0))</f>
        <v/>
      </c>
      <c r="I2204" s="291" t="str">
        <f ca="1">IF(ISERROR($S2204),"",OFFSET('Smelter Reference List'!$H$4,$S2204-4,0))</f>
        <v/>
      </c>
      <c r="J2204" s="291" t="str">
        <f ca="1">IF(ISERROR($S2204),"",OFFSET('Smelter Reference List'!$I$4,$S2204-4,0))</f>
        <v/>
      </c>
      <c r="K2204" s="288"/>
      <c r="L2204" s="288"/>
      <c r="M2204" s="288"/>
      <c r="N2204" s="288"/>
      <c r="O2204" s="288"/>
      <c r="P2204" s="288"/>
      <c r="Q2204" s="289"/>
      <c r="R2204" s="274"/>
      <c r="S2204" s="275" t="e">
        <f>IF(OR(C2204="",C2204=T$4),NA(),MATCH($B2204&amp;$C2204,'Smelter Reference List'!$J:$J,0))</f>
        <v>#N/A</v>
      </c>
      <c r="T2204" s="276"/>
      <c r="U2204" s="276"/>
      <c r="V2204" s="276"/>
      <c r="W2204" s="276"/>
    </row>
    <row r="2205" spans="1:23" s="267" customFormat="1" ht="20.25">
      <c r="A2205" s="265"/>
      <c r="B2205" s="273"/>
      <c r="C2205" s="273"/>
      <c r="D2205" s="166" t="str">
        <f ca="1">IF(ISERROR($S2205),"",OFFSET('Smelter Reference List'!$C$4,$S2205-4,0)&amp;"")</f>
        <v/>
      </c>
      <c r="E2205" s="166" t="str">
        <f ca="1">IF(ISERROR($S2205),"",OFFSET('Smelter Reference List'!$D$4,$S2205-4,0)&amp;"")</f>
        <v/>
      </c>
      <c r="F2205" s="166" t="str">
        <f ca="1">IF(ISERROR($S2205),"",OFFSET('Smelter Reference List'!$E$4,$S2205-4,0))</f>
        <v/>
      </c>
      <c r="G2205" s="166" t="str">
        <f ca="1">IF(C2205=$U$4,"Enter smelter details", IF(ISERROR($S2205),"",OFFSET('Smelter Reference List'!$F$4,$S2205-4,0)))</f>
        <v/>
      </c>
      <c r="H2205" s="290" t="str">
        <f ca="1">IF(ISERROR($S2205),"",OFFSET('Smelter Reference List'!$G$4,$S2205-4,0))</f>
        <v/>
      </c>
      <c r="I2205" s="291" t="str">
        <f ca="1">IF(ISERROR($S2205),"",OFFSET('Smelter Reference List'!$H$4,$S2205-4,0))</f>
        <v/>
      </c>
      <c r="J2205" s="291" t="str">
        <f ca="1">IF(ISERROR($S2205),"",OFFSET('Smelter Reference List'!$I$4,$S2205-4,0))</f>
        <v/>
      </c>
      <c r="K2205" s="288"/>
      <c r="L2205" s="288"/>
      <c r="M2205" s="288"/>
      <c r="N2205" s="288"/>
      <c r="O2205" s="288"/>
      <c r="P2205" s="288"/>
      <c r="Q2205" s="289"/>
      <c r="R2205" s="274"/>
      <c r="S2205" s="275" t="e">
        <f>IF(OR(C2205="",C2205=T$4),NA(),MATCH($B2205&amp;$C2205,'Smelter Reference List'!$J:$J,0))</f>
        <v>#N/A</v>
      </c>
      <c r="T2205" s="276"/>
      <c r="U2205" s="276"/>
      <c r="V2205" s="276"/>
      <c r="W2205" s="276"/>
    </row>
    <row r="2206" spans="1:23" s="267" customFormat="1" ht="20.25">
      <c r="A2206" s="265"/>
      <c r="B2206" s="273"/>
      <c r="C2206" s="273"/>
      <c r="D2206" s="166" t="str">
        <f ca="1">IF(ISERROR($S2206),"",OFFSET('Smelter Reference List'!$C$4,$S2206-4,0)&amp;"")</f>
        <v/>
      </c>
      <c r="E2206" s="166" t="str">
        <f ca="1">IF(ISERROR($S2206),"",OFFSET('Smelter Reference List'!$D$4,$S2206-4,0)&amp;"")</f>
        <v/>
      </c>
      <c r="F2206" s="166" t="str">
        <f ca="1">IF(ISERROR($S2206),"",OFFSET('Smelter Reference List'!$E$4,$S2206-4,0))</f>
        <v/>
      </c>
      <c r="G2206" s="166" t="str">
        <f ca="1">IF(C2206=$U$4,"Enter smelter details", IF(ISERROR($S2206),"",OFFSET('Smelter Reference List'!$F$4,$S2206-4,0)))</f>
        <v/>
      </c>
      <c r="H2206" s="290" t="str">
        <f ca="1">IF(ISERROR($S2206),"",OFFSET('Smelter Reference List'!$G$4,$S2206-4,0))</f>
        <v/>
      </c>
      <c r="I2206" s="291" t="str">
        <f ca="1">IF(ISERROR($S2206),"",OFFSET('Smelter Reference List'!$H$4,$S2206-4,0))</f>
        <v/>
      </c>
      <c r="J2206" s="291" t="str">
        <f ca="1">IF(ISERROR($S2206),"",OFFSET('Smelter Reference List'!$I$4,$S2206-4,0))</f>
        <v/>
      </c>
      <c r="K2206" s="288"/>
      <c r="L2206" s="288"/>
      <c r="M2206" s="288"/>
      <c r="N2206" s="288"/>
      <c r="O2206" s="288"/>
      <c r="P2206" s="288"/>
      <c r="Q2206" s="289"/>
      <c r="R2206" s="274"/>
      <c r="S2206" s="275" t="e">
        <f>IF(OR(C2206="",C2206=T$4),NA(),MATCH($B2206&amp;$C2206,'Smelter Reference List'!$J:$J,0))</f>
        <v>#N/A</v>
      </c>
      <c r="T2206" s="276"/>
      <c r="U2206" s="276"/>
      <c r="V2206" s="276"/>
      <c r="W2206" s="276"/>
    </row>
    <row r="2207" spans="1:23" s="267" customFormat="1" ht="20.25">
      <c r="A2207" s="265"/>
      <c r="B2207" s="273"/>
      <c r="C2207" s="273"/>
      <c r="D2207" s="166" t="str">
        <f ca="1">IF(ISERROR($S2207),"",OFFSET('Smelter Reference List'!$C$4,$S2207-4,0)&amp;"")</f>
        <v/>
      </c>
      <c r="E2207" s="166" t="str">
        <f ca="1">IF(ISERROR($S2207),"",OFFSET('Smelter Reference List'!$D$4,$S2207-4,0)&amp;"")</f>
        <v/>
      </c>
      <c r="F2207" s="166" t="str">
        <f ca="1">IF(ISERROR($S2207),"",OFFSET('Smelter Reference List'!$E$4,$S2207-4,0))</f>
        <v/>
      </c>
      <c r="G2207" s="166" t="str">
        <f ca="1">IF(C2207=$U$4,"Enter smelter details", IF(ISERROR($S2207),"",OFFSET('Smelter Reference List'!$F$4,$S2207-4,0)))</f>
        <v/>
      </c>
      <c r="H2207" s="290" t="str">
        <f ca="1">IF(ISERROR($S2207),"",OFFSET('Smelter Reference List'!$G$4,$S2207-4,0))</f>
        <v/>
      </c>
      <c r="I2207" s="291" t="str">
        <f ca="1">IF(ISERROR($S2207),"",OFFSET('Smelter Reference List'!$H$4,$S2207-4,0))</f>
        <v/>
      </c>
      <c r="J2207" s="291" t="str">
        <f ca="1">IF(ISERROR($S2207),"",OFFSET('Smelter Reference List'!$I$4,$S2207-4,0))</f>
        <v/>
      </c>
      <c r="K2207" s="288"/>
      <c r="L2207" s="288"/>
      <c r="M2207" s="288"/>
      <c r="N2207" s="288"/>
      <c r="O2207" s="288"/>
      <c r="P2207" s="288"/>
      <c r="Q2207" s="289"/>
      <c r="R2207" s="274"/>
      <c r="S2207" s="275" t="e">
        <f>IF(OR(C2207="",C2207=T$4),NA(),MATCH($B2207&amp;$C2207,'Smelter Reference List'!$J:$J,0))</f>
        <v>#N/A</v>
      </c>
      <c r="T2207" s="276"/>
      <c r="U2207" s="276"/>
      <c r="V2207" s="276"/>
      <c r="W2207" s="276"/>
    </row>
    <row r="2208" spans="1:23" s="267" customFormat="1" ht="20.25">
      <c r="A2208" s="265"/>
      <c r="B2208" s="273"/>
      <c r="C2208" s="273"/>
      <c r="D2208" s="166" t="str">
        <f ca="1">IF(ISERROR($S2208),"",OFFSET('Smelter Reference List'!$C$4,$S2208-4,0)&amp;"")</f>
        <v/>
      </c>
      <c r="E2208" s="166" t="str">
        <f ca="1">IF(ISERROR($S2208),"",OFFSET('Smelter Reference List'!$D$4,$S2208-4,0)&amp;"")</f>
        <v/>
      </c>
      <c r="F2208" s="166" t="str">
        <f ca="1">IF(ISERROR($S2208),"",OFFSET('Smelter Reference List'!$E$4,$S2208-4,0))</f>
        <v/>
      </c>
      <c r="G2208" s="166" t="str">
        <f ca="1">IF(C2208=$U$4,"Enter smelter details", IF(ISERROR($S2208),"",OFFSET('Smelter Reference List'!$F$4,$S2208-4,0)))</f>
        <v/>
      </c>
      <c r="H2208" s="290" t="str">
        <f ca="1">IF(ISERROR($S2208),"",OFFSET('Smelter Reference List'!$G$4,$S2208-4,0))</f>
        <v/>
      </c>
      <c r="I2208" s="291" t="str">
        <f ca="1">IF(ISERROR($S2208),"",OFFSET('Smelter Reference List'!$H$4,$S2208-4,0))</f>
        <v/>
      </c>
      <c r="J2208" s="291" t="str">
        <f ca="1">IF(ISERROR($S2208),"",OFFSET('Smelter Reference List'!$I$4,$S2208-4,0))</f>
        <v/>
      </c>
      <c r="K2208" s="288"/>
      <c r="L2208" s="288"/>
      <c r="M2208" s="288"/>
      <c r="N2208" s="288"/>
      <c r="O2208" s="288"/>
      <c r="P2208" s="288"/>
      <c r="Q2208" s="289"/>
      <c r="R2208" s="274"/>
      <c r="S2208" s="275" t="e">
        <f>IF(OR(C2208="",C2208=T$4),NA(),MATCH($B2208&amp;$C2208,'Smelter Reference List'!$J:$J,0))</f>
        <v>#N/A</v>
      </c>
      <c r="T2208" s="276"/>
      <c r="U2208" s="276"/>
      <c r="V2208" s="276"/>
      <c r="W2208" s="276"/>
    </row>
    <row r="2209" spans="1:23" s="267" customFormat="1" ht="20.25">
      <c r="A2209" s="265"/>
      <c r="B2209" s="273"/>
      <c r="C2209" s="273"/>
      <c r="D2209" s="166" t="str">
        <f ca="1">IF(ISERROR($S2209),"",OFFSET('Smelter Reference List'!$C$4,$S2209-4,0)&amp;"")</f>
        <v/>
      </c>
      <c r="E2209" s="166" t="str">
        <f ca="1">IF(ISERROR($S2209),"",OFFSET('Smelter Reference List'!$D$4,$S2209-4,0)&amp;"")</f>
        <v/>
      </c>
      <c r="F2209" s="166" t="str">
        <f ca="1">IF(ISERROR($S2209),"",OFFSET('Smelter Reference List'!$E$4,$S2209-4,0))</f>
        <v/>
      </c>
      <c r="G2209" s="166" t="str">
        <f ca="1">IF(C2209=$U$4,"Enter smelter details", IF(ISERROR($S2209),"",OFFSET('Smelter Reference List'!$F$4,$S2209-4,0)))</f>
        <v/>
      </c>
      <c r="H2209" s="290" t="str">
        <f ca="1">IF(ISERROR($S2209),"",OFFSET('Smelter Reference List'!$G$4,$S2209-4,0))</f>
        <v/>
      </c>
      <c r="I2209" s="291" t="str">
        <f ca="1">IF(ISERROR($S2209),"",OFFSET('Smelter Reference List'!$H$4,$S2209-4,0))</f>
        <v/>
      </c>
      <c r="J2209" s="291" t="str">
        <f ca="1">IF(ISERROR($S2209),"",OFFSET('Smelter Reference List'!$I$4,$S2209-4,0))</f>
        <v/>
      </c>
      <c r="K2209" s="288"/>
      <c r="L2209" s="288"/>
      <c r="M2209" s="288"/>
      <c r="N2209" s="288"/>
      <c r="O2209" s="288"/>
      <c r="P2209" s="288"/>
      <c r="Q2209" s="289"/>
      <c r="R2209" s="274"/>
      <c r="S2209" s="275" t="e">
        <f>IF(OR(C2209="",C2209=T$4),NA(),MATCH($B2209&amp;$C2209,'Smelter Reference List'!$J:$J,0))</f>
        <v>#N/A</v>
      </c>
      <c r="T2209" s="276"/>
      <c r="U2209" s="276"/>
      <c r="V2209" s="276"/>
      <c r="W2209" s="276"/>
    </row>
    <row r="2210" spans="1:23" s="267" customFormat="1" ht="20.25">
      <c r="A2210" s="265"/>
      <c r="B2210" s="273"/>
      <c r="C2210" s="273"/>
      <c r="D2210" s="166" t="str">
        <f ca="1">IF(ISERROR($S2210),"",OFFSET('Smelter Reference List'!$C$4,$S2210-4,0)&amp;"")</f>
        <v/>
      </c>
      <c r="E2210" s="166" t="str">
        <f ca="1">IF(ISERROR($S2210),"",OFFSET('Smelter Reference List'!$D$4,$S2210-4,0)&amp;"")</f>
        <v/>
      </c>
      <c r="F2210" s="166" t="str">
        <f ca="1">IF(ISERROR($S2210),"",OFFSET('Smelter Reference List'!$E$4,$S2210-4,0))</f>
        <v/>
      </c>
      <c r="G2210" s="166" t="str">
        <f ca="1">IF(C2210=$U$4,"Enter smelter details", IF(ISERROR($S2210),"",OFFSET('Smelter Reference List'!$F$4,$S2210-4,0)))</f>
        <v/>
      </c>
      <c r="H2210" s="290" t="str">
        <f ca="1">IF(ISERROR($S2210),"",OFFSET('Smelter Reference List'!$G$4,$S2210-4,0))</f>
        <v/>
      </c>
      <c r="I2210" s="291" t="str">
        <f ca="1">IF(ISERROR($S2210),"",OFFSET('Smelter Reference List'!$H$4,$S2210-4,0))</f>
        <v/>
      </c>
      <c r="J2210" s="291" t="str">
        <f ca="1">IF(ISERROR($S2210),"",OFFSET('Smelter Reference List'!$I$4,$S2210-4,0))</f>
        <v/>
      </c>
      <c r="K2210" s="288"/>
      <c r="L2210" s="288"/>
      <c r="M2210" s="288"/>
      <c r="N2210" s="288"/>
      <c r="O2210" s="288"/>
      <c r="P2210" s="288"/>
      <c r="Q2210" s="289"/>
      <c r="R2210" s="274"/>
      <c r="S2210" s="275" t="e">
        <f>IF(OR(C2210="",C2210=T$4),NA(),MATCH($B2210&amp;$C2210,'Smelter Reference List'!$J:$J,0))</f>
        <v>#N/A</v>
      </c>
      <c r="T2210" s="276"/>
      <c r="U2210" s="276"/>
      <c r="V2210" s="276"/>
      <c r="W2210" s="276"/>
    </row>
    <row r="2211" spans="1:23" s="267" customFormat="1" ht="20.25">
      <c r="A2211" s="265"/>
      <c r="B2211" s="273"/>
      <c r="C2211" s="273"/>
      <c r="D2211" s="166" t="str">
        <f ca="1">IF(ISERROR($S2211),"",OFFSET('Smelter Reference List'!$C$4,$S2211-4,0)&amp;"")</f>
        <v/>
      </c>
      <c r="E2211" s="166" t="str">
        <f ca="1">IF(ISERROR($S2211),"",OFFSET('Smelter Reference List'!$D$4,$S2211-4,0)&amp;"")</f>
        <v/>
      </c>
      <c r="F2211" s="166" t="str">
        <f ca="1">IF(ISERROR($S2211),"",OFFSET('Smelter Reference List'!$E$4,$S2211-4,0))</f>
        <v/>
      </c>
      <c r="G2211" s="166" t="str">
        <f ca="1">IF(C2211=$U$4,"Enter smelter details", IF(ISERROR($S2211),"",OFFSET('Smelter Reference List'!$F$4,$S2211-4,0)))</f>
        <v/>
      </c>
      <c r="H2211" s="290" t="str">
        <f ca="1">IF(ISERROR($S2211),"",OFFSET('Smelter Reference List'!$G$4,$S2211-4,0))</f>
        <v/>
      </c>
      <c r="I2211" s="291" t="str">
        <f ca="1">IF(ISERROR($S2211),"",OFFSET('Smelter Reference List'!$H$4,$S2211-4,0))</f>
        <v/>
      </c>
      <c r="J2211" s="291" t="str">
        <f ca="1">IF(ISERROR($S2211),"",OFFSET('Smelter Reference List'!$I$4,$S2211-4,0))</f>
        <v/>
      </c>
      <c r="K2211" s="288"/>
      <c r="L2211" s="288"/>
      <c r="M2211" s="288"/>
      <c r="N2211" s="288"/>
      <c r="O2211" s="288"/>
      <c r="P2211" s="288"/>
      <c r="Q2211" s="289"/>
      <c r="R2211" s="274"/>
      <c r="S2211" s="275" t="e">
        <f>IF(OR(C2211="",C2211=T$4),NA(),MATCH($B2211&amp;$C2211,'Smelter Reference List'!$J:$J,0))</f>
        <v>#N/A</v>
      </c>
      <c r="T2211" s="276"/>
      <c r="U2211" s="276"/>
      <c r="V2211" s="276"/>
      <c r="W2211" s="276"/>
    </row>
    <row r="2212" spans="1:23" s="267" customFormat="1" ht="20.25">
      <c r="A2212" s="265"/>
      <c r="B2212" s="273"/>
      <c r="C2212" s="273"/>
      <c r="D2212" s="166" t="str">
        <f ca="1">IF(ISERROR($S2212),"",OFFSET('Smelter Reference List'!$C$4,$S2212-4,0)&amp;"")</f>
        <v/>
      </c>
      <c r="E2212" s="166" t="str">
        <f ca="1">IF(ISERROR($S2212),"",OFFSET('Smelter Reference List'!$D$4,$S2212-4,0)&amp;"")</f>
        <v/>
      </c>
      <c r="F2212" s="166" t="str">
        <f ca="1">IF(ISERROR($S2212),"",OFFSET('Smelter Reference List'!$E$4,$S2212-4,0))</f>
        <v/>
      </c>
      <c r="G2212" s="166" t="str">
        <f ca="1">IF(C2212=$U$4,"Enter smelter details", IF(ISERROR($S2212),"",OFFSET('Smelter Reference List'!$F$4,$S2212-4,0)))</f>
        <v/>
      </c>
      <c r="H2212" s="290" t="str">
        <f ca="1">IF(ISERROR($S2212),"",OFFSET('Smelter Reference List'!$G$4,$S2212-4,0))</f>
        <v/>
      </c>
      <c r="I2212" s="291" t="str">
        <f ca="1">IF(ISERROR($S2212),"",OFFSET('Smelter Reference List'!$H$4,$S2212-4,0))</f>
        <v/>
      </c>
      <c r="J2212" s="291" t="str">
        <f ca="1">IF(ISERROR($S2212),"",OFFSET('Smelter Reference List'!$I$4,$S2212-4,0))</f>
        <v/>
      </c>
      <c r="K2212" s="288"/>
      <c r="L2212" s="288"/>
      <c r="M2212" s="288"/>
      <c r="N2212" s="288"/>
      <c r="O2212" s="288"/>
      <c r="P2212" s="288"/>
      <c r="Q2212" s="289"/>
      <c r="R2212" s="274"/>
      <c r="S2212" s="275" t="e">
        <f>IF(OR(C2212="",C2212=T$4),NA(),MATCH($B2212&amp;$C2212,'Smelter Reference List'!$J:$J,0))</f>
        <v>#N/A</v>
      </c>
      <c r="T2212" s="276"/>
      <c r="U2212" s="276"/>
      <c r="V2212" s="276"/>
      <c r="W2212" s="276"/>
    </row>
    <row r="2213" spans="1:23" s="267" customFormat="1" ht="20.25">
      <c r="A2213" s="265"/>
      <c r="B2213" s="273"/>
      <c r="C2213" s="273"/>
      <c r="D2213" s="166" t="str">
        <f ca="1">IF(ISERROR($S2213),"",OFFSET('Smelter Reference List'!$C$4,$S2213-4,0)&amp;"")</f>
        <v/>
      </c>
      <c r="E2213" s="166" t="str">
        <f ca="1">IF(ISERROR($S2213),"",OFFSET('Smelter Reference List'!$D$4,$S2213-4,0)&amp;"")</f>
        <v/>
      </c>
      <c r="F2213" s="166" t="str">
        <f ca="1">IF(ISERROR($S2213),"",OFFSET('Smelter Reference List'!$E$4,$S2213-4,0))</f>
        <v/>
      </c>
      <c r="G2213" s="166" t="str">
        <f ca="1">IF(C2213=$U$4,"Enter smelter details", IF(ISERROR($S2213),"",OFFSET('Smelter Reference List'!$F$4,$S2213-4,0)))</f>
        <v/>
      </c>
      <c r="H2213" s="290" t="str">
        <f ca="1">IF(ISERROR($S2213),"",OFFSET('Smelter Reference List'!$G$4,$S2213-4,0))</f>
        <v/>
      </c>
      <c r="I2213" s="291" t="str">
        <f ca="1">IF(ISERROR($S2213),"",OFFSET('Smelter Reference List'!$H$4,$S2213-4,0))</f>
        <v/>
      </c>
      <c r="J2213" s="291" t="str">
        <f ca="1">IF(ISERROR($S2213),"",OFFSET('Smelter Reference List'!$I$4,$S2213-4,0))</f>
        <v/>
      </c>
      <c r="K2213" s="288"/>
      <c r="L2213" s="288"/>
      <c r="M2213" s="288"/>
      <c r="N2213" s="288"/>
      <c r="O2213" s="288"/>
      <c r="P2213" s="288"/>
      <c r="Q2213" s="289"/>
      <c r="R2213" s="274"/>
      <c r="S2213" s="275" t="e">
        <f>IF(OR(C2213="",C2213=T$4),NA(),MATCH($B2213&amp;$C2213,'Smelter Reference List'!$J:$J,0))</f>
        <v>#N/A</v>
      </c>
      <c r="T2213" s="276"/>
      <c r="U2213" s="276"/>
      <c r="V2213" s="276"/>
      <c r="W2213" s="276"/>
    </row>
    <row r="2214" spans="1:23" s="267" customFormat="1" ht="20.25">
      <c r="A2214" s="265"/>
      <c r="B2214" s="273"/>
      <c r="C2214" s="273"/>
      <c r="D2214" s="166" t="str">
        <f ca="1">IF(ISERROR($S2214),"",OFFSET('Smelter Reference List'!$C$4,$S2214-4,0)&amp;"")</f>
        <v/>
      </c>
      <c r="E2214" s="166" t="str">
        <f ca="1">IF(ISERROR($S2214),"",OFFSET('Smelter Reference List'!$D$4,$S2214-4,0)&amp;"")</f>
        <v/>
      </c>
      <c r="F2214" s="166" t="str">
        <f ca="1">IF(ISERROR($S2214),"",OFFSET('Smelter Reference List'!$E$4,$S2214-4,0))</f>
        <v/>
      </c>
      <c r="G2214" s="166" t="str">
        <f ca="1">IF(C2214=$U$4,"Enter smelter details", IF(ISERROR($S2214),"",OFFSET('Smelter Reference List'!$F$4,$S2214-4,0)))</f>
        <v/>
      </c>
      <c r="H2214" s="290" t="str">
        <f ca="1">IF(ISERROR($S2214),"",OFFSET('Smelter Reference List'!$G$4,$S2214-4,0))</f>
        <v/>
      </c>
      <c r="I2214" s="291" t="str">
        <f ca="1">IF(ISERROR($S2214),"",OFFSET('Smelter Reference List'!$H$4,$S2214-4,0))</f>
        <v/>
      </c>
      <c r="J2214" s="291" t="str">
        <f ca="1">IF(ISERROR($S2214),"",OFFSET('Smelter Reference List'!$I$4,$S2214-4,0))</f>
        <v/>
      </c>
      <c r="K2214" s="288"/>
      <c r="L2214" s="288"/>
      <c r="M2214" s="288"/>
      <c r="N2214" s="288"/>
      <c r="O2214" s="288"/>
      <c r="P2214" s="288"/>
      <c r="Q2214" s="289"/>
      <c r="R2214" s="274"/>
      <c r="S2214" s="275" t="e">
        <f>IF(OR(C2214="",C2214=T$4),NA(),MATCH($B2214&amp;$C2214,'Smelter Reference List'!$J:$J,0))</f>
        <v>#N/A</v>
      </c>
      <c r="T2214" s="276"/>
      <c r="U2214" s="276"/>
      <c r="V2214" s="276"/>
      <c r="W2214" s="276"/>
    </row>
    <row r="2215" spans="1:23" s="267" customFormat="1" ht="20.25">
      <c r="A2215" s="265"/>
      <c r="B2215" s="273"/>
      <c r="C2215" s="273"/>
      <c r="D2215" s="166" t="str">
        <f ca="1">IF(ISERROR($S2215),"",OFFSET('Smelter Reference List'!$C$4,$S2215-4,0)&amp;"")</f>
        <v/>
      </c>
      <c r="E2215" s="166" t="str">
        <f ca="1">IF(ISERROR($S2215),"",OFFSET('Smelter Reference List'!$D$4,$S2215-4,0)&amp;"")</f>
        <v/>
      </c>
      <c r="F2215" s="166" t="str">
        <f ca="1">IF(ISERROR($S2215),"",OFFSET('Smelter Reference List'!$E$4,$S2215-4,0))</f>
        <v/>
      </c>
      <c r="G2215" s="166" t="str">
        <f ca="1">IF(C2215=$U$4,"Enter smelter details", IF(ISERROR($S2215),"",OFFSET('Smelter Reference List'!$F$4,$S2215-4,0)))</f>
        <v/>
      </c>
      <c r="H2215" s="290" t="str">
        <f ca="1">IF(ISERROR($S2215),"",OFFSET('Smelter Reference List'!$G$4,$S2215-4,0))</f>
        <v/>
      </c>
      <c r="I2215" s="291" t="str">
        <f ca="1">IF(ISERROR($S2215),"",OFFSET('Smelter Reference List'!$H$4,$S2215-4,0))</f>
        <v/>
      </c>
      <c r="J2215" s="291" t="str">
        <f ca="1">IF(ISERROR($S2215),"",OFFSET('Smelter Reference List'!$I$4,$S2215-4,0))</f>
        <v/>
      </c>
      <c r="K2215" s="288"/>
      <c r="L2215" s="288"/>
      <c r="M2215" s="288"/>
      <c r="N2215" s="288"/>
      <c r="O2215" s="288"/>
      <c r="P2215" s="288"/>
      <c r="Q2215" s="289"/>
      <c r="R2215" s="274"/>
      <c r="S2215" s="275" t="e">
        <f>IF(OR(C2215="",C2215=T$4),NA(),MATCH($B2215&amp;$C2215,'Smelter Reference List'!$J:$J,0))</f>
        <v>#N/A</v>
      </c>
      <c r="T2215" s="276"/>
      <c r="U2215" s="276"/>
      <c r="V2215" s="276"/>
      <c r="W2215" s="276"/>
    </row>
    <row r="2216" spans="1:23" s="267" customFormat="1" ht="20.25">
      <c r="A2216" s="265"/>
      <c r="B2216" s="273"/>
      <c r="C2216" s="273"/>
      <c r="D2216" s="166" t="str">
        <f ca="1">IF(ISERROR($S2216),"",OFFSET('Smelter Reference List'!$C$4,$S2216-4,0)&amp;"")</f>
        <v/>
      </c>
      <c r="E2216" s="166" t="str">
        <f ca="1">IF(ISERROR($S2216),"",OFFSET('Smelter Reference List'!$D$4,$S2216-4,0)&amp;"")</f>
        <v/>
      </c>
      <c r="F2216" s="166" t="str">
        <f ca="1">IF(ISERROR($S2216),"",OFFSET('Smelter Reference List'!$E$4,$S2216-4,0))</f>
        <v/>
      </c>
      <c r="G2216" s="166" t="str">
        <f ca="1">IF(C2216=$U$4,"Enter smelter details", IF(ISERROR($S2216),"",OFFSET('Smelter Reference List'!$F$4,$S2216-4,0)))</f>
        <v/>
      </c>
      <c r="H2216" s="290" t="str">
        <f ca="1">IF(ISERROR($S2216),"",OFFSET('Smelter Reference List'!$G$4,$S2216-4,0))</f>
        <v/>
      </c>
      <c r="I2216" s="291" t="str">
        <f ca="1">IF(ISERROR($S2216),"",OFFSET('Smelter Reference List'!$H$4,$S2216-4,0))</f>
        <v/>
      </c>
      <c r="J2216" s="291" t="str">
        <f ca="1">IF(ISERROR($S2216),"",OFFSET('Smelter Reference List'!$I$4,$S2216-4,0))</f>
        <v/>
      </c>
      <c r="K2216" s="288"/>
      <c r="L2216" s="288"/>
      <c r="M2216" s="288"/>
      <c r="N2216" s="288"/>
      <c r="O2216" s="288"/>
      <c r="P2216" s="288"/>
      <c r="Q2216" s="289"/>
      <c r="R2216" s="274"/>
      <c r="S2216" s="275" t="e">
        <f>IF(OR(C2216="",C2216=T$4),NA(),MATCH($B2216&amp;$C2216,'Smelter Reference List'!$J:$J,0))</f>
        <v>#N/A</v>
      </c>
      <c r="T2216" s="276"/>
      <c r="U2216" s="276"/>
      <c r="V2216" s="276"/>
      <c r="W2216" s="276"/>
    </row>
    <row r="2217" spans="1:23" s="267" customFormat="1" ht="20.25">
      <c r="A2217" s="265"/>
      <c r="B2217" s="273"/>
      <c r="C2217" s="273"/>
      <c r="D2217" s="166" t="str">
        <f ca="1">IF(ISERROR($S2217),"",OFFSET('Smelter Reference List'!$C$4,$S2217-4,0)&amp;"")</f>
        <v/>
      </c>
      <c r="E2217" s="166" t="str">
        <f ca="1">IF(ISERROR($S2217),"",OFFSET('Smelter Reference List'!$D$4,$S2217-4,0)&amp;"")</f>
        <v/>
      </c>
      <c r="F2217" s="166" t="str">
        <f ca="1">IF(ISERROR($S2217),"",OFFSET('Smelter Reference List'!$E$4,$S2217-4,0))</f>
        <v/>
      </c>
      <c r="G2217" s="166" t="str">
        <f ca="1">IF(C2217=$U$4,"Enter smelter details", IF(ISERROR($S2217),"",OFFSET('Smelter Reference List'!$F$4,$S2217-4,0)))</f>
        <v/>
      </c>
      <c r="H2217" s="290" t="str">
        <f ca="1">IF(ISERROR($S2217),"",OFFSET('Smelter Reference List'!$G$4,$S2217-4,0))</f>
        <v/>
      </c>
      <c r="I2217" s="291" t="str">
        <f ca="1">IF(ISERROR($S2217),"",OFFSET('Smelter Reference List'!$H$4,$S2217-4,0))</f>
        <v/>
      </c>
      <c r="J2217" s="291" t="str">
        <f ca="1">IF(ISERROR($S2217),"",OFFSET('Smelter Reference List'!$I$4,$S2217-4,0))</f>
        <v/>
      </c>
      <c r="K2217" s="288"/>
      <c r="L2217" s="288"/>
      <c r="M2217" s="288"/>
      <c r="N2217" s="288"/>
      <c r="O2217" s="288"/>
      <c r="P2217" s="288"/>
      <c r="Q2217" s="289"/>
      <c r="R2217" s="274"/>
      <c r="S2217" s="275" t="e">
        <f>IF(OR(C2217="",C2217=T$4),NA(),MATCH($B2217&amp;$C2217,'Smelter Reference List'!$J:$J,0))</f>
        <v>#N/A</v>
      </c>
      <c r="T2217" s="276"/>
      <c r="U2217" s="276"/>
      <c r="V2217" s="276"/>
      <c r="W2217" s="276"/>
    </row>
    <row r="2218" spans="1:23" s="267" customFormat="1" ht="20.25">
      <c r="A2218" s="265"/>
      <c r="B2218" s="273"/>
      <c r="C2218" s="273"/>
      <c r="D2218" s="166" t="str">
        <f ca="1">IF(ISERROR($S2218),"",OFFSET('Smelter Reference List'!$C$4,$S2218-4,0)&amp;"")</f>
        <v/>
      </c>
      <c r="E2218" s="166" t="str">
        <f ca="1">IF(ISERROR($S2218),"",OFFSET('Smelter Reference List'!$D$4,$S2218-4,0)&amp;"")</f>
        <v/>
      </c>
      <c r="F2218" s="166" t="str">
        <f ca="1">IF(ISERROR($S2218),"",OFFSET('Smelter Reference List'!$E$4,$S2218-4,0))</f>
        <v/>
      </c>
      <c r="G2218" s="166" t="str">
        <f ca="1">IF(C2218=$U$4,"Enter smelter details", IF(ISERROR($S2218),"",OFFSET('Smelter Reference List'!$F$4,$S2218-4,0)))</f>
        <v/>
      </c>
      <c r="H2218" s="290" t="str">
        <f ca="1">IF(ISERROR($S2218),"",OFFSET('Smelter Reference List'!$G$4,$S2218-4,0))</f>
        <v/>
      </c>
      <c r="I2218" s="291" t="str">
        <f ca="1">IF(ISERROR($S2218),"",OFFSET('Smelter Reference List'!$H$4,$S2218-4,0))</f>
        <v/>
      </c>
      <c r="J2218" s="291" t="str">
        <f ca="1">IF(ISERROR($S2218),"",OFFSET('Smelter Reference List'!$I$4,$S2218-4,0))</f>
        <v/>
      </c>
      <c r="K2218" s="288"/>
      <c r="L2218" s="288"/>
      <c r="M2218" s="288"/>
      <c r="N2218" s="288"/>
      <c r="O2218" s="288"/>
      <c r="P2218" s="288"/>
      <c r="Q2218" s="289"/>
      <c r="R2218" s="274"/>
      <c r="S2218" s="275" t="e">
        <f>IF(OR(C2218="",C2218=T$4),NA(),MATCH($B2218&amp;$C2218,'Smelter Reference List'!$J:$J,0))</f>
        <v>#N/A</v>
      </c>
      <c r="T2218" s="276"/>
      <c r="U2218" s="276"/>
      <c r="V2218" s="276"/>
      <c r="W2218" s="276"/>
    </row>
    <row r="2219" spans="1:23" s="267" customFormat="1" ht="20.25">
      <c r="A2219" s="265"/>
      <c r="B2219" s="273"/>
      <c r="C2219" s="273"/>
      <c r="D2219" s="166" t="str">
        <f ca="1">IF(ISERROR($S2219),"",OFFSET('Smelter Reference List'!$C$4,$S2219-4,0)&amp;"")</f>
        <v/>
      </c>
      <c r="E2219" s="166" t="str">
        <f ca="1">IF(ISERROR($S2219),"",OFFSET('Smelter Reference List'!$D$4,$S2219-4,0)&amp;"")</f>
        <v/>
      </c>
      <c r="F2219" s="166" t="str">
        <f ca="1">IF(ISERROR($S2219),"",OFFSET('Smelter Reference List'!$E$4,$S2219-4,0))</f>
        <v/>
      </c>
      <c r="G2219" s="166" t="str">
        <f ca="1">IF(C2219=$U$4,"Enter smelter details", IF(ISERROR($S2219),"",OFFSET('Smelter Reference List'!$F$4,$S2219-4,0)))</f>
        <v/>
      </c>
      <c r="H2219" s="290" t="str">
        <f ca="1">IF(ISERROR($S2219),"",OFFSET('Smelter Reference List'!$G$4,$S2219-4,0))</f>
        <v/>
      </c>
      <c r="I2219" s="291" t="str">
        <f ca="1">IF(ISERROR($S2219),"",OFFSET('Smelter Reference List'!$H$4,$S2219-4,0))</f>
        <v/>
      </c>
      <c r="J2219" s="291" t="str">
        <f ca="1">IF(ISERROR($S2219),"",OFFSET('Smelter Reference List'!$I$4,$S2219-4,0))</f>
        <v/>
      </c>
      <c r="K2219" s="288"/>
      <c r="L2219" s="288"/>
      <c r="M2219" s="288"/>
      <c r="N2219" s="288"/>
      <c r="O2219" s="288"/>
      <c r="P2219" s="288"/>
      <c r="Q2219" s="289"/>
      <c r="R2219" s="274"/>
      <c r="S2219" s="275" t="e">
        <f>IF(OR(C2219="",C2219=T$4),NA(),MATCH($B2219&amp;$C2219,'Smelter Reference List'!$J:$J,0))</f>
        <v>#N/A</v>
      </c>
      <c r="T2219" s="276"/>
      <c r="U2219" s="276"/>
      <c r="V2219" s="276"/>
      <c r="W2219" s="276"/>
    </row>
    <row r="2220" spans="1:23" s="267" customFormat="1" ht="20.25">
      <c r="A2220" s="265"/>
      <c r="B2220" s="273"/>
      <c r="C2220" s="273"/>
      <c r="D2220" s="166" t="str">
        <f ca="1">IF(ISERROR($S2220),"",OFFSET('Smelter Reference List'!$C$4,$S2220-4,0)&amp;"")</f>
        <v/>
      </c>
      <c r="E2220" s="166" t="str">
        <f ca="1">IF(ISERROR($S2220),"",OFFSET('Smelter Reference List'!$D$4,$S2220-4,0)&amp;"")</f>
        <v/>
      </c>
      <c r="F2220" s="166" t="str">
        <f ca="1">IF(ISERROR($S2220),"",OFFSET('Smelter Reference List'!$E$4,$S2220-4,0))</f>
        <v/>
      </c>
      <c r="G2220" s="166" t="str">
        <f ca="1">IF(C2220=$U$4,"Enter smelter details", IF(ISERROR($S2220),"",OFFSET('Smelter Reference List'!$F$4,$S2220-4,0)))</f>
        <v/>
      </c>
      <c r="H2220" s="290" t="str">
        <f ca="1">IF(ISERROR($S2220),"",OFFSET('Smelter Reference List'!$G$4,$S2220-4,0))</f>
        <v/>
      </c>
      <c r="I2220" s="291" t="str">
        <f ca="1">IF(ISERROR($S2220),"",OFFSET('Smelter Reference List'!$H$4,$S2220-4,0))</f>
        <v/>
      </c>
      <c r="J2220" s="291" t="str">
        <f ca="1">IF(ISERROR($S2220),"",OFFSET('Smelter Reference List'!$I$4,$S2220-4,0))</f>
        <v/>
      </c>
      <c r="K2220" s="288"/>
      <c r="L2220" s="288"/>
      <c r="M2220" s="288"/>
      <c r="N2220" s="288"/>
      <c r="O2220" s="288"/>
      <c r="P2220" s="288"/>
      <c r="Q2220" s="289"/>
      <c r="R2220" s="274"/>
      <c r="S2220" s="275" t="e">
        <f>IF(OR(C2220="",C2220=T$4),NA(),MATCH($B2220&amp;$C2220,'Smelter Reference List'!$J:$J,0))</f>
        <v>#N/A</v>
      </c>
      <c r="T2220" s="276"/>
      <c r="U2220" s="276"/>
      <c r="V2220" s="276"/>
      <c r="W2220" s="276"/>
    </row>
    <row r="2221" spans="1:23" s="267" customFormat="1" ht="20.25">
      <c r="A2221" s="265"/>
      <c r="B2221" s="273"/>
      <c r="C2221" s="273"/>
      <c r="D2221" s="166" t="str">
        <f ca="1">IF(ISERROR($S2221),"",OFFSET('Smelter Reference List'!$C$4,$S2221-4,0)&amp;"")</f>
        <v/>
      </c>
      <c r="E2221" s="166" t="str">
        <f ca="1">IF(ISERROR($S2221),"",OFFSET('Smelter Reference List'!$D$4,$S2221-4,0)&amp;"")</f>
        <v/>
      </c>
      <c r="F2221" s="166" t="str">
        <f ca="1">IF(ISERROR($S2221),"",OFFSET('Smelter Reference List'!$E$4,$S2221-4,0))</f>
        <v/>
      </c>
      <c r="G2221" s="166" t="str">
        <f ca="1">IF(C2221=$U$4,"Enter smelter details", IF(ISERROR($S2221),"",OFFSET('Smelter Reference List'!$F$4,$S2221-4,0)))</f>
        <v/>
      </c>
      <c r="H2221" s="290" t="str">
        <f ca="1">IF(ISERROR($S2221),"",OFFSET('Smelter Reference List'!$G$4,$S2221-4,0))</f>
        <v/>
      </c>
      <c r="I2221" s="291" t="str">
        <f ca="1">IF(ISERROR($S2221),"",OFFSET('Smelter Reference List'!$H$4,$S2221-4,0))</f>
        <v/>
      </c>
      <c r="J2221" s="291" t="str">
        <f ca="1">IF(ISERROR($S2221),"",OFFSET('Smelter Reference List'!$I$4,$S2221-4,0))</f>
        <v/>
      </c>
      <c r="K2221" s="288"/>
      <c r="L2221" s="288"/>
      <c r="M2221" s="288"/>
      <c r="N2221" s="288"/>
      <c r="O2221" s="288"/>
      <c r="P2221" s="288"/>
      <c r="Q2221" s="289"/>
      <c r="R2221" s="274"/>
      <c r="S2221" s="275" t="e">
        <f>IF(OR(C2221="",C2221=T$4),NA(),MATCH($B2221&amp;$C2221,'Smelter Reference List'!$J:$J,0))</f>
        <v>#N/A</v>
      </c>
      <c r="T2221" s="276"/>
      <c r="U2221" s="276"/>
      <c r="V2221" s="276"/>
      <c r="W2221" s="276"/>
    </row>
    <row r="2222" spans="1:23" s="267" customFormat="1" ht="20.25">
      <c r="A2222" s="265"/>
      <c r="B2222" s="273"/>
      <c r="C2222" s="273"/>
      <c r="D2222" s="166" t="str">
        <f ca="1">IF(ISERROR($S2222),"",OFFSET('Smelter Reference List'!$C$4,$S2222-4,0)&amp;"")</f>
        <v/>
      </c>
      <c r="E2222" s="166" t="str">
        <f ca="1">IF(ISERROR($S2222),"",OFFSET('Smelter Reference List'!$D$4,$S2222-4,0)&amp;"")</f>
        <v/>
      </c>
      <c r="F2222" s="166" t="str">
        <f ca="1">IF(ISERROR($S2222),"",OFFSET('Smelter Reference List'!$E$4,$S2222-4,0))</f>
        <v/>
      </c>
      <c r="G2222" s="166" t="str">
        <f ca="1">IF(C2222=$U$4,"Enter smelter details", IF(ISERROR($S2222),"",OFFSET('Smelter Reference List'!$F$4,$S2222-4,0)))</f>
        <v/>
      </c>
      <c r="H2222" s="290" t="str">
        <f ca="1">IF(ISERROR($S2222),"",OFFSET('Smelter Reference List'!$G$4,$S2222-4,0))</f>
        <v/>
      </c>
      <c r="I2222" s="291" t="str">
        <f ca="1">IF(ISERROR($S2222),"",OFFSET('Smelter Reference List'!$H$4,$S2222-4,0))</f>
        <v/>
      </c>
      <c r="J2222" s="291" t="str">
        <f ca="1">IF(ISERROR($S2222),"",OFFSET('Smelter Reference List'!$I$4,$S2222-4,0))</f>
        <v/>
      </c>
      <c r="K2222" s="288"/>
      <c r="L2222" s="288"/>
      <c r="M2222" s="288"/>
      <c r="N2222" s="288"/>
      <c r="O2222" s="288"/>
      <c r="P2222" s="288"/>
      <c r="Q2222" s="289"/>
      <c r="R2222" s="274"/>
      <c r="S2222" s="275" t="e">
        <f>IF(OR(C2222="",C2222=T$4),NA(),MATCH($B2222&amp;$C2222,'Smelter Reference List'!$J:$J,0))</f>
        <v>#N/A</v>
      </c>
      <c r="T2222" s="276"/>
      <c r="U2222" s="276"/>
      <c r="V2222" s="276"/>
      <c r="W2222" s="276"/>
    </row>
    <row r="2223" spans="1:23" s="267" customFormat="1" ht="20.25">
      <c r="A2223" s="265"/>
      <c r="B2223" s="273"/>
      <c r="C2223" s="273"/>
      <c r="D2223" s="166" t="str">
        <f ca="1">IF(ISERROR($S2223),"",OFFSET('Smelter Reference List'!$C$4,$S2223-4,0)&amp;"")</f>
        <v/>
      </c>
      <c r="E2223" s="166" t="str">
        <f ca="1">IF(ISERROR($S2223),"",OFFSET('Smelter Reference List'!$D$4,$S2223-4,0)&amp;"")</f>
        <v/>
      </c>
      <c r="F2223" s="166" t="str">
        <f ca="1">IF(ISERROR($S2223),"",OFFSET('Smelter Reference List'!$E$4,$S2223-4,0))</f>
        <v/>
      </c>
      <c r="G2223" s="166" t="str">
        <f ca="1">IF(C2223=$U$4,"Enter smelter details", IF(ISERROR($S2223),"",OFFSET('Smelter Reference List'!$F$4,$S2223-4,0)))</f>
        <v/>
      </c>
      <c r="H2223" s="290" t="str">
        <f ca="1">IF(ISERROR($S2223),"",OFFSET('Smelter Reference List'!$G$4,$S2223-4,0))</f>
        <v/>
      </c>
      <c r="I2223" s="291" t="str">
        <f ca="1">IF(ISERROR($S2223),"",OFFSET('Smelter Reference List'!$H$4,$S2223-4,0))</f>
        <v/>
      </c>
      <c r="J2223" s="291" t="str">
        <f ca="1">IF(ISERROR($S2223),"",OFFSET('Smelter Reference List'!$I$4,$S2223-4,0))</f>
        <v/>
      </c>
      <c r="K2223" s="288"/>
      <c r="L2223" s="288"/>
      <c r="M2223" s="288"/>
      <c r="N2223" s="288"/>
      <c r="O2223" s="288"/>
      <c r="P2223" s="288"/>
      <c r="Q2223" s="289"/>
      <c r="R2223" s="274"/>
      <c r="S2223" s="275" t="e">
        <f>IF(OR(C2223="",C2223=T$4),NA(),MATCH($B2223&amp;$C2223,'Smelter Reference List'!$J:$J,0))</f>
        <v>#N/A</v>
      </c>
      <c r="T2223" s="276"/>
      <c r="U2223" s="276"/>
      <c r="V2223" s="276"/>
      <c r="W2223" s="276"/>
    </row>
    <row r="2224" spans="1:23" s="267" customFormat="1" ht="20.25">
      <c r="A2224" s="265"/>
      <c r="B2224" s="273"/>
      <c r="C2224" s="273"/>
      <c r="D2224" s="166" t="str">
        <f ca="1">IF(ISERROR($S2224),"",OFFSET('Smelter Reference List'!$C$4,$S2224-4,0)&amp;"")</f>
        <v/>
      </c>
      <c r="E2224" s="166" t="str">
        <f ca="1">IF(ISERROR($S2224),"",OFFSET('Smelter Reference List'!$D$4,$S2224-4,0)&amp;"")</f>
        <v/>
      </c>
      <c r="F2224" s="166" t="str">
        <f ca="1">IF(ISERROR($S2224),"",OFFSET('Smelter Reference List'!$E$4,$S2224-4,0))</f>
        <v/>
      </c>
      <c r="G2224" s="166" t="str">
        <f ca="1">IF(C2224=$U$4,"Enter smelter details", IF(ISERROR($S2224),"",OFFSET('Smelter Reference List'!$F$4,$S2224-4,0)))</f>
        <v/>
      </c>
      <c r="H2224" s="290" t="str">
        <f ca="1">IF(ISERROR($S2224),"",OFFSET('Smelter Reference List'!$G$4,$S2224-4,0))</f>
        <v/>
      </c>
      <c r="I2224" s="291" t="str">
        <f ca="1">IF(ISERROR($S2224),"",OFFSET('Smelter Reference List'!$H$4,$S2224-4,0))</f>
        <v/>
      </c>
      <c r="J2224" s="291" t="str">
        <f ca="1">IF(ISERROR($S2224),"",OFFSET('Smelter Reference List'!$I$4,$S2224-4,0))</f>
        <v/>
      </c>
      <c r="K2224" s="288"/>
      <c r="L2224" s="288"/>
      <c r="M2224" s="288"/>
      <c r="N2224" s="288"/>
      <c r="O2224" s="288"/>
      <c r="P2224" s="288"/>
      <c r="Q2224" s="289"/>
      <c r="R2224" s="274"/>
      <c r="S2224" s="275" t="e">
        <f>IF(OR(C2224="",C2224=T$4),NA(),MATCH($B2224&amp;$C2224,'Smelter Reference List'!$J:$J,0))</f>
        <v>#N/A</v>
      </c>
      <c r="T2224" s="276"/>
      <c r="U2224" s="276"/>
      <c r="V2224" s="276"/>
      <c r="W2224" s="276"/>
    </row>
    <row r="2225" spans="1:23" s="267" customFormat="1" ht="20.25">
      <c r="A2225" s="265"/>
      <c r="B2225" s="273"/>
      <c r="C2225" s="273"/>
      <c r="D2225" s="166" t="str">
        <f ca="1">IF(ISERROR($S2225),"",OFFSET('Smelter Reference List'!$C$4,$S2225-4,0)&amp;"")</f>
        <v/>
      </c>
      <c r="E2225" s="166" t="str">
        <f ca="1">IF(ISERROR($S2225),"",OFFSET('Smelter Reference List'!$D$4,$S2225-4,0)&amp;"")</f>
        <v/>
      </c>
      <c r="F2225" s="166" t="str">
        <f ca="1">IF(ISERROR($S2225),"",OFFSET('Smelter Reference List'!$E$4,$S2225-4,0))</f>
        <v/>
      </c>
      <c r="G2225" s="166" t="str">
        <f ca="1">IF(C2225=$U$4,"Enter smelter details", IF(ISERROR($S2225),"",OFFSET('Smelter Reference List'!$F$4,$S2225-4,0)))</f>
        <v/>
      </c>
      <c r="H2225" s="290" t="str">
        <f ca="1">IF(ISERROR($S2225),"",OFFSET('Smelter Reference List'!$G$4,$S2225-4,0))</f>
        <v/>
      </c>
      <c r="I2225" s="291" t="str">
        <f ca="1">IF(ISERROR($S2225),"",OFFSET('Smelter Reference List'!$H$4,$S2225-4,0))</f>
        <v/>
      </c>
      <c r="J2225" s="291" t="str">
        <f ca="1">IF(ISERROR($S2225),"",OFFSET('Smelter Reference List'!$I$4,$S2225-4,0))</f>
        <v/>
      </c>
      <c r="K2225" s="288"/>
      <c r="L2225" s="288"/>
      <c r="M2225" s="288"/>
      <c r="N2225" s="288"/>
      <c r="O2225" s="288"/>
      <c r="P2225" s="288"/>
      <c r="Q2225" s="289"/>
      <c r="R2225" s="274"/>
      <c r="S2225" s="275" t="e">
        <f>IF(OR(C2225="",C2225=T$4),NA(),MATCH($B2225&amp;$C2225,'Smelter Reference List'!$J:$J,0))</f>
        <v>#N/A</v>
      </c>
      <c r="T2225" s="276"/>
      <c r="U2225" s="276"/>
      <c r="V2225" s="276"/>
      <c r="W2225" s="276"/>
    </row>
    <row r="2226" spans="1:23" s="267" customFormat="1" ht="20.25">
      <c r="A2226" s="265"/>
      <c r="B2226" s="273"/>
      <c r="C2226" s="273"/>
      <c r="D2226" s="166" t="str">
        <f ca="1">IF(ISERROR($S2226),"",OFFSET('Smelter Reference List'!$C$4,$S2226-4,0)&amp;"")</f>
        <v/>
      </c>
      <c r="E2226" s="166" t="str">
        <f ca="1">IF(ISERROR($S2226),"",OFFSET('Smelter Reference List'!$D$4,$S2226-4,0)&amp;"")</f>
        <v/>
      </c>
      <c r="F2226" s="166" t="str">
        <f ca="1">IF(ISERROR($S2226),"",OFFSET('Smelter Reference List'!$E$4,$S2226-4,0))</f>
        <v/>
      </c>
      <c r="G2226" s="166" t="str">
        <f ca="1">IF(C2226=$U$4,"Enter smelter details", IF(ISERROR($S2226),"",OFFSET('Smelter Reference List'!$F$4,$S2226-4,0)))</f>
        <v/>
      </c>
      <c r="H2226" s="290" t="str">
        <f ca="1">IF(ISERROR($S2226),"",OFFSET('Smelter Reference List'!$G$4,$S2226-4,0))</f>
        <v/>
      </c>
      <c r="I2226" s="291" t="str">
        <f ca="1">IF(ISERROR($S2226),"",OFFSET('Smelter Reference List'!$H$4,$S2226-4,0))</f>
        <v/>
      </c>
      <c r="J2226" s="291" t="str">
        <f ca="1">IF(ISERROR($S2226),"",OFFSET('Smelter Reference List'!$I$4,$S2226-4,0))</f>
        <v/>
      </c>
      <c r="K2226" s="288"/>
      <c r="L2226" s="288"/>
      <c r="M2226" s="288"/>
      <c r="N2226" s="288"/>
      <c r="O2226" s="288"/>
      <c r="P2226" s="288"/>
      <c r="Q2226" s="289"/>
      <c r="R2226" s="274"/>
      <c r="S2226" s="275" t="e">
        <f>IF(OR(C2226="",C2226=T$4),NA(),MATCH($B2226&amp;$C2226,'Smelter Reference List'!$J:$J,0))</f>
        <v>#N/A</v>
      </c>
      <c r="T2226" s="276"/>
      <c r="U2226" s="276"/>
      <c r="V2226" s="276"/>
      <c r="W2226" s="276"/>
    </row>
    <row r="2227" spans="1:23" s="267" customFormat="1" ht="20.25">
      <c r="A2227" s="265"/>
      <c r="B2227" s="273"/>
      <c r="C2227" s="273"/>
      <c r="D2227" s="166" t="str">
        <f ca="1">IF(ISERROR($S2227),"",OFFSET('Smelter Reference List'!$C$4,$S2227-4,0)&amp;"")</f>
        <v/>
      </c>
      <c r="E2227" s="166" t="str">
        <f ca="1">IF(ISERROR($S2227),"",OFFSET('Smelter Reference List'!$D$4,$S2227-4,0)&amp;"")</f>
        <v/>
      </c>
      <c r="F2227" s="166" t="str">
        <f ca="1">IF(ISERROR($S2227),"",OFFSET('Smelter Reference List'!$E$4,$S2227-4,0))</f>
        <v/>
      </c>
      <c r="G2227" s="166" t="str">
        <f ca="1">IF(C2227=$U$4,"Enter smelter details", IF(ISERROR($S2227),"",OFFSET('Smelter Reference List'!$F$4,$S2227-4,0)))</f>
        <v/>
      </c>
      <c r="H2227" s="290" t="str">
        <f ca="1">IF(ISERROR($S2227),"",OFFSET('Smelter Reference List'!$G$4,$S2227-4,0))</f>
        <v/>
      </c>
      <c r="I2227" s="291" t="str">
        <f ca="1">IF(ISERROR($S2227),"",OFFSET('Smelter Reference List'!$H$4,$S2227-4,0))</f>
        <v/>
      </c>
      <c r="J2227" s="291" t="str">
        <f ca="1">IF(ISERROR($S2227),"",OFFSET('Smelter Reference List'!$I$4,$S2227-4,0))</f>
        <v/>
      </c>
      <c r="K2227" s="288"/>
      <c r="L2227" s="288"/>
      <c r="M2227" s="288"/>
      <c r="N2227" s="288"/>
      <c r="O2227" s="288"/>
      <c r="P2227" s="288"/>
      <c r="Q2227" s="289"/>
      <c r="R2227" s="274"/>
      <c r="S2227" s="275" t="e">
        <f>IF(OR(C2227="",C2227=T$4),NA(),MATCH($B2227&amp;$C2227,'Smelter Reference List'!$J:$J,0))</f>
        <v>#N/A</v>
      </c>
      <c r="T2227" s="276"/>
      <c r="U2227" s="276"/>
      <c r="V2227" s="276"/>
      <c r="W2227" s="276"/>
    </row>
    <row r="2228" spans="1:23" s="267" customFormat="1" ht="20.25">
      <c r="A2228" s="265"/>
      <c r="B2228" s="273"/>
      <c r="C2228" s="273"/>
      <c r="D2228" s="166" t="str">
        <f ca="1">IF(ISERROR($S2228),"",OFFSET('Smelter Reference List'!$C$4,$S2228-4,0)&amp;"")</f>
        <v/>
      </c>
      <c r="E2228" s="166" t="str">
        <f ca="1">IF(ISERROR($S2228),"",OFFSET('Smelter Reference List'!$D$4,$S2228-4,0)&amp;"")</f>
        <v/>
      </c>
      <c r="F2228" s="166" t="str">
        <f ca="1">IF(ISERROR($S2228),"",OFFSET('Smelter Reference List'!$E$4,$S2228-4,0))</f>
        <v/>
      </c>
      <c r="G2228" s="166" t="str">
        <f ca="1">IF(C2228=$U$4,"Enter smelter details", IF(ISERROR($S2228),"",OFFSET('Smelter Reference List'!$F$4,$S2228-4,0)))</f>
        <v/>
      </c>
      <c r="H2228" s="290" t="str">
        <f ca="1">IF(ISERROR($S2228),"",OFFSET('Smelter Reference List'!$G$4,$S2228-4,0))</f>
        <v/>
      </c>
      <c r="I2228" s="291" t="str">
        <f ca="1">IF(ISERROR($S2228),"",OFFSET('Smelter Reference List'!$H$4,$S2228-4,0))</f>
        <v/>
      </c>
      <c r="J2228" s="291" t="str">
        <f ca="1">IF(ISERROR($S2228),"",OFFSET('Smelter Reference List'!$I$4,$S2228-4,0))</f>
        <v/>
      </c>
      <c r="K2228" s="288"/>
      <c r="L2228" s="288"/>
      <c r="M2228" s="288"/>
      <c r="N2228" s="288"/>
      <c r="O2228" s="288"/>
      <c r="P2228" s="288"/>
      <c r="Q2228" s="289"/>
      <c r="R2228" s="274"/>
      <c r="S2228" s="275" t="e">
        <f>IF(OR(C2228="",C2228=T$4),NA(),MATCH($B2228&amp;$C2228,'Smelter Reference List'!$J:$J,0))</f>
        <v>#N/A</v>
      </c>
      <c r="T2228" s="276"/>
      <c r="U2228" s="276"/>
      <c r="V2228" s="276"/>
      <c r="W2228" s="276"/>
    </row>
    <row r="2229" spans="1:23" s="267" customFormat="1" ht="20.25">
      <c r="A2229" s="265"/>
      <c r="B2229" s="273"/>
      <c r="C2229" s="273"/>
      <c r="D2229" s="166" t="str">
        <f ca="1">IF(ISERROR($S2229),"",OFFSET('Smelter Reference List'!$C$4,$S2229-4,0)&amp;"")</f>
        <v/>
      </c>
      <c r="E2229" s="166" t="str">
        <f ca="1">IF(ISERROR($S2229),"",OFFSET('Smelter Reference List'!$D$4,$S2229-4,0)&amp;"")</f>
        <v/>
      </c>
      <c r="F2229" s="166" t="str">
        <f ca="1">IF(ISERROR($S2229),"",OFFSET('Smelter Reference List'!$E$4,$S2229-4,0))</f>
        <v/>
      </c>
      <c r="G2229" s="166" t="str">
        <f ca="1">IF(C2229=$U$4,"Enter smelter details", IF(ISERROR($S2229),"",OFFSET('Smelter Reference List'!$F$4,$S2229-4,0)))</f>
        <v/>
      </c>
      <c r="H2229" s="290" t="str">
        <f ca="1">IF(ISERROR($S2229),"",OFFSET('Smelter Reference List'!$G$4,$S2229-4,0))</f>
        <v/>
      </c>
      <c r="I2229" s="291" t="str">
        <f ca="1">IF(ISERROR($S2229),"",OFFSET('Smelter Reference List'!$H$4,$S2229-4,0))</f>
        <v/>
      </c>
      <c r="J2229" s="291" t="str">
        <f ca="1">IF(ISERROR($S2229),"",OFFSET('Smelter Reference List'!$I$4,$S2229-4,0))</f>
        <v/>
      </c>
      <c r="K2229" s="288"/>
      <c r="L2229" s="288"/>
      <c r="M2229" s="288"/>
      <c r="N2229" s="288"/>
      <c r="O2229" s="288"/>
      <c r="P2229" s="288"/>
      <c r="Q2229" s="289"/>
      <c r="R2229" s="274"/>
      <c r="S2229" s="275" t="e">
        <f>IF(OR(C2229="",C2229=T$4),NA(),MATCH($B2229&amp;$C2229,'Smelter Reference List'!$J:$J,0))</f>
        <v>#N/A</v>
      </c>
      <c r="T2229" s="276"/>
      <c r="U2229" s="276"/>
      <c r="V2229" s="276"/>
      <c r="W2229" s="276"/>
    </row>
    <row r="2230" spans="1:23" s="267" customFormat="1" ht="20.25">
      <c r="A2230" s="265"/>
      <c r="B2230" s="273"/>
      <c r="C2230" s="273"/>
      <c r="D2230" s="166" t="str">
        <f ca="1">IF(ISERROR($S2230),"",OFFSET('Smelter Reference List'!$C$4,$S2230-4,0)&amp;"")</f>
        <v/>
      </c>
      <c r="E2230" s="166" t="str">
        <f ca="1">IF(ISERROR($S2230),"",OFFSET('Smelter Reference List'!$D$4,$S2230-4,0)&amp;"")</f>
        <v/>
      </c>
      <c r="F2230" s="166" t="str">
        <f ca="1">IF(ISERROR($S2230),"",OFFSET('Smelter Reference List'!$E$4,$S2230-4,0))</f>
        <v/>
      </c>
      <c r="G2230" s="166" t="str">
        <f ca="1">IF(C2230=$U$4,"Enter smelter details", IF(ISERROR($S2230),"",OFFSET('Smelter Reference List'!$F$4,$S2230-4,0)))</f>
        <v/>
      </c>
      <c r="H2230" s="290" t="str">
        <f ca="1">IF(ISERROR($S2230),"",OFFSET('Smelter Reference List'!$G$4,$S2230-4,0))</f>
        <v/>
      </c>
      <c r="I2230" s="291" t="str">
        <f ca="1">IF(ISERROR($S2230),"",OFFSET('Smelter Reference List'!$H$4,$S2230-4,0))</f>
        <v/>
      </c>
      <c r="J2230" s="291" t="str">
        <f ca="1">IF(ISERROR($S2230),"",OFFSET('Smelter Reference List'!$I$4,$S2230-4,0))</f>
        <v/>
      </c>
      <c r="K2230" s="288"/>
      <c r="L2230" s="288"/>
      <c r="M2230" s="288"/>
      <c r="N2230" s="288"/>
      <c r="O2230" s="288"/>
      <c r="P2230" s="288"/>
      <c r="Q2230" s="289"/>
      <c r="R2230" s="274"/>
      <c r="S2230" s="275" t="e">
        <f>IF(OR(C2230="",C2230=T$4),NA(),MATCH($B2230&amp;$C2230,'Smelter Reference List'!$J:$J,0))</f>
        <v>#N/A</v>
      </c>
      <c r="T2230" s="276"/>
      <c r="U2230" s="276"/>
      <c r="V2230" s="276"/>
      <c r="W2230" s="276"/>
    </row>
    <row r="2231" spans="1:23" s="267" customFormat="1" ht="20.25">
      <c r="A2231" s="265"/>
      <c r="B2231" s="273"/>
      <c r="C2231" s="273"/>
      <c r="D2231" s="166" t="str">
        <f ca="1">IF(ISERROR($S2231),"",OFFSET('Smelter Reference List'!$C$4,$S2231-4,0)&amp;"")</f>
        <v/>
      </c>
      <c r="E2231" s="166" t="str">
        <f ca="1">IF(ISERROR($S2231),"",OFFSET('Smelter Reference List'!$D$4,$S2231-4,0)&amp;"")</f>
        <v/>
      </c>
      <c r="F2231" s="166" t="str">
        <f ca="1">IF(ISERROR($S2231),"",OFFSET('Smelter Reference List'!$E$4,$S2231-4,0))</f>
        <v/>
      </c>
      <c r="G2231" s="166" t="str">
        <f ca="1">IF(C2231=$U$4,"Enter smelter details", IF(ISERROR($S2231),"",OFFSET('Smelter Reference List'!$F$4,$S2231-4,0)))</f>
        <v/>
      </c>
      <c r="H2231" s="290" t="str">
        <f ca="1">IF(ISERROR($S2231),"",OFFSET('Smelter Reference List'!$G$4,$S2231-4,0))</f>
        <v/>
      </c>
      <c r="I2231" s="291" t="str">
        <f ca="1">IF(ISERROR($S2231),"",OFFSET('Smelter Reference List'!$H$4,$S2231-4,0))</f>
        <v/>
      </c>
      <c r="J2231" s="291" t="str">
        <f ca="1">IF(ISERROR($S2231),"",OFFSET('Smelter Reference List'!$I$4,$S2231-4,0))</f>
        <v/>
      </c>
      <c r="K2231" s="288"/>
      <c r="L2231" s="288"/>
      <c r="M2231" s="288"/>
      <c r="N2231" s="288"/>
      <c r="O2231" s="288"/>
      <c r="P2231" s="288"/>
      <c r="Q2231" s="289"/>
      <c r="R2231" s="274"/>
      <c r="S2231" s="275" t="e">
        <f>IF(OR(C2231="",C2231=T$4),NA(),MATCH($B2231&amp;$C2231,'Smelter Reference List'!$J:$J,0))</f>
        <v>#N/A</v>
      </c>
      <c r="T2231" s="276"/>
      <c r="U2231" s="276"/>
      <c r="V2231" s="276"/>
      <c r="W2231" s="276"/>
    </row>
    <row r="2232" spans="1:23" s="267" customFormat="1" ht="20.25">
      <c r="A2232" s="265"/>
      <c r="B2232" s="273"/>
      <c r="C2232" s="273"/>
      <c r="D2232" s="166" t="str">
        <f ca="1">IF(ISERROR($S2232),"",OFFSET('Smelter Reference List'!$C$4,$S2232-4,0)&amp;"")</f>
        <v/>
      </c>
      <c r="E2232" s="166" t="str">
        <f ca="1">IF(ISERROR($S2232),"",OFFSET('Smelter Reference List'!$D$4,$S2232-4,0)&amp;"")</f>
        <v/>
      </c>
      <c r="F2232" s="166" t="str">
        <f ca="1">IF(ISERROR($S2232),"",OFFSET('Smelter Reference List'!$E$4,$S2232-4,0))</f>
        <v/>
      </c>
      <c r="G2232" s="166" t="str">
        <f ca="1">IF(C2232=$U$4,"Enter smelter details", IF(ISERROR($S2232),"",OFFSET('Smelter Reference List'!$F$4,$S2232-4,0)))</f>
        <v/>
      </c>
      <c r="H2232" s="290" t="str">
        <f ca="1">IF(ISERROR($S2232),"",OFFSET('Smelter Reference List'!$G$4,$S2232-4,0))</f>
        <v/>
      </c>
      <c r="I2232" s="291" t="str">
        <f ca="1">IF(ISERROR($S2232),"",OFFSET('Smelter Reference List'!$H$4,$S2232-4,0))</f>
        <v/>
      </c>
      <c r="J2232" s="291" t="str">
        <f ca="1">IF(ISERROR($S2232),"",OFFSET('Smelter Reference List'!$I$4,$S2232-4,0))</f>
        <v/>
      </c>
      <c r="K2232" s="288"/>
      <c r="L2232" s="288"/>
      <c r="M2232" s="288"/>
      <c r="N2232" s="288"/>
      <c r="O2232" s="288"/>
      <c r="P2232" s="288"/>
      <c r="Q2232" s="289"/>
      <c r="R2232" s="274"/>
      <c r="S2232" s="275" t="e">
        <f>IF(OR(C2232="",C2232=T$4),NA(),MATCH($B2232&amp;$C2232,'Smelter Reference List'!$J:$J,0))</f>
        <v>#N/A</v>
      </c>
      <c r="T2232" s="276"/>
      <c r="U2232" s="276"/>
      <c r="V2232" s="276"/>
      <c r="W2232" s="276"/>
    </row>
    <row r="2233" spans="1:23" s="267" customFormat="1" ht="20.25">
      <c r="A2233" s="265"/>
      <c r="B2233" s="273"/>
      <c r="C2233" s="273"/>
      <c r="D2233" s="166" t="str">
        <f ca="1">IF(ISERROR($S2233),"",OFFSET('Smelter Reference List'!$C$4,$S2233-4,0)&amp;"")</f>
        <v/>
      </c>
      <c r="E2233" s="166" t="str">
        <f ca="1">IF(ISERROR($S2233),"",OFFSET('Smelter Reference List'!$D$4,$S2233-4,0)&amp;"")</f>
        <v/>
      </c>
      <c r="F2233" s="166" t="str">
        <f ca="1">IF(ISERROR($S2233),"",OFFSET('Smelter Reference List'!$E$4,$S2233-4,0))</f>
        <v/>
      </c>
      <c r="G2233" s="166" t="str">
        <f ca="1">IF(C2233=$U$4,"Enter smelter details", IF(ISERROR($S2233),"",OFFSET('Smelter Reference List'!$F$4,$S2233-4,0)))</f>
        <v/>
      </c>
      <c r="H2233" s="290" t="str">
        <f ca="1">IF(ISERROR($S2233),"",OFFSET('Smelter Reference List'!$G$4,$S2233-4,0))</f>
        <v/>
      </c>
      <c r="I2233" s="291" t="str">
        <f ca="1">IF(ISERROR($S2233),"",OFFSET('Smelter Reference List'!$H$4,$S2233-4,0))</f>
        <v/>
      </c>
      <c r="J2233" s="291" t="str">
        <f ca="1">IF(ISERROR($S2233),"",OFFSET('Smelter Reference List'!$I$4,$S2233-4,0))</f>
        <v/>
      </c>
      <c r="K2233" s="288"/>
      <c r="L2233" s="288"/>
      <c r="M2233" s="288"/>
      <c r="N2233" s="288"/>
      <c r="O2233" s="288"/>
      <c r="P2233" s="288"/>
      <c r="Q2233" s="289"/>
      <c r="R2233" s="274"/>
      <c r="S2233" s="275" t="e">
        <f>IF(OR(C2233="",C2233=T$4),NA(),MATCH($B2233&amp;$C2233,'Smelter Reference List'!$J:$J,0))</f>
        <v>#N/A</v>
      </c>
      <c r="T2233" s="276"/>
      <c r="U2233" s="276"/>
      <c r="V2233" s="276"/>
      <c r="W2233" s="276"/>
    </row>
    <row r="2234" spans="1:23" s="267" customFormat="1" ht="20.25">
      <c r="A2234" s="265"/>
      <c r="B2234" s="273"/>
      <c r="C2234" s="273"/>
      <c r="D2234" s="166" t="str">
        <f ca="1">IF(ISERROR($S2234),"",OFFSET('Smelter Reference List'!$C$4,$S2234-4,0)&amp;"")</f>
        <v/>
      </c>
      <c r="E2234" s="166" t="str">
        <f ca="1">IF(ISERROR($S2234),"",OFFSET('Smelter Reference List'!$D$4,$S2234-4,0)&amp;"")</f>
        <v/>
      </c>
      <c r="F2234" s="166" t="str">
        <f ca="1">IF(ISERROR($S2234),"",OFFSET('Smelter Reference List'!$E$4,$S2234-4,0))</f>
        <v/>
      </c>
      <c r="G2234" s="166" t="str">
        <f ca="1">IF(C2234=$U$4,"Enter smelter details", IF(ISERROR($S2234),"",OFFSET('Smelter Reference List'!$F$4,$S2234-4,0)))</f>
        <v/>
      </c>
      <c r="H2234" s="290" t="str">
        <f ca="1">IF(ISERROR($S2234),"",OFFSET('Smelter Reference List'!$G$4,$S2234-4,0))</f>
        <v/>
      </c>
      <c r="I2234" s="291" t="str">
        <f ca="1">IF(ISERROR($S2234),"",OFFSET('Smelter Reference List'!$H$4,$S2234-4,0))</f>
        <v/>
      </c>
      <c r="J2234" s="291" t="str">
        <f ca="1">IF(ISERROR($S2234),"",OFFSET('Smelter Reference List'!$I$4,$S2234-4,0))</f>
        <v/>
      </c>
      <c r="K2234" s="288"/>
      <c r="L2234" s="288"/>
      <c r="M2234" s="288"/>
      <c r="N2234" s="288"/>
      <c r="O2234" s="288"/>
      <c r="P2234" s="288"/>
      <c r="Q2234" s="289"/>
      <c r="R2234" s="274"/>
      <c r="S2234" s="275" t="e">
        <f>IF(OR(C2234="",C2234=T$4),NA(),MATCH($B2234&amp;$C2234,'Smelter Reference List'!$J:$J,0))</f>
        <v>#N/A</v>
      </c>
      <c r="T2234" s="276"/>
      <c r="U2234" s="276"/>
      <c r="V2234" s="276"/>
      <c r="W2234" s="276"/>
    </row>
    <row r="2235" spans="1:23" s="267" customFormat="1" ht="20.25">
      <c r="A2235" s="265"/>
      <c r="B2235" s="273"/>
      <c r="C2235" s="273"/>
      <c r="D2235" s="166" t="str">
        <f ca="1">IF(ISERROR($S2235),"",OFFSET('Smelter Reference List'!$C$4,$S2235-4,0)&amp;"")</f>
        <v/>
      </c>
      <c r="E2235" s="166" t="str">
        <f ca="1">IF(ISERROR($S2235),"",OFFSET('Smelter Reference List'!$D$4,$S2235-4,0)&amp;"")</f>
        <v/>
      </c>
      <c r="F2235" s="166" t="str">
        <f ca="1">IF(ISERROR($S2235),"",OFFSET('Smelter Reference List'!$E$4,$S2235-4,0))</f>
        <v/>
      </c>
      <c r="G2235" s="166" t="str">
        <f ca="1">IF(C2235=$U$4,"Enter smelter details", IF(ISERROR($S2235),"",OFFSET('Smelter Reference List'!$F$4,$S2235-4,0)))</f>
        <v/>
      </c>
      <c r="H2235" s="290" t="str">
        <f ca="1">IF(ISERROR($S2235),"",OFFSET('Smelter Reference List'!$G$4,$S2235-4,0))</f>
        <v/>
      </c>
      <c r="I2235" s="291" t="str">
        <f ca="1">IF(ISERROR($S2235),"",OFFSET('Smelter Reference List'!$H$4,$S2235-4,0))</f>
        <v/>
      </c>
      <c r="J2235" s="291" t="str">
        <f ca="1">IF(ISERROR($S2235),"",OFFSET('Smelter Reference List'!$I$4,$S2235-4,0))</f>
        <v/>
      </c>
      <c r="K2235" s="288"/>
      <c r="L2235" s="288"/>
      <c r="M2235" s="288"/>
      <c r="N2235" s="288"/>
      <c r="O2235" s="288"/>
      <c r="P2235" s="288"/>
      <c r="Q2235" s="289"/>
      <c r="R2235" s="274"/>
      <c r="S2235" s="275" t="e">
        <f>IF(OR(C2235="",C2235=T$4),NA(),MATCH($B2235&amp;$C2235,'Smelter Reference List'!$J:$J,0))</f>
        <v>#N/A</v>
      </c>
      <c r="T2235" s="276"/>
      <c r="U2235" s="276"/>
      <c r="V2235" s="276"/>
      <c r="W2235" s="276"/>
    </row>
    <row r="2236" spans="1:23" s="267" customFormat="1" ht="20.25">
      <c r="A2236" s="265"/>
      <c r="B2236" s="273"/>
      <c r="C2236" s="273"/>
      <c r="D2236" s="166" t="str">
        <f ca="1">IF(ISERROR($S2236),"",OFFSET('Smelter Reference List'!$C$4,$S2236-4,0)&amp;"")</f>
        <v/>
      </c>
      <c r="E2236" s="166" t="str">
        <f ca="1">IF(ISERROR($S2236),"",OFFSET('Smelter Reference List'!$D$4,$S2236-4,0)&amp;"")</f>
        <v/>
      </c>
      <c r="F2236" s="166" t="str">
        <f ca="1">IF(ISERROR($S2236),"",OFFSET('Smelter Reference List'!$E$4,$S2236-4,0))</f>
        <v/>
      </c>
      <c r="G2236" s="166" t="str">
        <f ca="1">IF(C2236=$U$4,"Enter smelter details", IF(ISERROR($S2236),"",OFFSET('Smelter Reference List'!$F$4,$S2236-4,0)))</f>
        <v/>
      </c>
      <c r="H2236" s="290" t="str">
        <f ca="1">IF(ISERROR($S2236),"",OFFSET('Smelter Reference List'!$G$4,$S2236-4,0))</f>
        <v/>
      </c>
      <c r="I2236" s="291" t="str">
        <f ca="1">IF(ISERROR($S2236),"",OFFSET('Smelter Reference List'!$H$4,$S2236-4,0))</f>
        <v/>
      </c>
      <c r="J2236" s="291" t="str">
        <f ca="1">IF(ISERROR($S2236),"",OFFSET('Smelter Reference List'!$I$4,$S2236-4,0))</f>
        <v/>
      </c>
      <c r="K2236" s="288"/>
      <c r="L2236" s="288"/>
      <c r="M2236" s="288"/>
      <c r="N2236" s="288"/>
      <c r="O2236" s="288"/>
      <c r="P2236" s="288"/>
      <c r="Q2236" s="289"/>
      <c r="R2236" s="274"/>
      <c r="S2236" s="275" t="e">
        <f>IF(OR(C2236="",C2236=T$4),NA(),MATCH($B2236&amp;$C2236,'Smelter Reference List'!$J:$J,0))</f>
        <v>#N/A</v>
      </c>
      <c r="T2236" s="276"/>
      <c r="U2236" s="276"/>
      <c r="V2236" s="276"/>
      <c r="W2236" s="276"/>
    </row>
    <row r="2237" spans="1:23" s="267" customFormat="1" ht="20.25">
      <c r="A2237" s="265"/>
      <c r="B2237" s="273"/>
      <c r="C2237" s="273"/>
      <c r="D2237" s="166" t="str">
        <f ca="1">IF(ISERROR($S2237),"",OFFSET('Smelter Reference List'!$C$4,$S2237-4,0)&amp;"")</f>
        <v/>
      </c>
      <c r="E2237" s="166" t="str">
        <f ca="1">IF(ISERROR($S2237),"",OFFSET('Smelter Reference List'!$D$4,$S2237-4,0)&amp;"")</f>
        <v/>
      </c>
      <c r="F2237" s="166" t="str">
        <f ca="1">IF(ISERROR($S2237),"",OFFSET('Smelter Reference List'!$E$4,$S2237-4,0))</f>
        <v/>
      </c>
      <c r="G2237" s="166" t="str">
        <f ca="1">IF(C2237=$U$4,"Enter smelter details", IF(ISERROR($S2237),"",OFFSET('Smelter Reference List'!$F$4,$S2237-4,0)))</f>
        <v/>
      </c>
      <c r="H2237" s="290" t="str">
        <f ca="1">IF(ISERROR($S2237),"",OFFSET('Smelter Reference List'!$G$4,$S2237-4,0))</f>
        <v/>
      </c>
      <c r="I2237" s="291" t="str">
        <f ca="1">IF(ISERROR($S2237),"",OFFSET('Smelter Reference List'!$H$4,$S2237-4,0))</f>
        <v/>
      </c>
      <c r="J2237" s="291" t="str">
        <f ca="1">IF(ISERROR($S2237),"",OFFSET('Smelter Reference List'!$I$4,$S2237-4,0))</f>
        <v/>
      </c>
      <c r="K2237" s="288"/>
      <c r="L2237" s="288"/>
      <c r="M2237" s="288"/>
      <c r="N2237" s="288"/>
      <c r="O2237" s="288"/>
      <c r="P2237" s="288"/>
      <c r="Q2237" s="289"/>
      <c r="R2237" s="274"/>
      <c r="S2237" s="275" t="e">
        <f>IF(OR(C2237="",C2237=T$4),NA(),MATCH($B2237&amp;$C2237,'Smelter Reference List'!$J:$J,0))</f>
        <v>#N/A</v>
      </c>
      <c r="T2237" s="276"/>
      <c r="U2237" s="276"/>
      <c r="V2237" s="276"/>
      <c r="W2237" s="276"/>
    </row>
    <row r="2238" spans="1:23" s="267" customFormat="1" ht="20.25">
      <c r="A2238" s="265"/>
      <c r="B2238" s="273"/>
      <c r="C2238" s="273"/>
      <c r="D2238" s="166" t="str">
        <f ca="1">IF(ISERROR($S2238),"",OFFSET('Smelter Reference List'!$C$4,$S2238-4,0)&amp;"")</f>
        <v/>
      </c>
      <c r="E2238" s="166" t="str">
        <f ca="1">IF(ISERROR($S2238),"",OFFSET('Smelter Reference List'!$D$4,$S2238-4,0)&amp;"")</f>
        <v/>
      </c>
      <c r="F2238" s="166" t="str">
        <f ca="1">IF(ISERROR($S2238),"",OFFSET('Smelter Reference List'!$E$4,$S2238-4,0))</f>
        <v/>
      </c>
      <c r="G2238" s="166" t="str">
        <f ca="1">IF(C2238=$U$4,"Enter smelter details", IF(ISERROR($S2238),"",OFFSET('Smelter Reference List'!$F$4,$S2238-4,0)))</f>
        <v/>
      </c>
      <c r="H2238" s="290" t="str">
        <f ca="1">IF(ISERROR($S2238),"",OFFSET('Smelter Reference List'!$G$4,$S2238-4,0))</f>
        <v/>
      </c>
      <c r="I2238" s="291" t="str">
        <f ca="1">IF(ISERROR($S2238),"",OFFSET('Smelter Reference List'!$H$4,$S2238-4,0))</f>
        <v/>
      </c>
      <c r="J2238" s="291" t="str">
        <f ca="1">IF(ISERROR($S2238),"",OFFSET('Smelter Reference List'!$I$4,$S2238-4,0))</f>
        <v/>
      </c>
      <c r="K2238" s="288"/>
      <c r="L2238" s="288"/>
      <c r="M2238" s="288"/>
      <c r="N2238" s="288"/>
      <c r="O2238" s="288"/>
      <c r="P2238" s="288"/>
      <c r="Q2238" s="289"/>
      <c r="R2238" s="274"/>
      <c r="S2238" s="275" t="e">
        <f>IF(OR(C2238="",C2238=T$4),NA(),MATCH($B2238&amp;$C2238,'Smelter Reference List'!$J:$J,0))</f>
        <v>#N/A</v>
      </c>
      <c r="T2238" s="276"/>
      <c r="U2238" s="276"/>
      <c r="V2238" s="276"/>
      <c r="W2238" s="276"/>
    </row>
    <row r="2239" spans="1:23" s="267" customFormat="1" ht="20.25">
      <c r="A2239" s="265"/>
      <c r="B2239" s="273"/>
      <c r="C2239" s="273"/>
      <c r="D2239" s="166" t="str">
        <f ca="1">IF(ISERROR($S2239),"",OFFSET('Smelter Reference List'!$C$4,$S2239-4,0)&amp;"")</f>
        <v/>
      </c>
      <c r="E2239" s="166" t="str">
        <f ca="1">IF(ISERROR($S2239),"",OFFSET('Smelter Reference List'!$D$4,$S2239-4,0)&amp;"")</f>
        <v/>
      </c>
      <c r="F2239" s="166" t="str">
        <f ca="1">IF(ISERROR($S2239),"",OFFSET('Smelter Reference List'!$E$4,$S2239-4,0))</f>
        <v/>
      </c>
      <c r="G2239" s="166" t="str">
        <f ca="1">IF(C2239=$U$4,"Enter smelter details", IF(ISERROR($S2239),"",OFFSET('Smelter Reference List'!$F$4,$S2239-4,0)))</f>
        <v/>
      </c>
      <c r="H2239" s="290" t="str">
        <f ca="1">IF(ISERROR($S2239),"",OFFSET('Smelter Reference List'!$G$4,$S2239-4,0))</f>
        <v/>
      </c>
      <c r="I2239" s="291" t="str">
        <f ca="1">IF(ISERROR($S2239),"",OFFSET('Smelter Reference List'!$H$4,$S2239-4,0))</f>
        <v/>
      </c>
      <c r="J2239" s="291" t="str">
        <f ca="1">IF(ISERROR($S2239),"",OFFSET('Smelter Reference List'!$I$4,$S2239-4,0))</f>
        <v/>
      </c>
      <c r="K2239" s="288"/>
      <c r="L2239" s="288"/>
      <c r="M2239" s="288"/>
      <c r="N2239" s="288"/>
      <c r="O2239" s="288"/>
      <c r="P2239" s="288"/>
      <c r="Q2239" s="289"/>
      <c r="R2239" s="274"/>
      <c r="S2239" s="275" t="e">
        <f>IF(OR(C2239="",C2239=T$4),NA(),MATCH($B2239&amp;$C2239,'Smelter Reference List'!$J:$J,0))</f>
        <v>#N/A</v>
      </c>
      <c r="T2239" s="276"/>
      <c r="U2239" s="276"/>
      <c r="V2239" s="276"/>
      <c r="W2239" s="276"/>
    </row>
    <row r="2240" spans="1:23" s="267" customFormat="1" ht="20.25">
      <c r="A2240" s="265"/>
      <c r="B2240" s="273"/>
      <c r="C2240" s="273"/>
      <c r="D2240" s="166" t="str">
        <f ca="1">IF(ISERROR($S2240),"",OFFSET('Smelter Reference List'!$C$4,$S2240-4,0)&amp;"")</f>
        <v/>
      </c>
      <c r="E2240" s="166" t="str">
        <f ca="1">IF(ISERROR($S2240),"",OFFSET('Smelter Reference List'!$D$4,$S2240-4,0)&amp;"")</f>
        <v/>
      </c>
      <c r="F2240" s="166" t="str">
        <f ca="1">IF(ISERROR($S2240),"",OFFSET('Smelter Reference List'!$E$4,$S2240-4,0))</f>
        <v/>
      </c>
      <c r="G2240" s="166" t="str">
        <f ca="1">IF(C2240=$U$4,"Enter smelter details", IF(ISERROR($S2240),"",OFFSET('Smelter Reference List'!$F$4,$S2240-4,0)))</f>
        <v/>
      </c>
      <c r="H2240" s="290" t="str">
        <f ca="1">IF(ISERROR($S2240),"",OFFSET('Smelter Reference List'!$G$4,$S2240-4,0))</f>
        <v/>
      </c>
      <c r="I2240" s="291" t="str">
        <f ca="1">IF(ISERROR($S2240),"",OFFSET('Smelter Reference List'!$H$4,$S2240-4,0))</f>
        <v/>
      </c>
      <c r="J2240" s="291" t="str">
        <f ca="1">IF(ISERROR($S2240),"",OFFSET('Smelter Reference List'!$I$4,$S2240-4,0))</f>
        <v/>
      </c>
      <c r="K2240" s="288"/>
      <c r="L2240" s="288"/>
      <c r="M2240" s="288"/>
      <c r="N2240" s="288"/>
      <c r="O2240" s="288"/>
      <c r="P2240" s="288"/>
      <c r="Q2240" s="289"/>
      <c r="R2240" s="274"/>
      <c r="S2240" s="275" t="e">
        <f>IF(OR(C2240="",C2240=T$4),NA(),MATCH($B2240&amp;$C2240,'Smelter Reference List'!$J:$J,0))</f>
        <v>#N/A</v>
      </c>
      <c r="T2240" s="276"/>
      <c r="U2240" s="276"/>
      <c r="V2240" s="276"/>
      <c r="W2240" s="276"/>
    </row>
    <row r="2241" spans="1:23" s="267" customFormat="1" ht="20.25">
      <c r="A2241" s="265"/>
      <c r="B2241" s="273"/>
      <c r="C2241" s="273"/>
      <c r="D2241" s="166" t="str">
        <f ca="1">IF(ISERROR($S2241),"",OFFSET('Smelter Reference List'!$C$4,$S2241-4,0)&amp;"")</f>
        <v/>
      </c>
      <c r="E2241" s="166" t="str">
        <f ca="1">IF(ISERROR($S2241),"",OFFSET('Smelter Reference List'!$D$4,$S2241-4,0)&amp;"")</f>
        <v/>
      </c>
      <c r="F2241" s="166" t="str">
        <f ca="1">IF(ISERROR($S2241),"",OFFSET('Smelter Reference List'!$E$4,$S2241-4,0))</f>
        <v/>
      </c>
      <c r="G2241" s="166" t="str">
        <f ca="1">IF(C2241=$U$4,"Enter smelter details", IF(ISERROR($S2241),"",OFFSET('Smelter Reference List'!$F$4,$S2241-4,0)))</f>
        <v/>
      </c>
      <c r="H2241" s="290" t="str">
        <f ca="1">IF(ISERROR($S2241),"",OFFSET('Smelter Reference List'!$G$4,$S2241-4,0))</f>
        <v/>
      </c>
      <c r="I2241" s="291" t="str">
        <f ca="1">IF(ISERROR($S2241),"",OFFSET('Smelter Reference List'!$H$4,$S2241-4,0))</f>
        <v/>
      </c>
      <c r="J2241" s="291" t="str">
        <f ca="1">IF(ISERROR($S2241),"",OFFSET('Smelter Reference List'!$I$4,$S2241-4,0))</f>
        <v/>
      </c>
      <c r="K2241" s="288"/>
      <c r="L2241" s="288"/>
      <c r="M2241" s="288"/>
      <c r="N2241" s="288"/>
      <c r="O2241" s="288"/>
      <c r="P2241" s="288"/>
      <c r="Q2241" s="289"/>
      <c r="R2241" s="274"/>
      <c r="S2241" s="275" t="e">
        <f>IF(OR(C2241="",C2241=T$4),NA(),MATCH($B2241&amp;$C2241,'Smelter Reference List'!$J:$J,0))</f>
        <v>#N/A</v>
      </c>
      <c r="T2241" s="276"/>
      <c r="U2241" s="276"/>
      <c r="V2241" s="276"/>
      <c r="W2241" s="276"/>
    </row>
    <row r="2242" spans="1:23" s="267" customFormat="1" ht="20.25">
      <c r="A2242" s="265"/>
      <c r="B2242" s="273"/>
      <c r="C2242" s="273"/>
      <c r="D2242" s="166" t="str">
        <f ca="1">IF(ISERROR($S2242),"",OFFSET('Smelter Reference List'!$C$4,$S2242-4,0)&amp;"")</f>
        <v/>
      </c>
      <c r="E2242" s="166" t="str">
        <f ca="1">IF(ISERROR($S2242),"",OFFSET('Smelter Reference List'!$D$4,$S2242-4,0)&amp;"")</f>
        <v/>
      </c>
      <c r="F2242" s="166" t="str">
        <f ca="1">IF(ISERROR($S2242),"",OFFSET('Smelter Reference List'!$E$4,$S2242-4,0))</f>
        <v/>
      </c>
      <c r="G2242" s="166" t="str">
        <f ca="1">IF(C2242=$U$4,"Enter smelter details", IF(ISERROR($S2242),"",OFFSET('Smelter Reference List'!$F$4,$S2242-4,0)))</f>
        <v/>
      </c>
      <c r="H2242" s="290" t="str">
        <f ca="1">IF(ISERROR($S2242),"",OFFSET('Smelter Reference List'!$G$4,$S2242-4,0))</f>
        <v/>
      </c>
      <c r="I2242" s="291" t="str">
        <f ca="1">IF(ISERROR($S2242),"",OFFSET('Smelter Reference List'!$H$4,$S2242-4,0))</f>
        <v/>
      </c>
      <c r="J2242" s="291" t="str">
        <f ca="1">IF(ISERROR($S2242),"",OFFSET('Smelter Reference List'!$I$4,$S2242-4,0))</f>
        <v/>
      </c>
      <c r="K2242" s="288"/>
      <c r="L2242" s="288"/>
      <c r="M2242" s="288"/>
      <c r="N2242" s="288"/>
      <c r="O2242" s="288"/>
      <c r="P2242" s="288"/>
      <c r="Q2242" s="289"/>
      <c r="R2242" s="274"/>
      <c r="S2242" s="275" t="e">
        <f>IF(OR(C2242="",C2242=T$4),NA(),MATCH($B2242&amp;$C2242,'Smelter Reference List'!$J:$J,0))</f>
        <v>#N/A</v>
      </c>
      <c r="T2242" s="276"/>
      <c r="U2242" s="276"/>
      <c r="V2242" s="276"/>
      <c r="W2242" s="276"/>
    </row>
    <row r="2243" spans="1:23" s="267" customFormat="1" ht="20.25">
      <c r="A2243" s="265"/>
      <c r="B2243" s="273"/>
      <c r="C2243" s="273"/>
      <c r="D2243" s="166" t="str">
        <f ca="1">IF(ISERROR($S2243),"",OFFSET('Smelter Reference List'!$C$4,$S2243-4,0)&amp;"")</f>
        <v/>
      </c>
      <c r="E2243" s="166" t="str">
        <f ca="1">IF(ISERROR($S2243),"",OFFSET('Smelter Reference List'!$D$4,$S2243-4,0)&amp;"")</f>
        <v/>
      </c>
      <c r="F2243" s="166" t="str">
        <f ca="1">IF(ISERROR($S2243),"",OFFSET('Smelter Reference List'!$E$4,$S2243-4,0))</f>
        <v/>
      </c>
      <c r="G2243" s="166" t="str">
        <f ca="1">IF(C2243=$U$4,"Enter smelter details", IF(ISERROR($S2243),"",OFFSET('Smelter Reference List'!$F$4,$S2243-4,0)))</f>
        <v/>
      </c>
      <c r="H2243" s="290" t="str">
        <f ca="1">IF(ISERROR($S2243),"",OFFSET('Smelter Reference List'!$G$4,$S2243-4,0))</f>
        <v/>
      </c>
      <c r="I2243" s="291" t="str">
        <f ca="1">IF(ISERROR($S2243),"",OFFSET('Smelter Reference List'!$H$4,$S2243-4,0))</f>
        <v/>
      </c>
      <c r="J2243" s="291" t="str">
        <f ca="1">IF(ISERROR($S2243),"",OFFSET('Smelter Reference List'!$I$4,$S2243-4,0))</f>
        <v/>
      </c>
      <c r="K2243" s="288"/>
      <c r="L2243" s="288"/>
      <c r="M2243" s="288"/>
      <c r="N2243" s="288"/>
      <c r="O2243" s="288"/>
      <c r="P2243" s="288"/>
      <c r="Q2243" s="289"/>
      <c r="R2243" s="274"/>
      <c r="S2243" s="275" t="e">
        <f>IF(OR(C2243="",C2243=T$4),NA(),MATCH($B2243&amp;$C2243,'Smelter Reference List'!$J:$J,0))</f>
        <v>#N/A</v>
      </c>
      <c r="T2243" s="276"/>
      <c r="U2243" s="276"/>
      <c r="V2243" s="276"/>
      <c r="W2243" s="276"/>
    </row>
    <row r="2244" spans="1:23" s="267" customFormat="1" ht="20.25">
      <c r="A2244" s="265"/>
      <c r="B2244" s="273"/>
      <c r="C2244" s="273"/>
      <c r="D2244" s="166" t="str">
        <f ca="1">IF(ISERROR($S2244),"",OFFSET('Smelter Reference List'!$C$4,$S2244-4,0)&amp;"")</f>
        <v/>
      </c>
      <c r="E2244" s="166" t="str">
        <f ca="1">IF(ISERROR($S2244),"",OFFSET('Smelter Reference List'!$D$4,$S2244-4,0)&amp;"")</f>
        <v/>
      </c>
      <c r="F2244" s="166" t="str">
        <f ca="1">IF(ISERROR($S2244),"",OFFSET('Smelter Reference List'!$E$4,$S2244-4,0))</f>
        <v/>
      </c>
      <c r="G2244" s="166" t="str">
        <f ca="1">IF(C2244=$U$4,"Enter smelter details", IF(ISERROR($S2244),"",OFFSET('Smelter Reference List'!$F$4,$S2244-4,0)))</f>
        <v/>
      </c>
      <c r="H2244" s="290" t="str">
        <f ca="1">IF(ISERROR($S2244),"",OFFSET('Smelter Reference List'!$G$4,$S2244-4,0))</f>
        <v/>
      </c>
      <c r="I2244" s="291" t="str">
        <f ca="1">IF(ISERROR($S2244),"",OFFSET('Smelter Reference List'!$H$4,$S2244-4,0))</f>
        <v/>
      </c>
      <c r="J2244" s="291" t="str">
        <f ca="1">IF(ISERROR($S2244),"",OFFSET('Smelter Reference List'!$I$4,$S2244-4,0))</f>
        <v/>
      </c>
      <c r="K2244" s="288"/>
      <c r="L2244" s="288"/>
      <c r="M2244" s="288"/>
      <c r="N2244" s="288"/>
      <c r="O2244" s="288"/>
      <c r="P2244" s="288"/>
      <c r="Q2244" s="289"/>
      <c r="R2244" s="274"/>
      <c r="S2244" s="275" t="e">
        <f>IF(OR(C2244="",C2244=T$4),NA(),MATCH($B2244&amp;$C2244,'Smelter Reference List'!$J:$J,0))</f>
        <v>#N/A</v>
      </c>
      <c r="T2244" s="276"/>
      <c r="U2244" s="276"/>
      <c r="V2244" s="276"/>
      <c r="W2244" s="276"/>
    </row>
    <row r="2245" spans="1:23" s="267" customFormat="1" ht="20.25">
      <c r="A2245" s="265"/>
      <c r="B2245" s="273"/>
      <c r="C2245" s="273"/>
      <c r="D2245" s="166" t="str">
        <f ca="1">IF(ISERROR($S2245),"",OFFSET('Smelter Reference List'!$C$4,$S2245-4,0)&amp;"")</f>
        <v/>
      </c>
      <c r="E2245" s="166" t="str">
        <f ca="1">IF(ISERROR($S2245),"",OFFSET('Smelter Reference List'!$D$4,$S2245-4,0)&amp;"")</f>
        <v/>
      </c>
      <c r="F2245" s="166" t="str">
        <f ca="1">IF(ISERROR($S2245),"",OFFSET('Smelter Reference List'!$E$4,$S2245-4,0))</f>
        <v/>
      </c>
      <c r="G2245" s="166" t="str">
        <f ca="1">IF(C2245=$U$4,"Enter smelter details", IF(ISERROR($S2245),"",OFFSET('Smelter Reference List'!$F$4,$S2245-4,0)))</f>
        <v/>
      </c>
      <c r="H2245" s="290" t="str">
        <f ca="1">IF(ISERROR($S2245),"",OFFSET('Smelter Reference List'!$G$4,$S2245-4,0))</f>
        <v/>
      </c>
      <c r="I2245" s="291" t="str">
        <f ca="1">IF(ISERROR($S2245),"",OFFSET('Smelter Reference List'!$H$4,$S2245-4,0))</f>
        <v/>
      </c>
      <c r="J2245" s="291" t="str">
        <f ca="1">IF(ISERROR($S2245),"",OFFSET('Smelter Reference List'!$I$4,$S2245-4,0))</f>
        <v/>
      </c>
      <c r="K2245" s="288"/>
      <c r="L2245" s="288"/>
      <c r="M2245" s="288"/>
      <c r="N2245" s="288"/>
      <c r="O2245" s="288"/>
      <c r="P2245" s="288"/>
      <c r="Q2245" s="289"/>
      <c r="R2245" s="274"/>
      <c r="S2245" s="275" t="e">
        <f>IF(OR(C2245="",C2245=T$4),NA(),MATCH($B2245&amp;$C2245,'Smelter Reference List'!$J:$J,0))</f>
        <v>#N/A</v>
      </c>
      <c r="T2245" s="276"/>
      <c r="U2245" s="276"/>
      <c r="V2245" s="276"/>
      <c r="W2245" s="276"/>
    </row>
    <row r="2246" spans="1:23" s="267" customFormat="1" ht="20.25">
      <c r="A2246" s="265"/>
      <c r="B2246" s="273"/>
      <c r="C2246" s="273"/>
      <c r="D2246" s="166" t="str">
        <f ca="1">IF(ISERROR($S2246),"",OFFSET('Smelter Reference List'!$C$4,$S2246-4,0)&amp;"")</f>
        <v/>
      </c>
      <c r="E2246" s="166" t="str">
        <f ca="1">IF(ISERROR($S2246),"",OFFSET('Smelter Reference List'!$D$4,$S2246-4,0)&amp;"")</f>
        <v/>
      </c>
      <c r="F2246" s="166" t="str">
        <f ca="1">IF(ISERROR($S2246),"",OFFSET('Smelter Reference List'!$E$4,$S2246-4,0))</f>
        <v/>
      </c>
      <c r="G2246" s="166" t="str">
        <f ca="1">IF(C2246=$U$4,"Enter smelter details", IF(ISERROR($S2246),"",OFFSET('Smelter Reference List'!$F$4,$S2246-4,0)))</f>
        <v/>
      </c>
      <c r="H2246" s="290" t="str">
        <f ca="1">IF(ISERROR($S2246),"",OFFSET('Smelter Reference List'!$G$4,$S2246-4,0))</f>
        <v/>
      </c>
      <c r="I2246" s="291" t="str">
        <f ca="1">IF(ISERROR($S2246),"",OFFSET('Smelter Reference List'!$H$4,$S2246-4,0))</f>
        <v/>
      </c>
      <c r="J2246" s="291" t="str">
        <f ca="1">IF(ISERROR($S2246),"",OFFSET('Smelter Reference List'!$I$4,$S2246-4,0))</f>
        <v/>
      </c>
      <c r="K2246" s="288"/>
      <c r="L2246" s="288"/>
      <c r="M2246" s="288"/>
      <c r="N2246" s="288"/>
      <c r="O2246" s="288"/>
      <c r="P2246" s="288"/>
      <c r="Q2246" s="289"/>
      <c r="R2246" s="274"/>
      <c r="S2246" s="275" t="e">
        <f>IF(OR(C2246="",C2246=T$4),NA(),MATCH($B2246&amp;$C2246,'Smelter Reference List'!$J:$J,0))</f>
        <v>#N/A</v>
      </c>
      <c r="T2246" s="276"/>
      <c r="U2246" s="276"/>
      <c r="V2246" s="276"/>
      <c r="W2246" s="276"/>
    </row>
    <row r="2247" spans="1:23" s="267" customFormat="1" ht="20.25">
      <c r="A2247" s="265"/>
      <c r="B2247" s="273"/>
      <c r="C2247" s="273"/>
      <c r="D2247" s="166" t="str">
        <f ca="1">IF(ISERROR($S2247),"",OFFSET('Smelter Reference List'!$C$4,$S2247-4,0)&amp;"")</f>
        <v/>
      </c>
      <c r="E2247" s="166" t="str">
        <f ca="1">IF(ISERROR($S2247),"",OFFSET('Smelter Reference List'!$D$4,$S2247-4,0)&amp;"")</f>
        <v/>
      </c>
      <c r="F2247" s="166" t="str">
        <f ca="1">IF(ISERROR($S2247),"",OFFSET('Smelter Reference List'!$E$4,$S2247-4,0))</f>
        <v/>
      </c>
      <c r="G2247" s="166" t="str">
        <f ca="1">IF(C2247=$U$4,"Enter smelter details", IF(ISERROR($S2247),"",OFFSET('Smelter Reference List'!$F$4,$S2247-4,0)))</f>
        <v/>
      </c>
      <c r="H2247" s="290" t="str">
        <f ca="1">IF(ISERROR($S2247),"",OFFSET('Smelter Reference List'!$G$4,$S2247-4,0))</f>
        <v/>
      </c>
      <c r="I2247" s="291" t="str">
        <f ca="1">IF(ISERROR($S2247),"",OFFSET('Smelter Reference List'!$H$4,$S2247-4,0))</f>
        <v/>
      </c>
      <c r="J2247" s="291" t="str">
        <f ca="1">IF(ISERROR($S2247),"",OFFSET('Smelter Reference List'!$I$4,$S2247-4,0))</f>
        <v/>
      </c>
      <c r="K2247" s="288"/>
      <c r="L2247" s="288"/>
      <c r="M2247" s="288"/>
      <c r="N2247" s="288"/>
      <c r="O2247" s="288"/>
      <c r="P2247" s="288"/>
      <c r="Q2247" s="289"/>
      <c r="R2247" s="274"/>
      <c r="S2247" s="275" t="e">
        <f>IF(OR(C2247="",C2247=T$4),NA(),MATCH($B2247&amp;$C2247,'Smelter Reference List'!$J:$J,0))</f>
        <v>#N/A</v>
      </c>
      <c r="T2247" s="276"/>
      <c r="U2247" s="276"/>
      <c r="V2247" s="276"/>
      <c r="W2247" s="276"/>
    </row>
    <row r="2248" spans="1:23" s="267" customFormat="1" ht="20.25">
      <c r="A2248" s="265"/>
      <c r="B2248" s="273"/>
      <c r="C2248" s="273"/>
      <c r="D2248" s="166" t="str">
        <f ca="1">IF(ISERROR($S2248),"",OFFSET('Smelter Reference List'!$C$4,$S2248-4,0)&amp;"")</f>
        <v/>
      </c>
      <c r="E2248" s="166" t="str">
        <f ca="1">IF(ISERROR($S2248),"",OFFSET('Smelter Reference List'!$D$4,$S2248-4,0)&amp;"")</f>
        <v/>
      </c>
      <c r="F2248" s="166" t="str">
        <f ca="1">IF(ISERROR($S2248),"",OFFSET('Smelter Reference List'!$E$4,$S2248-4,0))</f>
        <v/>
      </c>
      <c r="G2248" s="166" t="str">
        <f ca="1">IF(C2248=$U$4,"Enter smelter details", IF(ISERROR($S2248),"",OFFSET('Smelter Reference List'!$F$4,$S2248-4,0)))</f>
        <v/>
      </c>
      <c r="H2248" s="290" t="str">
        <f ca="1">IF(ISERROR($S2248),"",OFFSET('Smelter Reference List'!$G$4,$S2248-4,0))</f>
        <v/>
      </c>
      <c r="I2248" s="291" t="str">
        <f ca="1">IF(ISERROR($S2248),"",OFFSET('Smelter Reference List'!$H$4,$S2248-4,0))</f>
        <v/>
      </c>
      <c r="J2248" s="291" t="str">
        <f ca="1">IF(ISERROR($S2248),"",OFFSET('Smelter Reference List'!$I$4,$S2248-4,0))</f>
        <v/>
      </c>
      <c r="K2248" s="288"/>
      <c r="L2248" s="288"/>
      <c r="M2248" s="288"/>
      <c r="N2248" s="288"/>
      <c r="O2248" s="288"/>
      <c r="P2248" s="288"/>
      <c r="Q2248" s="289"/>
      <c r="R2248" s="274"/>
      <c r="S2248" s="275" t="e">
        <f>IF(OR(C2248="",C2248=T$4),NA(),MATCH($B2248&amp;$C2248,'Smelter Reference List'!$J:$J,0))</f>
        <v>#N/A</v>
      </c>
      <c r="T2248" s="276"/>
      <c r="U2248" s="276"/>
      <c r="V2248" s="276"/>
      <c r="W2248" s="276"/>
    </row>
    <row r="2249" spans="1:23" s="267" customFormat="1" ht="20.25">
      <c r="A2249" s="265"/>
      <c r="B2249" s="273"/>
      <c r="C2249" s="273"/>
      <c r="D2249" s="166" t="str">
        <f ca="1">IF(ISERROR($S2249),"",OFFSET('Smelter Reference List'!$C$4,$S2249-4,0)&amp;"")</f>
        <v/>
      </c>
      <c r="E2249" s="166" t="str">
        <f ca="1">IF(ISERROR($S2249),"",OFFSET('Smelter Reference List'!$D$4,$S2249-4,0)&amp;"")</f>
        <v/>
      </c>
      <c r="F2249" s="166" t="str">
        <f ca="1">IF(ISERROR($S2249),"",OFFSET('Smelter Reference List'!$E$4,$S2249-4,0))</f>
        <v/>
      </c>
      <c r="G2249" s="166" t="str">
        <f ca="1">IF(C2249=$U$4,"Enter smelter details", IF(ISERROR($S2249),"",OFFSET('Smelter Reference List'!$F$4,$S2249-4,0)))</f>
        <v/>
      </c>
      <c r="H2249" s="290" t="str">
        <f ca="1">IF(ISERROR($S2249),"",OFFSET('Smelter Reference List'!$G$4,$S2249-4,0))</f>
        <v/>
      </c>
      <c r="I2249" s="291" t="str">
        <f ca="1">IF(ISERROR($S2249),"",OFFSET('Smelter Reference List'!$H$4,$S2249-4,0))</f>
        <v/>
      </c>
      <c r="J2249" s="291" t="str">
        <f ca="1">IF(ISERROR($S2249),"",OFFSET('Smelter Reference List'!$I$4,$S2249-4,0))</f>
        <v/>
      </c>
      <c r="K2249" s="288"/>
      <c r="L2249" s="288"/>
      <c r="M2249" s="288"/>
      <c r="N2249" s="288"/>
      <c r="O2249" s="288"/>
      <c r="P2249" s="288"/>
      <c r="Q2249" s="289"/>
      <c r="R2249" s="274"/>
      <c r="S2249" s="275" t="e">
        <f>IF(OR(C2249="",C2249=T$4),NA(),MATCH($B2249&amp;$C2249,'Smelter Reference List'!$J:$J,0))</f>
        <v>#N/A</v>
      </c>
      <c r="T2249" s="276"/>
      <c r="U2249" s="276"/>
      <c r="V2249" s="276"/>
      <c r="W2249" s="276"/>
    </row>
    <row r="2250" spans="1:23" s="267" customFormat="1" ht="20.25">
      <c r="A2250" s="265"/>
      <c r="B2250" s="273"/>
      <c r="C2250" s="273"/>
      <c r="D2250" s="166" t="str">
        <f ca="1">IF(ISERROR($S2250),"",OFFSET('Smelter Reference List'!$C$4,$S2250-4,0)&amp;"")</f>
        <v/>
      </c>
      <c r="E2250" s="166" t="str">
        <f ca="1">IF(ISERROR($S2250),"",OFFSET('Smelter Reference List'!$D$4,$S2250-4,0)&amp;"")</f>
        <v/>
      </c>
      <c r="F2250" s="166" t="str">
        <f ca="1">IF(ISERROR($S2250),"",OFFSET('Smelter Reference List'!$E$4,$S2250-4,0))</f>
        <v/>
      </c>
      <c r="G2250" s="166" t="str">
        <f ca="1">IF(C2250=$U$4,"Enter smelter details", IF(ISERROR($S2250),"",OFFSET('Smelter Reference List'!$F$4,$S2250-4,0)))</f>
        <v/>
      </c>
      <c r="H2250" s="290" t="str">
        <f ca="1">IF(ISERROR($S2250),"",OFFSET('Smelter Reference List'!$G$4,$S2250-4,0))</f>
        <v/>
      </c>
      <c r="I2250" s="291" t="str">
        <f ca="1">IF(ISERROR($S2250),"",OFFSET('Smelter Reference List'!$H$4,$S2250-4,0))</f>
        <v/>
      </c>
      <c r="J2250" s="291" t="str">
        <f ca="1">IF(ISERROR($S2250),"",OFFSET('Smelter Reference List'!$I$4,$S2250-4,0))</f>
        <v/>
      </c>
      <c r="K2250" s="288"/>
      <c r="L2250" s="288"/>
      <c r="M2250" s="288"/>
      <c r="N2250" s="288"/>
      <c r="O2250" s="288"/>
      <c r="P2250" s="288"/>
      <c r="Q2250" s="289"/>
      <c r="R2250" s="274"/>
      <c r="S2250" s="275" t="e">
        <f>IF(OR(C2250="",C2250=T$4),NA(),MATCH($B2250&amp;$C2250,'Smelter Reference List'!$J:$J,0))</f>
        <v>#N/A</v>
      </c>
      <c r="T2250" s="276"/>
      <c r="U2250" s="276"/>
      <c r="V2250" s="276"/>
      <c r="W2250" s="276"/>
    </row>
    <row r="2251" spans="1:23" s="267" customFormat="1" ht="20.25">
      <c r="A2251" s="265"/>
      <c r="B2251" s="273"/>
      <c r="C2251" s="273"/>
      <c r="D2251" s="166" t="str">
        <f ca="1">IF(ISERROR($S2251),"",OFFSET('Smelter Reference List'!$C$4,$S2251-4,0)&amp;"")</f>
        <v/>
      </c>
      <c r="E2251" s="166" t="str">
        <f ca="1">IF(ISERROR($S2251),"",OFFSET('Smelter Reference List'!$D$4,$S2251-4,0)&amp;"")</f>
        <v/>
      </c>
      <c r="F2251" s="166" t="str">
        <f ca="1">IF(ISERROR($S2251),"",OFFSET('Smelter Reference List'!$E$4,$S2251-4,0))</f>
        <v/>
      </c>
      <c r="G2251" s="166" t="str">
        <f ca="1">IF(C2251=$U$4,"Enter smelter details", IF(ISERROR($S2251),"",OFFSET('Smelter Reference List'!$F$4,$S2251-4,0)))</f>
        <v/>
      </c>
      <c r="H2251" s="290" t="str">
        <f ca="1">IF(ISERROR($S2251),"",OFFSET('Smelter Reference List'!$G$4,$S2251-4,0))</f>
        <v/>
      </c>
      <c r="I2251" s="291" t="str">
        <f ca="1">IF(ISERROR($S2251),"",OFFSET('Smelter Reference List'!$H$4,$S2251-4,0))</f>
        <v/>
      </c>
      <c r="J2251" s="291" t="str">
        <f ca="1">IF(ISERROR($S2251),"",OFFSET('Smelter Reference List'!$I$4,$S2251-4,0))</f>
        <v/>
      </c>
      <c r="K2251" s="288"/>
      <c r="L2251" s="288"/>
      <c r="M2251" s="288"/>
      <c r="N2251" s="288"/>
      <c r="O2251" s="288"/>
      <c r="P2251" s="288"/>
      <c r="Q2251" s="289"/>
      <c r="R2251" s="274"/>
      <c r="S2251" s="275" t="e">
        <f>IF(OR(C2251="",C2251=T$4),NA(),MATCH($B2251&amp;$C2251,'Smelter Reference List'!$J:$J,0))</f>
        <v>#N/A</v>
      </c>
      <c r="T2251" s="276"/>
      <c r="U2251" s="276"/>
      <c r="V2251" s="276"/>
      <c r="W2251" s="276"/>
    </row>
    <row r="2252" spans="1:23" s="267" customFormat="1" ht="20.25">
      <c r="A2252" s="265"/>
      <c r="B2252" s="273"/>
      <c r="C2252" s="273"/>
      <c r="D2252" s="166" t="str">
        <f ca="1">IF(ISERROR($S2252),"",OFFSET('Smelter Reference List'!$C$4,$S2252-4,0)&amp;"")</f>
        <v/>
      </c>
      <c r="E2252" s="166" t="str">
        <f ca="1">IF(ISERROR($S2252),"",OFFSET('Smelter Reference List'!$D$4,$S2252-4,0)&amp;"")</f>
        <v/>
      </c>
      <c r="F2252" s="166" t="str">
        <f ca="1">IF(ISERROR($S2252),"",OFFSET('Smelter Reference List'!$E$4,$S2252-4,0))</f>
        <v/>
      </c>
      <c r="G2252" s="166" t="str">
        <f ca="1">IF(C2252=$U$4,"Enter smelter details", IF(ISERROR($S2252),"",OFFSET('Smelter Reference List'!$F$4,$S2252-4,0)))</f>
        <v/>
      </c>
      <c r="H2252" s="290" t="str">
        <f ca="1">IF(ISERROR($S2252),"",OFFSET('Smelter Reference List'!$G$4,$S2252-4,0))</f>
        <v/>
      </c>
      <c r="I2252" s="291" t="str">
        <f ca="1">IF(ISERROR($S2252),"",OFFSET('Smelter Reference List'!$H$4,$S2252-4,0))</f>
        <v/>
      </c>
      <c r="J2252" s="291" t="str">
        <f ca="1">IF(ISERROR($S2252),"",OFFSET('Smelter Reference List'!$I$4,$S2252-4,0))</f>
        <v/>
      </c>
      <c r="K2252" s="288"/>
      <c r="L2252" s="288"/>
      <c r="M2252" s="288"/>
      <c r="N2252" s="288"/>
      <c r="O2252" s="288"/>
      <c r="P2252" s="288"/>
      <c r="Q2252" s="289"/>
      <c r="R2252" s="274"/>
      <c r="S2252" s="275" t="e">
        <f>IF(OR(C2252="",C2252=T$4),NA(),MATCH($B2252&amp;$C2252,'Smelter Reference List'!$J:$J,0))</f>
        <v>#N/A</v>
      </c>
      <c r="T2252" s="276"/>
      <c r="U2252" s="276"/>
      <c r="V2252" s="276"/>
      <c r="W2252" s="276"/>
    </row>
    <row r="2253" spans="1:23" s="267" customFormat="1" ht="20.25">
      <c r="A2253" s="265"/>
      <c r="B2253" s="273"/>
      <c r="C2253" s="273"/>
      <c r="D2253" s="166" t="str">
        <f ca="1">IF(ISERROR($S2253),"",OFFSET('Smelter Reference List'!$C$4,$S2253-4,0)&amp;"")</f>
        <v/>
      </c>
      <c r="E2253" s="166" t="str">
        <f ca="1">IF(ISERROR($S2253),"",OFFSET('Smelter Reference List'!$D$4,$S2253-4,0)&amp;"")</f>
        <v/>
      </c>
      <c r="F2253" s="166" t="str">
        <f ca="1">IF(ISERROR($S2253),"",OFFSET('Smelter Reference List'!$E$4,$S2253-4,0))</f>
        <v/>
      </c>
      <c r="G2253" s="166" t="str">
        <f ca="1">IF(C2253=$U$4,"Enter smelter details", IF(ISERROR($S2253),"",OFFSET('Smelter Reference List'!$F$4,$S2253-4,0)))</f>
        <v/>
      </c>
      <c r="H2253" s="290" t="str">
        <f ca="1">IF(ISERROR($S2253),"",OFFSET('Smelter Reference List'!$G$4,$S2253-4,0))</f>
        <v/>
      </c>
      <c r="I2253" s="291" t="str">
        <f ca="1">IF(ISERROR($S2253),"",OFFSET('Smelter Reference List'!$H$4,$S2253-4,0))</f>
        <v/>
      </c>
      <c r="J2253" s="291" t="str">
        <f ca="1">IF(ISERROR($S2253),"",OFFSET('Smelter Reference List'!$I$4,$S2253-4,0))</f>
        <v/>
      </c>
      <c r="K2253" s="288"/>
      <c r="L2253" s="288"/>
      <c r="M2253" s="288"/>
      <c r="N2253" s="288"/>
      <c r="O2253" s="288"/>
      <c r="P2253" s="288"/>
      <c r="Q2253" s="289"/>
      <c r="R2253" s="274"/>
      <c r="S2253" s="275" t="e">
        <f>IF(OR(C2253="",C2253=T$4),NA(),MATCH($B2253&amp;$C2253,'Smelter Reference List'!$J:$J,0))</f>
        <v>#N/A</v>
      </c>
      <c r="T2253" s="276"/>
      <c r="U2253" s="276"/>
      <c r="V2253" s="276"/>
      <c r="W2253" s="276"/>
    </row>
    <row r="2254" spans="1:23" s="267" customFormat="1" ht="20.25">
      <c r="A2254" s="265"/>
      <c r="B2254" s="273"/>
      <c r="C2254" s="273"/>
      <c r="D2254" s="166" t="str">
        <f ca="1">IF(ISERROR($S2254),"",OFFSET('Smelter Reference List'!$C$4,$S2254-4,0)&amp;"")</f>
        <v/>
      </c>
      <c r="E2254" s="166" t="str">
        <f ca="1">IF(ISERROR($S2254),"",OFFSET('Smelter Reference List'!$D$4,$S2254-4,0)&amp;"")</f>
        <v/>
      </c>
      <c r="F2254" s="166" t="str">
        <f ca="1">IF(ISERROR($S2254),"",OFFSET('Smelter Reference List'!$E$4,$S2254-4,0))</f>
        <v/>
      </c>
      <c r="G2254" s="166" t="str">
        <f ca="1">IF(C2254=$U$4,"Enter smelter details", IF(ISERROR($S2254),"",OFFSET('Smelter Reference List'!$F$4,$S2254-4,0)))</f>
        <v/>
      </c>
      <c r="H2254" s="290" t="str">
        <f ca="1">IF(ISERROR($S2254),"",OFFSET('Smelter Reference List'!$G$4,$S2254-4,0))</f>
        <v/>
      </c>
      <c r="I2254" s="291" t="str">
        <f ca="1">IF(ISERROR($S2254),"",OFFSET('Smelter Reference List'!$H$4,$S2254-4,0))</f>
        <v/>
      </c>
      <c r="J2254" s="291" t="str">
        <f ca="1">IF(ISERROR($S2254),"",OFFSET('Smelter Reference List'!$I$4,$S2254-4,0))</f>
        <v/>
      </c>
      <c r="K2254" s="288"/>
      <c r="L2254" s="288"/>
      <c r="M2254" s="288"/>
      <c r="N2254" s="288"/>
      <c r="O2254" s="288"/>
      <c r="P2254" s="288"/>
      <c r="Q2254" s="289"/>
      <c r="R2254" s="274"/>
      <c r="S2254" s="275" t="e">
        <f>IF(OR(C2254="",C2254=T$4),NA(),MATCH($B2254&amp;$C2254,'Smelter Reference List'!$J:$J,0))</f>
        <v>#N/A</v>
      </c>
      <c r="T2254" s="276"/>
      <c r="U2254" s="276"/>
      <c r="V2254" s="276"/>
      <c r="W2254" s="276"/>
    </row>
    <row r="2255" spans="1:23" s="267" customFormat="1" ht="20.25">
      <c r="A2255" s="265"/>
      <c r="B2255" s="273"/>
      <c r="C2255" s="273"/>
      <c r="D2255" s="166" t="str">
        <f ca="1">IF(ISERROR($S2255),"",OFFSET('Smelter Reference List'!$C$4,$S2255-4,0)&amp;"")</f>
        <v/>
      </c>
      <c r="E2255" s="166" t="str">
        <f ca="1">IF(ISERROR($S2255),"",OFFSET('Smelter Reference List'!$D$4,$S2255-4,0)&amp;"")</f>
        <v/>
      </c>
      <c r="F2255" s="166" t="str">
        <f ca="1">IF(ISERROR($S2255),"",OFFSET('Smelter Reference List'!$E$4,$S2255-4,0))</f>
        <v/>
      </c>
      <c r="G2255" s="166" t="str">
        <f ca="1">IF(C2255=$U$4,"Enter smelter details", IF(ISERROR($S2255),"",OFFSET('Smelter Reference List'!$F$4,$S2255-4,0)))</f>
        <v/>
      </c>
      <c r="H2255" s="290" t="str">
        <f ca="1">IF(ISERROR($S2255),"",OFFSET('Smelter Reference List'!$G$4,$S2255-4,0))</f>
        <v/>
      </c>
      <c r="I2255" s="291" t="str">
        <f ca="1">IF(ISERROR($S2255),"",OFFSET('Smelter Reference List'!$H$4,$S2255-4,0))</f>
        <v/>
      </c>
      <c r="J2255" s="291" t="str">
        <f ca="1">IF(ISERROR($S2255),"",OFFSET('Smelter Reference List'!$I$4,$S2255-4,0))</f>
        <v/>
      </c>
      <c r="K2255" s="288"/>
      <c r="L2255" s="288"/>
      <c r="M2255" s="288"/>
      <c r="N2255" s="288"/>
      <c r="O2255" s="288"/>
      <c r="P2255" s="288"/>
      <c r="Q2255" s="289"/>
      <c r="R2255" s="274"/>
      <c r="S2255" s="275" t="e">
        <f>IF(OR(C2255="",C2255=T$4),NA(),MATCH($B2255&amp;$C2255,'Smelter Reference List'!$J:$J,0))</f>
        <v>#N/A</v>
      </c>
      <c r="T2255" s="276"/>
      <c r="U2255" s="276"/>
      <c r="V2255" s="276"/>
      <c r="W2255" s="276"/>
    </row>
    <row r="2256" spans="1:23" s="267" customFormat="1" ht="20.25">
      <c r="A2256" s="265"/>
      <c r="B2256" s="273"/>
      <c r="C2256" s="273"/>
      <c r="D2256" s="166" t="str">
        <f ca="1">IF(ISERROR($S2256),"",OFFSET('Smelter Reference List'!$C$4,$S2256-4,0)&amp;"")</f>
        <v/>
      </c>
      <c r="E2256" s="166" t="str">
        <f ca="1">IF(ISERROR($S2256),"",OFFSET('Smelter Reference List'!$D$4,$S2256-4,0)&amp;"")</f>
        <v/>
      </c>
      <c r="F2256" s="166" t="str">
        <f ca="1">IF(ISERROR($S2256),"",OFFSET('Smelter Reference List'!$E$4,$S2256-4,0))</f>
        <v/>
      </c>
      <c r="G2256" s="166" t="str">
        <f ca="1">IF(C2256=$U$4,"Enter smelter details", IF(ISERROR($S2256),"",OFFSET('Smelter Reference List'!$F$4,$S2256-4,0)))</f>
        <v/>
      </c>
      <c r="H2256" s="290" t="str">
        <f ca="1">IF(ISERROR($S2256),"",OFFSET('Smelter Reference List'!$G$4,$S2256-4,0))</f>
        <v/>
      </c>
      <c r="I2256" s="291" t="str">
        <f ca="1">IF(ISERROR($S2256),"",OFFSET('Smelter Reference List'!$H$4,$S2256-4,0))</f>
        <v/>
      </c>
      <c r="J2256" s="291" t="str">
        <f ca="1">IF(ISERROR($S2256),"",OFFSET('Smelter Reference List'!$I$4,$S2256-4,0))</f>
        <v/>
      </c>
      <c r="K2256" s="288"/>
      <c r="L2256" s="288"/>
      <c r="M2256" s="288"/>
      <c r="N2256" s="288"/>
      <c r="O2256" s="288"/>
      <c r="P2256" s="288"/>
      <c r="Q2256" s="289"/>
      <c r="R2256" s="274"/>
      <c r="S2256" s="275" t="e">
        <f>IF(OR(C2256="",C2256=T$4),NA(),MATCH($B2256&amp;$C2256,'Smelter Reference List'!$J:$J,0))</f>
        <v>#N/A</v>
      </c>
      <c r="T2256" s="276"/>
      <c r="U2256" s="276"/>
      <c r="V2256" s="276"/>
      <c r="W2256" s="276"/>
    </row>
    <row r="2257" spans="1:23" s="267" customFormat="1" ht="20.25">
      <c r="A2257" s="265"/>
      <c r="B2257" s="273"/>
      <c r="C2257" s="273"/>
      <c r="D2257" s="166" t="str">
        <f ca="1">IF(ISERROR($S2257),"",OFFSET('Smelter Reference List'!$C$4,$S2257-4,0)&amp;"")</f>
        <v/>
      </c>
      <c r="E2257" s="166" t="str">
        <f ca="1">IF(ISERROR($S2257),"",OFFSET('Smelter Reference List'!$D$4,$S2257-4,0)&amp;"")</f>
        <v/>
      </c>
      <c r="F2257" s="166" t="str">
        <f ca="1">IF(ISERROR($S2257),"",OFFSET('Smelter Reference List'!$E$4,$S2257-4,0))</f>
        <v/>
      </c>
      <c r="G2257" s="166" t="str">
        <f ca="1">IF(C2257=$U$4,"Enter smelter details", IF(ISERROR($S2257),"",OFFSET('Smelter Reference List'!$F$4,$S2257-4,0)))</f>
        <v/>
      </c>
      <c r="H2257" s="290" t="str">
        <f ca="1">IF(ISERROR($S2257),"",OFFSET('Smelter Reference List'!$G$4,$S2257-4,0))</f>
        <v/>
      </c>
      <c r="I2257" s="291" t="str">
        <f ca="1">IF(ISERROR($S2257),"",OFFSET('Smelter Reference List'!$H$4,$S2257-4,0))</f>
        <v/>
      </c>
      <c r="J2257" s="291" t="str">
        <f ca="1">IF(ISERROR($S2257),"",OFFSET('Smelter Reference List'!$I$4,$S2257-4,0))</f>
        <v/>
      </c>
      <c r="K2257" s="288"/>
      <c r="L2257" s="288"/>
      <c r="M2257" s="288"/>
      <c r="N2257" s="288"/>
      <c r="O2257" s="288"/>
      <c r="P2257" s="288"/>
      <c r="Q2257" s="289"/>
      <c r="R2257" s="274"/>
      <c r="S2257" s="275" t="e">
        <f>IF(OR(C2257="",C2257=T$4),NA(),MATCH($B2257&amp;$C2257,'Smelter Reference List'!$J:$J,0))</f>
        <v>#N/A</v>
      </c>
      <c r="T2257" s="276"/>
      <c r="U2257" s="276"/>
      <c r="V2257" s="276"/>
      <c r="W2257" s="276"/>
    </row>
    <row r="2258" spans="1:23" s="267" customFormat="1" ht="20.25">
      <c r="A2258" s="265"/>
      <c r="B2258" s="273"/>
      <c r="C2258" s="273"/>
      <c r="D2258" s="166" t="str">
        <f ca="1">IF(ISERROR($S2258),"",OFFSET('Smelter Reference List'!$C$4,$S2258-4,0)&amp;"")</f>
        <v/>
      </c>
      <c r="E2258" s="166" t="str">
        <f ca="1">IF(ISERROR($S2258),"",OFFSET('Smelter Reference List'!$D$4,$S2258-4,0)&amp;"")</f>
        <v/>
      </c>
      <c r="F2258" s="166" t="str">
        <f ca="1">IF(ISERROR($S2258),"",OFFSET('Smelter Reference List'!$E$4,$S2258-4,0))</f>
        <v/>
      </c>
      <c r="G2258" s="166" t="str">
        <f ca="1">IF(C2258=$U$4,"Enter smelter details", IF(ISERROR($S2258),"",OFFSET('Smelter Reference List'!$F$4,$S2258-4,0)))</f>
        <v/>
      </c>
      <c r="H2258" s="290" t="str">
        <f ca="1">IF(ISERROR($S2258),"",OFFSET('Smelter Reference List'!$G$4,$S2258-4,0))</f>
        <v/>
      </c>
      <c r="I2258" s="291" t="str">
        <f ca="1">IF(ISERROR($S2258),"",OFFSET('Smelter Reference List'!$H$4,$S2258-4,0))</f>
        <v/>
      </c>
      <c r="J2258" s="291" t="str">
        <f ca="1">IF(ISERROR($S2258),"",OFFSET('Smelter Reference List'!$I$4,$S2258-4,0))</f>
        <v/>
      </c>
      <c r="K2258" s="288"/>
      <c r="L2258" s="288"/>
      <c r="M2258" s="288"/>
      <c r="N2258" s="288"/>
      <c r="O2258" s="288"/>
      <c r="P2258" s="288"/>
      <c r="Q2258" s="289"/>
      <c r="R2258" s="274"/>
      <c r="S2258" s="275" t="e">
        <f>IF(OR(C2258="",C2258=T$4),NA(),MATCH($B2258&amp;$C2258,'Smelter Reference List'!$J:$J,0))</f>
        <v>#N/A</v>
      </c>
      <c r="T2258" s="276"/>
      <c r="U2258" s="276"/>
      <c r="V2258" s="276"/>
      <c r="W2258" s="276"/>
    </row>
    <row r="2259" spans="1:23" s="267" customFormat="1" ht="20.25">
      <c r="A2259" s="265"/>
      <c r="B2259" s="273"/>
      <c r="C2259" s="273"/>
      <c r="D2259" s="166" t="str">
        <f ca="1">IF(ISERROR($S2259),"",OFFSET('Smelter Reference List'!$C$4,$S2259-4,0)&amp;"")</f>
        <v/>
      </c>
      <c r="E2259" s="166" t="str">
        <f ca="1">IF(ISERROR($S2259),"",OFFSET('Smelter Reference List'!$D$4,$S2259-4,0)&amp;"")</f>
        <v/>
      </c>
      <c r="F2259" s="166" t="str">
        <f ca="1">IF(ISERROR($S2259),"",OFFSET('Smelter Reference List'!$E$4,$S2259-4,0))</f>
        <v/>
      </c>
      <c r="G2259" s="166" t="str">
        <f ca="1">IF(C2259=$U$4,"Enter smelter details", IF(ISERROR($S2259),"",OFFSET('Smelter Reference List'!$F$4,$S2259-4,0)))</f>
        <v/>
      </c>
      <c r="H2259" s="290" t="str">
        <f ca="1">IF(ISERROR($S2259),"",OFFSET('Smelter Reference List'!$G$4,$S2259-4,0))</f>
        <v/>
      </c>
      <c r="I2259" s="291" t="str">
        <f ca="1">IF(ISERROR($S2259),"",OFFSET('Smelter Reference List'!$H$4,$S2259-4,0))</f>
        <v/>
      </c>
      <c r="J2259" s="291" t="str">
        <f ca="1">IF(ISERROR($S2259),"",OFFSET('Smelter Reference List'!$I$4,$S2259-4,0))</f>
        <v/>
      </c>
      <c r="K2259" s="288"/>
      <c r="L2259" s="288"/>
      <c r="M2259" s="288"/>
      <c r="N2259" s="288"/>
      <c r="O2259" s="288"/>
      <c r="P2259" s="288"/>
      <c r="Q2259" s="289"/>
      <c r="R2259" s="274"/>
      <c r="S2259" s="275" t="e">
        <f>IF(OR(C2259="",C2259=T$4),NA(),MATCH($B2259&amp;$C2259,'Smelter Reference List'!$J:$J,0))</f>
        <v>#N/A</v>
      </c>
      <c r="T2259" s="276"/>
      <c r="U2259" s="276"/>
      <c r="V2259" s="276"/>
      <c r="W2259" s="276"/>
    </row>
    <row r="2260" spans="1:23" s="267" customFormat="1" ht="20.25">
      <c r="A2260" s="265"/>
      <c r="B2260" s="273"/>
      <c r="C2260" s="273"/>
      <c r="D2260" s="166" t="str">
        <f ca="1">IF(ISERROR($S2260),"",OFFSET('Smelter Reference List'!$C$4,$S2260-4,0)&amp;"")</f>
        <v/>
      </c>
      <c r="E2260" s="166" t="str">
        <f ca="1">IF(ISERROR($S2260),"",OFFSET('Smelter Reference List'!$D$4,$S2260-4,0)&amp;"")</f>
        <v/>
      </c>
      <c r="F2260" s="166" t="str">
        <f ca="1">IF(ISERROR($S2260),"",OFFSET('Smelter Reference List'!$E$4,$S2260-4,0))</f>
        <v/>
      </c>
      <c r="G2260" s="166" t="str">
        <f ca="1">IF(C2260=$U$4,"Enter smelter details", IF(ISERROR($S2260),"",OFFSET('Smelter Reference List'!$F$4,$S2260-4,0)))</f>
        <v/>
      </c>
      <c r="H2260" s="290" t="str">
        <f ca="1">IF(ISERROR($S2260),"",OFFSET('Smelter Reference List'!$G$4,$S2260-4,0))</f>
        <v/>
      </c>
      <c r="I2260" s="291" t="str">
        <f ca="1">IF(ISERROR($S2260),"",OFFSET('Smelter Reference List'!$H$4,$S2260-4,0))</f>
        <v/>
      </c>
      <c r="J2260" s="291" t="str">
        <f ca="1">IF(ISERROR($S2260),"",OFFSET('Smelter Reference List'!$I$4,$S2260-4,0))</f>
        <v/>
      </c>
      <c r="K2260" s="288"/>
      <c r="L2260" s="288"/>
      <c r="M2260" s="288"/>
      <c r="N2260" s="288"/>
      <c r="O2260" s="288"/>
      <c r="P2260" s="288"/>
      <c r="Q2260" s="289"/>
      <c r="R2260" s="274"/>
      <c r="S2260" s="275" t="e">
        <f>IF(OR(C2260="",C2260=T$4),NA(),MATCH($B2260&amp;$C2260,'Smelter Reference List'!$J:$J,0))</f>
        <v>#N/A</v>
      </c>
      <c r="T2260" s="276"/>
      <c r="U2260" s="276"/>
      <c r="V2260" s="276"/>
      <c r="W2260" s="276"/>
    </row>
    <row r="2261" spans="1:23" s="267" customFormat="1" ht="20.25">
      <c r="A2261" s="265"/>
      <c r="B2261" s="273"/>
      <c r="C2261" s="273"/>
      <c r="D2261" s="166" t="str">
        <f ca="1">IF(ISERROR($S2261),"",OFFSET('Smelter Reference List'!$C$4,$S2261-4,0)&amp;"")</f>
        <v/>
      </c>
      <c r="E2261" s="166" t="str">
        <f ca="1">IF(ISERROR($S2261),"",OFFSET('Smelter Reference List'!$D$4,$S2261-4,0)&amp;"")</f>
        <v/>
      </c>
      <c r="F2261" s="166" t="str">
        <f ca="1">IF(ISERROR($S2261),"",OFFSET('Smelter Reference List'!$E$4,$S2261-4,0))</f>
        <v/>
      </c>
      <c r="G2261" s="166" t="str">
        <f ca="1">IF(C2261=$U$4,"Enter smelter details", IF(ISERROR($S2261),"",OFFSET('Smelter Reference List'!$F$4,$S2261-4,0)))</f>
        <v/>
      </c>
      <c r="H2261" s="290" t="str">
        <f ca="1">IF(ISERROR($S2261),"",OFFSET('Smelter Reference List'!$G$4,$S2261-4,0))</f>
        <v/>
      </c>
      <c r="I2261" s="291" t="str">
        <f ca="1">IF(ISERROR($S2261),"",OFFSET('Smelter Reference List'!$H$4,$S2261-4,0))</f>
        <v/>
      </c>
      <c r="J2261" s="291" t="str">
        <f ca="1">IF(ISERROR($S2261),"",OFFSET('Smelter Reference List'!$I$4,$S2261-4,0))</f>
        <v/>
      </c>
      <c r="K2261" s="288"/>
      <c r="L2261" s="288"/>
      <c r="M2261" s="288"/>
      <c r="N2261" s="288"/>
      <c r="O2261" s="288"/>
      <c r="P2261" s="288"/>
      <c r="Q2261" s="289"/>
      <c r="R2261" s="274"/>
      <c r="S2261" s="275" t="e">
        <f>IF(OR(C2261="",C2261=T$4),NA(),MATCH($B2261&amp;$C2261,'Smelter Reference List'!$J:$J,0))</f>
        <v>#N/A</v>
      </c>
      <c r="T2261" s="276"/>
      <c r="U2261" s="276"/>
      <c r="V2261" s="276"/>
      <c r="W2261" s="276"/>
    </row>
    <row r="2262" spans="1:23" s="267" customFormat="1" ht="20.25">
      <c r="A2262" s="265"/>
      <c r="B2262" s="273"/>
      <c r="C2262" s="273"/>
      <c r="D2262" s="166" t="str">
        <f ca="1">IF(ISERROR($S2262),"",OFFSET('Smelter Reference List'!$C$4,$S2262-4,0)&amp;"")</f>
        <v/>
      </c>
      <c r="E2262" s="166" t="str">
        <f ca="1">IF(ISERROR($S2262),"",OFFSET('Smelter Reference List'!$D$4,$S2262-4,0)&amp;"")</f>
        <v/>
      </c>
      <c r="F2262" s="166" t="str">
        <f ca="1">IF(ISERROR($S2262),"",OFFSET('Smelter Reference List'!$E$4,$S2262-4,0))</f>
        <v/>
      </c>
      <c r="G2262" s="166" t="str">
        <f ca="1">IF(C2262=$U$4,"Enter smelter details", IF(ISERROR($S2262),"",OFFSET('Smelter Reference List'!$F$4,$S2262-4,0)))</f>
        <v/>
      </c>
      <c r="H2262" s="290" t="str">
        <f ca="1">IF(ISERROR($S2262),"",OFFSET('Smelter Reference List'!$G$4,$S2262-4,0))</f>
        <v/>
      </c>
      <c r="I2262" s="291" t="str">
        <f ca="1">IF(ISERROR($S2262),"",OFFSET('Smelter Reference List'!$H$4,$S2262-4,0))</f>
        <v/>
      </c>
      <c r="J2262" s="291" t="str">
        <f ca="1">IF(ISERROR($S2262),"",OFFSET('Smelter Reference List'!$I$4,$S2262-4,0))</f>
        <v/>
      </c>
      <c r="K2262" s="288"/>
      <c r="L2262" s="288"/>
      <c r="M2262" s="288"/>
      <c r="N2262" s="288"/>
      <c r="O2262" s="288"/>
      <c r="P2262" s="288"/>
      <c r="Q2262" s="289"/>
      <c r="R2262" s="274"/>
      <c r="S2262" s="275" t="e">
        <f>IF(OR(C2262="",C2262=T$4),NA(),MATCH($B2262&amp;$C2262,'Smelter Reference List'!$J:$J,0))</f>
        <v>#N/A</v>
      </c>
      <c r="T2262" s="276"/>
      <c r="U2262" s="276"/>
      <c r="V2262" s="276"/>
      <c r="W2262" s="276"/>
    </row>
    <row r="2263" spans="1:23" s="267" customFormat="1" ht="20.25">
      <c r="A2263" s="265"/>
      <c r="B2263" s="273"/>
      <c r="C2263" s="273"/>
      <c r="D2263" s="166" t="str">
        <f ca="1">IF(ISERROR($S2263),"",OFFSET('Smelter Reference List'!$C$4,$S2263-4,0)&amp;"")</f>
        <v/>
      </c>
      <c r="E2263" s="166" t="str">
        <f ca="1">IF(ISERROR($S2263),"",OFFSET('Smelter Reference List'!$D$4,$S2263-4,0)&amp;"")</f>
        <v/>
      </c>
      <c r="F2263" s="166" t="str">
        <f ca="1">IF(ISERROR($S2263),"",OFFSET('Smelter Reference List'!$E$4,$S2263-4,0))</f>
        <v/>
      </c>
      <c r="G2263" s="166" t="str">
        <f ca="1">IF(C2263=$U$4,"Enter smelter details", IF(ISERROR($S2263),"",OFFSET('Smelter Reference List'!$F$4,$S2263-4,0)))</f>
        <v/>
      </c>
      <c r="H2263" s="290" t="str">
        <f ca="1">IF(ISERROR($S2263),"",OFFSET('Smelter Reference List'!$G$4,$S2263-4,0))</f>
        <v/>
      </c>
      <c r="I2263" s="291" t="str">
        <f ca="1">IF(ISERROR($S2263),"",OFFSET('Smelter Reference List'!$H$4,$S2263-4,0))</f>
        <v/>
      </c>
      <c r="J2263" s="291" t="str">
        <f ca="1">IF(ISERROR($S2263),"",OFFSET('Smelter Reference List'!$I$4,$S2263-4,0))</f>
        <v/>
      </c>
      <c r="K2263" s="288"/>
      <c r="L2263" s="288"/>
      <c r="M2263" s="288"/>
      <c r="N2263" s="288"/>
      <c r="O2263" s="288"/>
      <c r="P2263" s="288"/>
      <c r="Q2263" s="289"/>
      <c r="R2263" s="274"/>
      <c r="S2263" s="275" t="e">
        <f>IF(OR(C2263="",C2263=T$4),NA(),MATCH($B2263&amp;$C2263,'Smelter Reference List'!$J:$J,0))</f>
        <v>#N/A</v>
      </c>
      <c r="T2263" s="276"/>
      <c r="U2263" s="276"/>
      <c r="V2263" s="276"/>
      <c r="W2263" s="276"/>
    </row>
    <row r="2264" spans="1:23" s="267" customFormat="1" ht="20.25">
      <c r="A2264" s="265"/>
      <c r="B2264" s="273"/>
      <c r="C2264" s="273"/>
      <c r="D2264" s="166" t="str">
        <f ca="1">IF(ISERROR($S2264),"",OFFSET('Smelter Reference List'!$C$4,$S2264-4,0)&amp;"")</f>
        <v/>
      </c>
      <c r="E2264" s="166" t="str">
        <f ca="1">IF(ISERROR($S2264),"",OFFSET('Smelter Reference List'!$D$4,$S2264-4,0)&amp;"")</f>
        <v/>
      </c>
      <c r="F2264" s="166" t="str">
        <f ca="1">IF(ISERROR($S2264),"",OFFSET('Smelter Reference List'!$E$4,$S2264-4,0))</f>
        <v/>
      </c>
      <c r="G2264" s="166" t="str">
        <f ca="1">IF(C2264=$U$4,"Enter smelter details", IF(ISERROR($S2264),"",OFFSET('Smelter Reference List'!$F$4,$S2264-4,0)))</f>
        <v/>
      </c>
      <c r="H2264" s="290" t="str">
        <f ca="1">IF(ISERROR($S2264),"",OFFSET('Smelter Reference List'!$G$4,$S2264-4,0))</f>
        <v/>
      </c>
      <c r="I2264" s="291" t="str">
        <f ca="1">IF(ISERROR($S2264),"",OFFSET('Smelter Reference List'!$H$4,$S2264-4,0))</f>
        <v/>
      </c>
      <c r="J2264" s="291" t="str">
        <f ca="1">IF(ISERROR($S2264),"",OFFSET('Smelter Reference List'!$I$4,$S2264-4,0))</f>
        <v/>
      </c>
      <c r="K2264" s="288"/>
      <c r="L2264" s="288"/>
      <c r="M2264" s="288"/>
      <c r="N2264" s="288"/>
      <c r="O2264" s="288"/>
      <c r="P2264" s="288"/>
      <c r="Q2264" s="289"/>
      <c r="R2264" s="274"/>
      <c r="S2264" s="275" t="e">
        <f>IF(OR(C2264="",C2264=T$4),NA(),MATCH($B2264&amp;$C2264,'Smelter Reference List'!$J:$J,0))</f>
        <v>#N/A</v>
      </c>
      <c r="T2264" s="276"/>
      <c r="U2264" s="276"/>
      <c r="V2264" s="276"/>
      <c r="W2264" s="276"/>
    </row>
    <row r="2265" spans="1:23" s="267" customFormat="1" ht="20.25">
      <c r="A2265" s="265"/>
      <c r="B2265" s="273"/>
      <c r="C2265" s="273"/>
      <c r="D2265" s="166" t="str">
        <f ca="1">IF(ISERROR($S2265),"",OFFSET('Smelter Reference List'!$C$4,$S2265-4,0)&amp;"")</f>
        <v/>
      </c>
      <c r="E2265" s="166" t="str">
        <f ca="1">IF(ISERROR($S2265),"",OFFSET('Smelter Reference List'!$D$4,$S2265-4,0)&amp;"")</f>
        <v/>
      </c>
      <c r="F2265" s="166" t="str">
        <f ca="1">IF(ISERROR($S2265),"",OFFSET('Smelter Reference List'!$E$4,$S2265-4,0))</f>
        <v/>
      </c>
      <c r="G2265" s="166" t="str">
        <f ca="1">IF(C2265=$U$4,"Enter smelter details", IF(ISERROR($S2265),"",OFFSET('Smelter Reference List'!$F$4,$S2265-4,0)))</f>
        <v/>
      </c>
      <c r="H2265" s="290" t="str">
        <f ca="1">IF(ISERROR($S2265),"",OFFSET('Smelter Reference List'!$G$4,$S2265-4,0))</f>
        <v/>
      </c>
      <c r="I2265" s="291" t="str">
        <f ca="1">IF(ISERROR($S2265),"",OFFSET('Smelter Reference List'!$H$4,$S2265-4,0))</f>
        <v/>
      </c>
      <c r="J2265" s="291" t="str">
        <f ca="1">IF(ISERROR($S2265),"",OFFSET('Smelter Reference List'!$I$4,$S2265-4,0))</f>
        <v/>
      </c>
      <c r="K2265" s="288"/>
      <c r="L2265" s="288"/>
      <c r="M2265" s="288"/>
      <c r="N2265" s="288"/>
      <c r="O2265" s="288"/>
      <c r="P2265" s="288"/>
      <c r="Q2265" s="289"/>
      <c r="R2265" s="274"/>
      <c r="S2265" s="275" t="e">
        <f>IF(OR(C2265="",C2265=T$4),NA(),MATCH($B2265&amp;$C2265,'Smelter Reference List'!$J:$J,0))</f>
        <v>#N/A</v>
      </c>
      <c r="T2265" s="276"/>
      <c r="U2265" s="276"/>
      <c r="V2265" s="276"/>
      <c r="W2265" s="276"/>
    </row>
    <row r="2266" spans="1:23" s="267" customFormat="1" ht="20.25">
      <c r="A2266" s="265"/>
      <c r="B2266" s="273"/>
      <c r="C2266" s="273"/>
      <c r="D2266" s="166" t="str">
        <f ca="1">IF(ISERROR($S2266),"",OFFSET('Smelter Reference List'!$C$4,$S2266-4,0)&amp;"")</f>
        <v/>
      </c>
      <c r="E2266" s="166" t="str">
        <f ca="1">IF(ISERROR($S2266),"",OFFSET('Smelter Reference List'!$D$4,$S2266-4,0)&amp;"")</f>
        <v/>
      </c>
      <c r="F2266" s="166" t="str">
        <f ca="1">IF(ISERROR($S2266),"",OFFSET('Smelter Reference List'!$E$4,$S2266-4,0))</f>
        <v/>
      </c>
      <c r="G2266" s="166" t="str">
        <f ca="1">IF(C2266=$U$4,"Enter smelter details", IF(ISERROR($S2266),"",OFFSET('Smelter Reference List'!$F$4,$S2266-4,0)))</f>
        <v/>
      </c>
      <c r="H2266" s="290" t="str">
        <f ca="1">IF(ISERROR($S2266),"",OFFSET('Smelter Reference List'!$G$4,$S2266-4,0))</f>
        <v/>
      </c>
      <c r="I2266" s="291" t="str">
        <f ca="1">IF(ISERROR($S2266),"",OFFSET('Smelter Reference List'!$H$4,$S2266-4,0))</f>
        <v/>
      </c>
      <c r="J2266" s="291" t="str">
        <f ca="1">IF(ISERROR($S2266),"",OFFSET('Smelter Reference List'!$I$4,$S2266-4,0))</f>
        <v/>
      </c>
      <c r="K2266" s="288"/>
      <c r="L2266" s="288"/>
      <c r="M2266" s="288"/>
      <c r="N2266" s="288"/>
      <c r="O2266" s="288"/>
      <c r="P2266" s="288"/>
      <c r="Q2266" s="289"/>
      <c r="R2266" s="274"/>
      <c r="S2266" s="275" t="e">
        <f>IF(OR(C2266="",C2266=T$4),NA(),MATCH($B2266&amp;$C2266,'Smelter Reference List'!$J:$J,0))</f>
        <v>#N/A</v>
      </c>
      <c r="T2266" s="276"/>
      <c r="U2266" s="276"/>
      <c r="V2266" s="276"/>
      <c r="W2266" s="276"/>
    </row>
    <row r="2267" spans="1:23" s="267" customFormat="1" ht="20.25">
      <c r="A2267" s="265"/>
      <c r="B2267" s="273"/>
      <c r="C2267" s="273"/>
      <c r="D2267" s="166" t="str">
        <f ca="1">IF(ISERROR($S2267),"",OFFSET('Smelter Reference List'!$C$4,$S2267-4,0)&amp;"")</f>
        <v/>
      </c>
      <c r="E2267" s="166" t="str">
        <f ca="1">IF(ISERROR($S2267),"",OFFSET('Smelter Reference List'!$D$4,$S2267-4,0)&amp;"")</f>
        <v/>
      </c>
      <c r="F2267" s="166" t="str">
        <f ca="1">IF(ISERROR($S2267),"",OFFSET('Smelter Reference List'!$E$4,$S2267-4,0))</f>
        <v/>
      </c>
      <c r="G2267" s="166" t="str">
        <f ca="1">IF(C2267=$U$4,"Enter smelter details", IF(ISERROR($S2267),"",OFFSET('Smelter Reference List'!$F$4,$S2267-4,0)))</f>
        <v/>
      </c>
      <c r="H2267" s="290" t="str">
        <f ca="1">IF(ISERROR($S2267),"",OFFSET('Smelter Reference List'!$G$4,$S2267-4,0))</f>
        <v/>
      </c>
      <c r="I2267" s="291" t="str">
        <f ca="1">IF(ISERROR($S2267),"",OFFSET('Smelter Reference List'!$H$4,$S2267-4,0))</f>
        <v/>
      </c>
      <c r="J2267" s="291" t="str">
        <f ca="1">IF(ISERROR($S2267),"",OFFSET('Smelter Reference List'!$I$4,$S2267-4,0))</f>
        <v/>
      </c>
      <c r="K2267" s="288"/>
      <c r="L2267" s="288"/>
      <c r="M2267" s="288"/>
      <c r="N2267" s="288"/>
      <c r="O2267" s="288"/>
      <c r="P2267" s="288"/>
      <c r="Q2267" s="289"/>
      <c r="R2267" s="274"/>
      <c r="S2267" s="275" t="e">
        <f>IF(OR(C2267="",C2267=T$4),NA(),MATCH($B2267&amp;$C2267,'Smelter Reference List'!$J:$J,0))</f>
        <v>#N/A</v>
      </c>
      <c r="T2267" s="276"/>
      <c r="U2267" s="276"/>
      <c r="V2267" s="276"/>
      <c r="W2267" s="276"/>
    </row>
    <row r="2268" spans="1:23" s="267" customFormat="1" ht="20.25">
      <c r="A2268" s="265"/>
      <c r="B2268" s="273"/>
      <c r="C2268" s="273"/>
      <c r="D2268" s="166" t="str">
        <f ca="1">IF(ISERROR($S2268),"",OFFSET('Smelter Reference List'!$C$4,$S2268-4,0)&amp;"")</f>
        <v/>
      </c>
      <c r="E2268" s="166" t="str">
        <f ca="1">IF(ISERROR($S2268),"",OFFSET('Smelter Reference List'!$D$4,$S2268-4,0)&amp;"")</f>
        <v/>
      </c>
      <c r="F2268" s="166" t="str">
        <f ca="1">IF(ISERROR($S2268),"",OFFSET('Smelter Reference List'!$E$4,$S2268-4,0))</f>
        <v/>
      </c>
      <c r="G2268" s="166" t="str">
        <f ca="1">IF(C2268=$U$4,"Enter smelter details", IF(ISERROR($S2268),"",OFFSET('Smelter Reference List'!$F$4,$S2268-4,0)))</f>
        <v/>
      </c>
      <c r="H2268" s="290" t="str">
        <f ca="1">IF(ISERROR($S2268),"",OFFSET('Smelter Reference List'!$G$4,$S2268-4,0))</f>
        <v/>
      </c>
      <c r="I2268" s="291" t="str">
        <f ca="1">IF(ISERROR($S2268),"",OFFSET('Smelter Reference List'!$H$4,$S2268-4,0))</f>
        <v/>
      </c>
      <c r="J2268" s="291" t="str">
        <f ca="1">IF(ISERROR($S2268),"",OFFSET('Smelter Reference List'!$I$4,$S2268-4,0))</f>
        <v/>
      </c>
      <c r="K2268" s="288"/>
      <c r="L2268" s="288"/>
      <c r="M2268" s="288"/>
      <c r="N2268" s="288"/>
      <c r="O2268" s="288"/>
      <c r="P2268" s="288"/>
      <c r="Q2268" s="289"/>
      <c r="R2268" s="274"/>
      <c r="S2268" s="275" t="e">
        <f>IF(OR(C2268="",C2268=T$4),NA(),MATCH($B2268&amp;$C2268,'Smelter Reference List'!$J:$J,0))</f>
        <v>#N/A</v>
      </c>
      <c r="T2268" s="276"/>
      <c r="U2268" s="276"/>
      <c r="V2268" s="276"/>
      <c r="W2268" s="276"/>
    </row>
    <row r="2269" spans="1:23" s="267" customFormat="1" ht="20.25">
      <c r="A2269" s="265"/>
      <c r="B2269" s="273"/>
      <c r="C2269" s="273"/>
      <c r="D2269" s="166" t="str">
        <f ca="1">IF(ISERROR($S2269),"",OFFSET('Smelter Reference List'!$C$4,$S2269-4,0)&amp;"")</f>
        <v/>
      </c>
      <c r="E2269" s="166" t="str">
        <f ca="1">IF(ISERROR($S2269),"",OFFSET('Smelter Reference List'!$D$4,$S2269-4,0)&amp;"")</f>
        <v/>
      </c>
      <c r="F2269" s="166" t="str">
        <f ca="1">IF(ISERROR($S2269),"",OFFSET('Smelter Reference List'!$E$4,$S2269-4,0))</f>
        <v/>
      </c>
      <c r="G2269" s="166" t="str">
        <f ca="1">IF(C2269=$U$4,"Enter smelter details", IF(ISERROR($S2269),"",OFFSET('Smelter Reference List'!$F$4,$S2269-4,0)))</f>
        <v/>
      </c>
      <c r="H2269" s="290" t="str">
        <f ca="1">IF(ISERROR($S2269),"",OFFSET('Smelter Reference List'!$G$4,$S2269-4,0))</f>
        <v/>
      </c>
      <c r="I2269" s="291" t="str">
        <f ca="1">IF(ISERROR($S2269),"",OFFSET('Smelter Reference List'!$H$4,$S2269-4,0))</f>
        <v/>
      </c>
      <c r="J2269" s="291" t="str">
        <f ca="1">IF(ISERROR($S2269),"",OFFSET('Smelter Reference List'!$I$4,$S2269-4,0))</f>
        <v/>
      </c>
      <c r="K2269" s="288"/>
      <c r="L2269" s="288"/>
      <c r="M2269" s="288"/>
      <c r="N2269" s="288"/>
      <c r="O2269" s="288"/>
      <c r="P2269" s="288"/>
      <c r="Q2269" s="289"/>
      <c r="R2269" s="274"/>
      <c r="S2269" s="275" t="e">
        <f>IF(OR(C2269="",C2269=T$4),NA(),MATCH($B2269&amp;$C2269,'Smelter Reference List'!$J:$J,0))</f>
        <v>#N/A</v>
      </c>
      <c r="T2269" s="276"/>
      <c r="U2269" s="276"/>
      <c r="V2269" s="276"/>
      <c r="W2269" s="276"/>
    </row>
    <row r="2270" spans="1:23" s="267" customFormat="1" ht="20.25">
      <c r="A2270" s="265"/>
      <c r="B2270" s="273"/>
      <c r="C2270" s="273"/>
      <c r="D2270" s="166" t="str">
        <f ca="1">IF(ISERROR($S2270),"",OFFSET('Smelter Reference List'!$C$4,$S2270-4,0)&amp;"")</f>
        <v/>
      </c>
      <c r="E2270" s="166" t="str">
        <f ca="1">IF(ISERROR($S2270),"",OFFSET('Smelter Reference List'!$D$4,$S2270-4,0)&amp;"")</f>
        <v/>
      </c>
      <c r="F2270" s="166" t="str">
        <f ca="1">IF(ISERROR($S2270),"",OFFSET('Smelter Reference List'!$E$4,$S2270-4,0))</f>
        <v/>
      </c>
      <c r="G2270" s="166" t="str">
        <f ca="1">IF(C2270=$U$4,"Enter smelter details", IF(ISERROR($S2270),"",OFFSET('Smelter Reference List'!$F$4,$S2270-4,0)))</f>
        <v/>
      </c>
      <c r="H2270" s="290" t="str">
        <f ca="1">IF(ISERROR($S2270),"",OFFSET('Smelter Reference List'!$G$4,$S2270-4,0))</f>
        <v/>
      </c>
      <c r="I2270" s="291" t="str">
        <f ca="1">IF(ISERROR($S2270),"",OFFSET('Smelter Reference List'!$H$4,$S2270-4,0))</f>
        <v/>
      </c>
      <c r="J2270" s="291" t="str">
        <f ca="1">IF(ISERROR($S2270),"",OFFSET('Smelter Reference List'!$I$4,$S2270-4,0))</f>
        <v/>
      </c>
      <c r="K2270" s="288"/>
      <c r="L2270" s="288"/>
      <c r="M2270" s="288"/>
      <c r="N2270" s="288"/>
      <c r="O2270" s="288"/>
      <c r="P2270" s="288"/>
      <c r="Q2270" s="289"/>
      <c r="R2270" s="274"/>
      <c r="S2270" s="275" t="e">
        <f>IF(OR(C2270="",C2270=T$4),NA(),MATCH($B2270&amp;$C2270,'Smelter Reference List'!$J:$J,0))</f>
        <v>#N/A</v>
      </c>
      <c r="T2270" s="276"/>
      <c r="U2270" s="276"/>
      <c r="V2270" s="276"/>
      <c r="W2270" s="276"/>
    </row>
    <row r="2271" spans="1:23" s="267" customFormat="1" ht="20.25">
      <c r="A2271" s="265"/>
      <c r="B2271" s="273"/>
      <c r="C2271" s="273"/>
      <c r="D2271" s="166" t="str">
        <f ca="1">IF(ISERROR($S2271),"",OFFSET('Smelter Reference List'!$C$4,$S2271-4,0)&amp;"")</f>
        <v/>
      </c>
      <c r="E2271" s="166" t="str">
        <f ca="1">IF(ISERROR($S2271),"",OFFSET('Smelter Reference List'!$D$4,$S2271-4,0)&amp;"")</f>
        <v/>
      </c>
      <c r="F2271" s="166" t="str">
        <f ca="1">IF(ISERROR($S2271),"",OFFSET('Smelter Reference List'!$E$4,$S2271-4,0))</f>
        <v/>
      </c>
      <c r="G2271" s="166" t="str">
        <f ca="1">IF(C2271=$U$4,"Enter smelter details", IF(ISERROR($S2271),"",OFFSET('Smelter Reference List'!$F$4,$S2271-4,0)))</f>
        <v/>
      </c>
      <c r="H2271" s="290" t="str">
        <f ca="1">IF(ISERROR($S2271),"",OFFSET('Smelter Reference List'!$G$4,$S2271-4,0))</f>
        <v/>
      </c>
      <c r="I2271" s="291" t="str">
        <f ca="1">IF(ISERROR($S2271),"",OFFSET('Smelter Reference List'!$H$4,$S2271-4,0))</f>
        <v/>
      </c>
      <c r="J2271" s="291" t="str">
        <f ca="1">IF(ISERROR($S2271),"",OFFSET('Smelter Reference List'!$I$4,$S2271-4,0))</f>
        <v/>
      </c>
      <c r="K2271" s="288"/>
      <c r="L2271" s="288"/>
      <c r="M2271" s="288"/>
      <c r="N2271" s="288"/>
      <c r="O2271" s="288"/>
      <c r="P2271" s="288"/>
      <c r="Q2271" s="289"/>
      <c r="R2271" s="274"/>
      <c r="S2271" s="275" t="e">
        <f>IF(OR(C2271="",C2271=T$4),NA(),MATCH($B2271&amp;$C2271,'Smelter Reference List'!$J:$J,0))</f>
        <v>#N/A</v>
      </c>
      <c r="T2271" s="276"/>
      <c r="U2271" s="276"/>
      <c r="V2271" s="276"/>
      <c r="W2271" s="276"/>
    </row>
    <row r="2272" spans="1:23" s="267" customFormat="1" ht="20.25">
      <c r="A2272" s="265"/>
      <c r="B2272" s="273"/>
      <c r="C2272" s="273"/>
      <c r="D2272" s="166" t="str">
        <f ca="1">IF(ISERROR($S2272),"",OFFSET('Smelter Reference List'!$C$4,$S2272-4,0)&amp;"")</f>
        <v/>
      </c>
      <c r="E2272" s="166" t="str">
        <f ca="1">IF(ISERROR($S2272),"",OFFSET('Smelter Reference List'!$D$4,$S2272-4,0)&amp;"")</f>
        <v/>
      </c>
      <c r="F2272" s="166" t="str">
        <f ca="1">IF(ISERROR($S2272),"",OFFSET('Smelter Reference List'!$E$4,$S2272-4,0))</f>
        <v/>
      </c>
      <c r="G2272" s="166" t="str">
        <f ca="1">IF(C2272=$U$4,"Enter smelter details", IF(ISERROR($S2272),"",OFFSET('Smelter Reference List'!$F$4,$S2272-4,0)))</f>
        <v/>
      </c>
      <c r="H2272" s="290" t="str">
        <f ca="1">IF(ISERROR($S2272),"",OFFSET('Smelter Reference List'!$G$4,$S2272-4,0))</f>
        <v/>
      </c>
      <c r="I2272" s="291" t="str">
        <f ca="1">IF(ISERROR($S2272),"",OFFSET('Smelter Reference List'!$H$4,$S2272-4,0))</f>
        <v/>
      </c>
      <c r="J2272" s="291" t="str">
        <f ca="1">IF(ISERROR($S2272),"",OFFSET('Smelter Reference List'!$I$4,$S2272-4,0))</f>
        <v/>
      </c>
      <c r="K2272" s="288"/>
      <c r="L2272" s="288"/>
      <c r="M2272" s="288"/>
      <c r="N2272" s="288"/>
      <c r="O2272" s="288"/>
      <c r="P2272" s="288"/>
      <c r="Q2272" s="289"/>
      <c r="R2272" s="274"/>
      <c r="S2272" s="275" t="e">
        <f>IF(OR(C2272="",C2272=T$4),NA(),MATCH($B2272&amp;$C2272,'Smelter Reference List'!$J:$J,0))</f>
        <v>#N/A</v>
      </c>
      <c r="T2272" s="276"/>
      <c r="U2272" s="276"/>
      <c r="V2272" s="276"/>
      <c r="W2272" s="276"/>
    </row>
    <row r="2273" spans="1:23" s="267" customFormat="1" ht="20.25">
      <c r="A2273" s="265"/>
      <c r="B2273" s="273"/>
      <c r="C2273" s="273"/>
      <c r="D2273" s="166" t="str">
        <f ca="1">IF(ISERROR($S2273),"",OFFSET('Smelter Reference List'!$C$4,$S2273-4,0)&amp;"")</f>
        <v/>
      </c>
      <c r="E2273" s="166" t="str">
        <f ca="1">IF(ISERROR($S2273),"",OFFSET('Smelter Reference List'!$D$4,$S2273-4,0)&amp;"")</f>
        <v/>
      </c>
      <c r="F2273" s="166" t="str">
        <f ca="1">IF(ISERROR($S2273),"",OFFSET('Smelter Reference List'!$E$4,$S2273-4,0))</f>
        <v/>
      </c>
      <c r="G2273" s="166" t="str">
        <f ca="1">IF(C2273=$U$4,"Enter smelter details", IF(ISERROR($S2273),"",OFFSET('Smelter Reference List'!$F$4,$S2273-4,0)))</f>
        <v/>
      </c>
      <c r="H2273" s="290" t="str">
        <f ca="1">IF(ISERROR($S2273),"",OFFSET('Smelter Reference List'!$G$4,$S2273-4,0))</f>
        <v/>
      </c>
      <c r="I2273" s="291" t="str">
        <f ca="1">IF(ISERROR($S2273),"",OFFSET('Smelter Reference List'!$H$4,$S2273-4,0))</f>
        <v/>
      </c>
      <c r="J2273" s="291" t="str">
        <f ca="1">IF(ISERROR($S2273),"",OFFSET('Smelter Reference List'!$I$4,$S2273-4,0))</f>
        <v/>
      </c>
      <c r="K2273" s="288"/>
      <c r="L2273" s="288"/>
      <c r="M2273" s="288"/>
      <c r="N2273" s="288"/>
      <c r="O2273" s="288"/>
      <c r="P2273" s="288"/>
      <c r="Q2273" s="289"/>
      <c r="R2273" s="274"/>
      <c r="S2273" s="275" t="e">
        <f>IF(OR(C2273="",C2273=T$4),NA(),MATCH($B2273&amp;$C2273,'Smelter Reference List'!$J:$J,0))</f>
        <v>#N/A</v>
      </c>
      <c r="T2273" s="276"/>
      <c r="U2273" s="276"/>
      <c r="V2273" s="276"/>
      <c r="W2273" s="276"/>
    </row>
    <row r="2274" spans="1:23" s="267" customFormat="1" ht="20.25">
      <c r="A2274" s="265"/>
      <c r="B2274" s="273"/>
      <c r="C2274" s="273"/>
      <c r="D2274" s="166" t="str">
        <f ca="1">IF(ISERROR($S2274),"",OFFSET('Smelter Reference List'!$C$4,$S2274-4,0)&amp;"")</f>
        <v/>
      </c>
      <c r="E2274" s="166" t="str">
        <f ca="1">IF(ISERROR($S2274),"",OFFSET('Smelter Reference List'!$D$4,$S2274-4,0)&amp;"")</f>
        <v/>
      </c>
      <c r="F2274" s="166" t="str">
        <f ca="1">IF(ISERROR($S2274),"",OFFSET('Smelter Reference List'!$E$4,$S2274-4,0))</f>
        <v/>
      </c>
      <c r="G2274" s="166" t="str">
        <f ca="1">IF(C2274=$U$4,"Enter smelter details", IF(ISERROR($S2274),"",OFFSET('Smelter Reference List'!$F$4,$S2274-4,0)))</f>
        <v/>
      </c>
      <c r="H2274" s="290" t="str">
        <f ca="1">IF(ISERROR($S2274),"",OFFSET('Smelter Reference List'!$G$4,$S2274-4,0))</f>
        <v/>
      </c>
      <c r="I2274" s="291" t="str">
        <f ca="1">IF(ISERROR($S2274),"",OFFSET('Smelter Reference List'!$H$4,$S2274-4,0))</f>
        <v/>
      </c>
      <c r="J2274" s="291" t="str">
        <f ca="1">IF(ISERROR($S2274),"",OFFSET('Smelter Reference List'!$I$4,$S2274-4,0))</f>
        <v/>
      </c>
      <c r="K2274" s="288"/>
      <c r="L2274" s="288"/>
      <c r="M2274" s="288"/>
      <c r="N2274" s="288"/>
      <c r="O2274" s="288"/>
      <c r="P2274" s="288"/>
      <c r="Q2274" s="289"/>
      <c r="R2274" s="274"/>
      <c r="S2274" s="275" t="e">
        <f>IF(OR(C2274="",C2274=T$4),NA(),MATCH($B2274&amp;$C2274,'Smelter Reference List'!$J:$J,0))</f>
        <v>#N/A</v>
      </c>
      <c r="T2274" s="276"/>
      <c r="U2274" s="276"/>
      <c r="V2274" s="276"/>
      <c r="W2274" s="276"/>
    </row>
    <row r="2275" spans="1:23" s="267" customFormat="1" ht="20.25">
      <c r="A2275" s="265"/>
      <c r="B2275" s="273"/>
      <c r="C2275" s="273"/>
      <c r="D2275" s="166" t="str">
        <f ca="1">IF(ISERROR($S2275),"",OFFSET('Smelter Reference List'!$C$4,$S2275-4,0)&amp;"")</f>
        <v/>
      </c>
      <c r="E2275" s="166" t="str">
        <f ca="1">IF(ISERROR($S2275),"",OFFSET('Smelter Reference List'!$D$4,$S2275-4,0)&amp;"")</f>
        <v/>
      </c>
      <c r="F2275" s="166" t="str">
        <f ca="1">IF(ISERROR($S2275),"",OFFSET('Smelter Reference List'!$E$4,$S2275-4,0))</f>
        <v/>
      </c>
      <c r="G2275" s="166" t="str">
        <f ca="1">IF(C2275=$U$4,"Enter smelter details", IF(ISERROR($S2275),"",OFFSET('Smelter Reference List'!$F$4,$S2275-4,0)))</f>
        <v/>
      </c>
      <c r="H2275" s="290" t="str">
        <f ca="1">IF(ISERROR($S2275),"",OFFSET('Smelter Reference List'!$G$4,$S2275-4,0))</f>
        <v/>
      </c>
      <c r="I2275" s="291" t="str">
        <f ca="1">IF(ISERROR($S2275),"",OFFSET('Smelter Reference List'!$H$4,$S2275-4,0))</f>
        <v/>
      </c>
      <c r="J2275" s="291" t="str">
        <f ca="1">IF(ISERROR($S2275),"",OFFSET('Smelter Reference List'!$I$4,$S2275-4,0))</f>
        <v/>
      </c>
      <c r="K2275" s="288"/>
      <c r="L2275" s="288"/>
      <c r="M2275" s="288"/>
      <c r="N2275" s="288"/>
      <c r="O2275" s="288"/>
      <c r="P2275" s="288"/>
      <c r="Q2275" s="289"/>
      <c r="R2275" s="274"/>
      <c r="S2275" s="275" t="e">
        <f>IF(OR(C2275="",C2275=T$4),NA(),MATCH($B2275&amp;$C2275,'Smelter Reference List'!$J:$J,0))</f>
        <v>#N/A</v>
      </c>
      <c r="T2275" s="276"/>
      <c r="U2275" s="276"/>
      <c r="V2275" s="276"/>
      <c r="W2275" s="276"/>
    </row>
    <row r="2276" spans="1:23" s="267" customFormat="1" ht="20.25">
      <c r="A2276" s="265"/>
      <c r="B2276" s="273"/>
      <c r="C2276" s="273"/>
      <c r="D2276" s="166" t="str">
        <f ca="1">IF(ISERROR($S2276),"",OFFSET('Smelter Reference List'!$C$4,$S2276-4,0)&amp;"")</f>
        <v/>
      </c>
      <c r="E2276" s="166" t="str">
        <f ca="1">IF(ISERROR($S2276),"",OFFSET('Smelter Reference List'!$D$4,$S2276-4,0)&amp;"")</f>
        <v/>
      </c>
      <c r="F2276" s="166" t="str">
        <f ca="1">IF(ISERROR($S2276),"",OFFSET('Smelter Reference List'!$E$4,$S2276-4,0))</f>
        <v/>
      </c>
      <c r="G2276" s="166" t="str">
        <f ca="1">IF(C2276=$U$4,"Enter smelter details", IF(ISERROR($S2276),"",OFFSET('Smelter Reference List'!$F$4,$S2276-4,0)))</f>
        <v/>
      </c>
      <c r="H2276" s="290" t="str">
        <f ca="1">IF(ISERROR($S2276),"",OFFSET('Smelter Reference List'!$G$4,$S2276-4,0))</f>
        <v/>
      </c>
      <c r="I2276" s="291" t="str">
        <f ca="1">IF(ISERROR($S2276),"",OFFSET('Smelter Reference List'!$H$4,$S2276-4,0))</f>
        <v/>
      </c>
      <c r="J2276" s="291" t="str">
        <f ca="1">IF(ISERROR($S2276),"",OFFSET('Smelter Reference List'!$I$4,$S2276-4,0))</f>
        <v/>
      </c>
      <c r="K2276" s="288"/>
      <c r="L2276" s="288"/>
      <c r="M2276" s="288"/>
      <c r="N2276" s="288"/>
      <c r="O2276" s="288"/>
      <c r="P2276" s="288"/>
      <c r="Q2276" s="289"/>
      <c r="R2276" s="274"/>
      <c r="S2276" s="275" t="e">
        <f>IF(OR(C2276="",C2276=T$4),NA(),MATCH($B2276&amp;$C2276,'Smelter Reference List'!$J:$J,0))</f>
        <v>#N/A</v>
      </c>
      <c r="T2276" s="276"/>
      <c r="U2276" s="276"/>
      <c r="V2276" s="276"/>
      <c r="W2276" s="276"/>
    </row>
    <row r="2277" spans="1:23" s="267" customFormat="1" ht="20.25">
      <c r="A2277" s="265"/>
      <c r="B2277" s="273"/>
      <c r="C2277" s="273"/>
      <c r="D2277" s="166" t="str">
        <f ca="1">IF(ISERROR($S2277),"",OFFSET('Smelter Reference List'!$C$4,$S2277-4,0)&amp;"")</f>
        <v/>
      </c>
      <c r="E2277" s="166" t="str">
        <f ca="1">IF(ISERROR($S2277),"",OFFSET('Smelter Reference List'!$D$4,$S2277-4,0)&amp;"")</f>
        <v/>
      </c>
      <c r="F2277" s="166" t="str">
        <f ca="1">IF(ISERROR($S2277),"",OFFSET('Smelter Reference List'!$E$4,$S2277-4,0))</f>
        <v/>
      </c>
      <c r="G2277" s="166" t="str">
        <f ca="1">IF(C2277=$U$4,"Enter smelter details", IF(ISERROR($S2277),"",OFFSET('Smelter Reference List'!$F$4,$S2277-4,0)))</f>
        <v/>
      </c>
      <c r="H2277" s="290" t="str">
        <f ca="1">IF(ISERROR($S2277),"",OFFSET('Smelter Reference List'!$G$4,$S2277-4,0))</f>
        <v/>
      </c>
      <c r="I2277" s="291" t="str">
        <f ca="1">IF(ISERROR($S2277),"",OFFSET('Smelter Reference List'!$H$4,$S2277-4,0))</f>
        <v/>
      </c>
      <c r="J2277" s="291" t="str">
        <f ca="1">IF(ISERROR($S2277),"",OFFSET('Smelter Reference List'!$I$4,$S2277-4,0))</f>
        <v/>
      </c>
      <c r="K2277" s="288"/>
      <c r="L2277" s="288"/>
      <c r="M2277" s="288"/>
      <c r="N2277" s="288"/>
      <c r="O2277" s="288"/>
      <c r="P2277" s="288"/>
      <c r="Q2277" s="289"/>
      <c r="R2277" s="274"/>
      <c r="S2277" s="275" t="e">
        <f>IF(OR(C2277="",C2277=T$4),NA(),MATCH($B2277&amp;$C2277,'Smelter Reference List'!$J:$J,0))</f>
        <v>#N/A</v>
      </c>
      <c r="T2277" s="276"/>
      <c r="U2277" s="276"/>
      <c r="V2277" s="276"/>
      <c r="W2277" s="276"/>
    </row>
    <row r="2278" spans="1:23" s="267" customFormat="1" ht="20.25">
      <c r="A2278" s="265"/>
      <c r="B2278" s="273"/>
      <c r="C2278" s="273"/>
      <c r="D2278" s="166" t="str">
        <f ca="1">IF(ISERROR($S2278),"",OFFSET('Smelter Reference List'!$C$4,$S2278-4,0)&amp;"")</f>
        <v/>
      </c>
      <c r="E2278" s="166" t="str">
        <f ca="1">IF(ISERROR($S2278),"",OFFSET('Smelter Reference List'!$D$4,$S2278-4,0)&amp;"")</f>
        <v/>
      </c>
      <c r="F2278" s="166" t="str">
        <f ca="1">IF(ISERROR($S2278),"",OFFSET('Smelter Reference List'!$E$4,$S2278-4,0))</f>
        <v/>
      </c>
      <c r="G2278" s="166" t="str">
        <f ca="1">IF(C2278=$U$4,"Enter smelter details", IF(ISERROR($S2278),"",OFFSET('Smelter Reference List'!$F$4,$S2278-4,0)))</f>
        <v/>
      </c>
      <c r="H2278" s="290" t="str">
        <f ca="1">IF(ISERROR($S2278),"",OFFSET('Smelter Reference List'!$G$4,$S2278-4,0))</f>
        <v/>
      </c>
      <c r="I2278" s="291" t="str">
        <f ca="1">IF(ISERROR($S2278),"",OFFSET('Smelter Reference List'!$H$4,$S2278-4,0))</f>
        <v/>
      </c>
      <c r="J2278" s="291" t="str">
        <f ca="1">IF(ISERROR($S2278),"",OFFSET('Smelter Reference List'!$I$4,$S2278-4,0))</f>
        <v/>
      </c>
      <c r="K2278" s="288"/>
      <c r="L2278" s="288"/>
      <c r="M2278" s="288"/>
      <c r="N2278" s="288"/>
      <c r="O2278" s="288"/>
      <c r="P2278" s="288"/>
      <c r="Q2278" s="289"/>
      <c r="R2278" s="274"/>
      <c r="S2278" s="275" t="e">
        <f>IF(OR(C2278="",C2278=T$4),NA(),MATCH($B2278&amp;$C2278,'Smelter Reference List'!$J:$J,0))</f>
        <v>#N/A</v>
      </c>
      <c r="T2278" s="276"/>
      <c r="U2278" s="276"/>
      <c r="V2278" s="276"/>
      <c r="W2278" s="276"/>
    </row>
    <row r="2279" spans="1:23" s="267" customFormat="1" ht="20.25">
      <c r="A2279" s="265"/>
      <c r="B2279" s="273"/>
      <c r="C2279" s="273"/>
      <c r="D2279" s="166" t="str">
        <f ca="1">IF(ISERROR($S2279),"",OFFSET('Smelter Reference List'!$C$4,$S2279-4,0)&amp;"")</f>
        <v/>
      </c>
      <c r="E2279" s="166" t="str">
        <f ca="1">IF(ISERROR($S2279),"",OFFSET('Smelter Reference List'!$D$4,$S2279-4,0)&amp;"")</f>
        <v/>
      </c>
      <c r="F2279" s="166" t="str">
        <f ca="1">IF(ISERROR($S2279),"",OFFSET('Smelter Reference List'!$E$4,$S2279-4,0))</f>
        <v/>
      </c>
      <c r="G2279" s="166" t="str">
        <f ca="1">IF(C2279=$U$4,"Enter smelter details", IF(ISERROR($S2279),"",OFFSET('Smelter Reference List'!$F$4,$S2279-4,0)))</f>
        <v/>
      </c>
      <c r="H2279" s="290" t="str">
        <f ca="1">IF(ISERROR($S2279),"",OFFSET('Smelter Reference List'!$G$4,$S2279-4,0))</f>
        <v/>
      </c>
      <c r="I2279" s="291" t="str">
        <f ca="1">IF(ISERROR($S2279),"",OFFSET('Smelter Reference List'!$H$4,$S2279-4,0))</f>
        <v/>
      </c>
      <c r="J2279" s="291" t="str">
        <f ca="1">IF(ISERROR($S2279),"",OFFSET('Smelter Reference List'!$I$4,$S2279-4,0))</f>
        <v/>
      </c>
      <c r="K2279" s="288"/>
      <c r="L2279" s="288"/>
      <c r="M2279" s="288"/>
      <c r="N2279" s="288"/>
      <c r="O2279" s="288"/>
      <c r="P2279" s="288"/>
      <c r="Q2279" s="289"/>
      <c r="R2279" s="274"/>
      <c r="S2279" s="275" t="e">
        <f>IF(OR(C2279="",C2279=T$4),NA(),MATCH($B2279&amp;$C2279,'Smelter Reference List'!$J:$J,0))</f>
        <v>#N/A</v>
      </c>
      <c r="T2279" s="276"/>
      <c r="U2279" s="276"/>
      <c r="V2279" s="276"/>
      <c r="W2279" s="276"/>
    </row>
    <row r="2280" spans="1:23" s="267" customFormat="1" ht="20.25">
      <c r="A2280" s="265"/>
      <c r="B2280" s="273"/>
      <c r="C2280" s="273"/>
      <c r="D2280" s="166" t="str">
        <f ca="1">IF(ISERROR($S2280),"",OFFSET('Smelter Reference List'!$C$4,$S2280-4,0)&amp;"")</f>
        <v/>
      </c>
      <c r="E2280" s="166" t="str">
        <f ca="1">IF(ISERROR($S2280),"",OFFSET('Smelter Reference List'!$D$4,$S2280-4,0)&amp;"")</f>
        <v/>
      </c>
      <c r="F2280" s="166" t="str">
        <f ca="1">IF(ISERROR($S2280),"",OFFSET('Smelter Reference List'!$E$4,$S2280-4,0))</f>
        <v/>
      </c>
      <c r="G2280" s="166" t="str">
        <f ca="1">IF(C2280=$U$4,"Enter smelter details", IF(ISERROR($S2280),"",OFFSET('Smelter Reference List'!$F$4,$S2280-4,0)))</f>
        <v/>
      </c>
      <c r="H2280" s="290" t="str">
        <f ca="1">IF(ISERROR($S2280),"",OFFSET('Smelter Reference List'!$G$4,$S2280-4,0))</f>
        <v/>
      </c>
      <c r="I2280" s="291" t="str">
        <f ca="1">IF(ISERROR($S2280),"",OFFSET('Smelter Reference List'!$H$4,$S2280-4,0))</f>
        <v/>
      </c>
      <c r="J2280" s="291" t="str">
        <f ca="1">IF(ISERROR($S2280),"",OFFSET('Smelter Reference List'!$I$4,$S2280-4,0))</f>
        <v/>
      </c>
      <c r="K2280" s="288"/>
      <c r="L2280" s="288"/>
      <c r="M2280" s="288"/>
      <c r="N2280" s="288"/>
      <c r="O2280" s="288"/>
      <c r="P2280" s="288"/>
      <c r="Q2280" s="289"/>
      <c r="R2280" s="274"/>
      <c r="S2280" s="275" t="e">
        <f>IF(OR(C2280="",C2280=T$4),NA(),MATCH($B2280&amp;$C2280,'Smelter Reference List'!$J:$J,0))</f>
        <v>#N/A</v>
      </c>
      <c r="T2280" s="276"/>
      <c r="U2280" s="276"/>
      <c r="V2280" s="276"/>
      <c r="W2280" s="276"/>
    </row>
    <row r="2281" spans="1:23" s="267" customFormat="1" ht="20.25">
      <c r="A2281" s="265"/>
      <c r="B2281" s="273"/>
      <c r="C2281" s="273"/>
      <c r="D2281" s="166" t="str">
        <f ca="1">IF(ISERROR($S2281),"",OFFSET('Smelter Reference List'!$C$4,$S2281-4,0)&amp;"")</f>
        <v/>
      </c>
      <c r="E2281" s="166" t="str">
        <f ca="1">IF(ISERROR($S2281),"",OFFSET('Smelter Reference List'!$D$4,$S2281-4,0)&amp;"")</f>
        <v/>
      </c>
      <c r="F2281" s="166" t="str">
        <f ca="1">IF(ISERROR($S2281),"",OFFSET('Smelter Reference List'!$E$4,$S2281-4,0))</f>
        <v/>
      </c>
      <c r="G2281" s="166" t="str">
        <f ca="1">IF(C2281=$U$4,"Enter smelter details", IF(ISERROR($S2281),"",OFFSET('Smelter Reference List'!$F$4,$S2281-4,0)))</f>
        <v/>
      </c>
      <c r="H2281" s="290" t="str">
        <f ca="1">IF(ISERROR($S2281),"",OFFSET('Smelter Reference List'!$G$4,$S2281-4,0))</f>
        <v/>
      </c>
      <c r="I2281" s="291" t="str">
        <f ca="1">IF(ISERROR($S2281),"",OFFSET('Smelter Reference List'!$H$4,$S2281-4,0))</f>
        <v/>
      </c>
      <c r="J2281" s="291" t="str">
        <f ca="1">IF(ISERROR($S2281),"",OFFSET('Smelter Reference List'!$I$4,$S2281-4,0))</f>
        <v/>
      </c>
      <c r="K2281" s="288"/>
      <c r="L2281" s="288"/>
      <c r="M2281" s="288"/>
      <c r="N2281" s="288"/>
      <c r="O2281" s="288"/>
      <c r="P2281" s="288"/>
      <c r="Q2281" s="289"/>
      <c r="R2281" s="274"/>
      <c r="S2281" s="275" t="e">
        <f>IF(OR(C2281="",C2281=T$4),NA(),MATCH($B2281&amp;$C2281,'Smelter Reference List'!$J:$J,0))</f>
        <v>#N/A</v>
      </c>
      <c r="T2281" s="276"/>
      <c r="U2281" s="276"/>
      <c r="V2281" s="276"/>
      <c r="W2281" s="276"/>
    </row>
    <row r="2282" spans="1:23" s="267" customFormat="1" ht="20.25">
      <c r="A2282" s="265"/>
      <c r="B2282" s="273"/>
      <c r="C2282" s="273"/>
      <c r="D2282" s="166" t="str">
        <f ca="1">IF(ISERROR($S2282),"",OFFSET('Smelter Reference List'!$C$4,$S2282-4,0)&amp;"")</f>
        <v/>
      </c>
      <c r="E2282" s="166" t="str">
        <f ca="1">IF(ISERROR($S2282),"",OFFSET('Smelter Reference List'!$D$4,$S2282-4,0)&amp;"")</f>
        <v/>
      </c>
      <c r="F2282" s="166" t="str">
        <f ca="1">IF(ISERROR($S2282),"",OFFSET('Smelter Reference List'!$E$4,$S2282-4,0))</f>
        <v/>
      </c>
      <c r="G2282" s="166" t="str">
        <f ca="1">IF(C2282=$U$4,"Enter smelter details", IF(ISERROR($S2282),"",OFFSET('Smelter Reference List'!$F$4,$S2282-4,0)))</f>
        <v/>
      </c>
      <c r="H2282" s="290" t="str">
        <f ca="1">IF(ISERROR($S2282),"",OFFSET('Smelter Reference List'!$G$4,$S2282-4,0))</f>
        <v/>
      </c>
      <c r="I2282" s="291" t="str">
        <f ca="1">IF(ISERROR($S2282),"",OFFSET('Smelter Reference List'!$H$4,$S2282-4,0))</f>
        <v/>
      </c>
      <c r="J2282" s="291" t="str">
        <f ca="1">IF(ISERROR($S2282),"",OFFSET('Smelter Reference List'!$I$4,$S2282-4,0))</f>
        <v/>
      </c>
      <c r="K2282" s="288"/>
      <c r="L2282" s="288"/>
      <c r="M2282" s="288"/>
      <c r="N2282" s="288"/>
      <c r="O2282" s="288"/>
      <c r="P2282" s="288"/>
      <c r="Q2282" s="289"/>
      <c r="R2282" s="274"/>
      <c r="S2282" s="275" t="e">
        <f>IF(OR(C2282="",C2282=T$4),NA(),MATCH($B2282&amp;$C2282,'Smelter Reference List'!$J:$J,0))</f>
        <v>#N/A</v>
      </c>
      <c r="T2282" s="276"/>
      <c r="U2282" s="276"/>
      <c r="V2282" s="276"/>
      <c r="W2282" s="276"/>
    </row>
    <row r="2283" spans="1:23" s="267" customFormat="1" ht="20.25">
      <c r="A2283" s="265"/>
      <c r="B2283" s="273"/>
      <c r="C2283" s="273"/>
      <c r="D2283" s="166" t="str">
        <f ca="1">IF(ISERROR($S2283),"",OFFSET('Smelter Reference List'!$C$4,$S2283-4,0)&amp;"")</f>
        <v/>
      </c>
      <c r="E2283" s="166" t="str">
        <f ca="1">IF(ISERROR($S2283),"",OFFSET('Smelter Reference List'!$D$4,$S2283-4,0)&amp;"")</f>
        <v/>
      </c>
      <c r="F2283" s="166" t="str">
        <f ca="1">IF(ISERROR($S2283),"",OFFSET('Smelter Reference List'!$E$4,$S2283-4,0))</f>
        <v/>
      </c>
      <c r="G2283" s="166" t="str">
        <f ca="1">IF(C2283=$U$4,"Enter smelter details", IF(ISERROR($S2283),"",OFFSET('Smelter Reference List'!$F$4,$S2283-4,0)))</f>
        <v/>
      </c>
      <c r="H2283" s="290" t="str">
        <f ca="1">IF(ISERROR($S2283),"",OFFSET('Smelter Reference List'!$G$4,$S2283-4,0))</f>
        <v/>
      </c>
      <c r="I2283" s="291" t="str">
        <f ca="1">IF(ISERROR($S2283),"",OFFSET('Smelter Reference List'!$H$4,$S2283-4,0))</f>
        <v/>
      </c>
      <c r="J2283" s="291" t="str">
        <f ca="1">IF(ISERROR($S2283),"",OFFSET('Smelter Reference List'!$I$4,$S2283-4,0))</f>
        <v/>
      </c>
      <c r="K2283" s="288"/>
      <c r="L2283" s="288"/>
      <c r="M2283" s="288"/>
      <c r="N2283" s="288"/>
      <c r="O2283" s="288"/>
      <c r="P2283" s="288"/>
      <c r="Q2283" s="289"/>
      <c r="R2283" s="274"/>
      <c r="S2283" s="275" t="e">
        <f>IF(OR(C2283="",C2283=T$4),NA(),MATCH($B2283&amp;$C2283,'Smelter Reference List'!$J:$J,0))</f>
        <v>#N/A</v>
      </c>
      <c r="T2283" s="276"/>
      <c r="U2283" s="276"/>
      <c r="V2283" s="276"/>
      <c r="W2283" s="276"/>
    </row>
    <row r="2284" spans="1:23" s="267" customFormat="1" ht="20.25">
      <c r="A2284" s="265"/>
      <c r="B2284" s="273"/>
      <c r="C2284" s="273"/>
      <c r="D2284" s="166" t="str">
        <f ca="1">IF(ISERROR($S2284),"",OFFSET('Smelter Reference List'!$C$4,$S2284-4,0)&amp;"")</f>
        <v/>
      </c>
      <c r="E2284" s="166" t="str">
        <f ca="1">IF(ISERROR($S2284),"",OFFSET('Smelter Reference List'!$D$4,$S2284-4,0)&amp;"")</f>
        <v/>
      </c>
      <c r="F2284" s="166" t="str">
        <f ca="1">IF(ISERROR($S2284),"",OFFSET('Smelter Reference List'!$E$4,$S2284-4,0))</f>
        <v/>
      </c>
      <c r="G2284" s="166" t="str">
        <f ca="1">IF(C2284=$U$4,"Enter smelter details", IF(ISERROR($S2284),"",OFFSET('Smelter Reference List'!$F$4,$S2284-4,0)))</f>
        <v/>
      </c>
      <c r="H2284" s="290" t="str">
        <f ca="1">IF(ISERROR($S2284),"",OFFSET('Smelter Reference List'!$G$4,$S2284-4,0))</f>
        <v/>
      </c>
      <c r="I2284" s="291" t="str">
        <f ca="1">IF(ISERROR($S2284),"",OFFSET('Smelter Reference List'!$H$4,$S2284-4,0))</f>
        <v/>
      </c>
      <c r="J2284" s="291" t="str">
        <f ca="1">IF(ISERROR($S2284),"",OFFSET('Smelter Reference List'!$I$4,$S2284-4,0))</f>
        <v/>
      </c>
      <c r="K2284" s="288"/>
      <c r="L2284" s="288"/>
      <c r="M2284" s="288"/>
      <c r="N2284" s="288"/>
      <c r="O2284" s="288"/>
      <c r="P2284" s="288"/>
      <c r="Q2284" s="289"/>
      <c r="R2284" s="274"/>
      <c r="S2284" s="275" t="e">
        <f>IF(OR(C2284="",C2284=T$4),NA(),MATCH($B2284&amp;$C2284,'Smelter Reference List'!$J:$J,0))</f>
        <v>#N/A</v>
      </c>
      <c r="T2284" s="276"/>
      <c r="U2284" s="276"/>
      <c r="V2284" s="276"/>
      <c r="W2284" s="276"/>
    </row>
    <row r="2285" spans="1:23" s="267" customFormat="1" ht="20.25">
      <c r="A2285" s="265"/>
      <c r="B2285" s="273"/>
      <c r="C2285" s="273"/>
      <c r="D2285" s="166" t="str">
        <f ca="1">IF(ISERROR($S2285),"",OFFSET('Smelter Reference List'!$C$4,$S2285-4,0)&amp;"")</f>
        <v/>
      </c>
      <c r="E2285" s="166" t="str">
        <f ca="1">IF(ISERROR($S2285),"",OFFSET('Smelter Reference List'!$D$4,$S2285-4,0)&amp;"")</f>
        <v/>
      </c>
      <c r="F2285" s="166" t="str">
        <f ca="1">IF(ISERROR($S2285),"",OFFSET('Smelter Reference List'!$E$4,$S2285-4,0))</f>
        <v/>
      </c>
      <c r="G2285" s="166" t="str">
        <f ca="1">IF(C2285=$U$4,"Enter smelter details", IF(ISERROR($S2285),"",OFFSET('Smelter Reference List'!$F$4,$S2285-4,0)))</f>
        <v/>
      </c>
      <c r="H2285" s="290" t="str">
        <f ca="1">IF(ISERROR($S2285),"",OFFSET('Smelter Reference List'!$G$4,$S2285-4,0))</f>
        <v/>
      </c>
      <c r="I2285" s="291" t="str">
        <f ca="1">IF(ISERROR($S2285),"",OFFSET('Smelter Reference List'!$H$4,$S2285-4,0))</f>
        <v/>
      </c>
      <c r="J2285" s="291" t="str">
        <f ca="1">IF(ISERROR($S2285),"",OFFSET('Smelter Reference List'!$I$4,$S2285-4,0))</f>
        <v/>
      </c>
      <c r="K2285" s="288"/>
      <c r="L2285" s="288"/>
      <c r="M2285" s="288"/>
      <c r="N2285" s="288"/>
      <c r="O2285" s="288"/>
      <c r="P2285" s="288"/>
      <c r="Q2285" s="289"/>
      <c r="R2285" s="274"/>
      <c r="S2285" s="275" t="e">
        <f>IF(OR(C2285="",C2285=T$4),NA(),MATCH($B2285&amp;$C2285,'Smelter Reference List'!$J:$J,0))</f>
        <v>#N/A</v>
      </c>
      <c r="T2285" s="276"/>
      <c r="U2285" s="276"/>
      <c r="V2285" s="276"/>
      <c r="W2285" s="276"/>
    </row>
    <row r="2286" spans="1:23" s="267" customFormat="1" ht="20.25">
      <c r="A2286" s="265"/>
      <c r="B2286" s="273"/>
      <c r="C2286" s="273"/>
      <c r="D2286" s="166" t="str">
        <f ca="1">IF(ISERROR($S2286),"",OFFSET('Smelter Reference List'!$C$4,$S2286-4,0)&amp;"")</f>
        <v/>
      </c>
      <c r="E2286" s="166" t="str">
        <f ca="1">IF(ISERROR($S2286),"",OFFSET('Smelter Reference List'!$D$4,$S2286-4,0)&amp;"")</f>
        <v/>
      </c>
      <c r="F2286" s="166" t="str">
        <f ca="1">IF(ISERROR($S2286),"",OFFSET('Smelter Reference List'!$E$4,$S2286-4,0))</f>
        <v/>
      </c>
      <c r="G2286" s="166" t="str">
        <f ca="1">IF(C2286=$U$4,"Enter smelter details", IF(ISERROR($S2286),"",OFFSET('Smelter Reference List'!$F$4,$S2286-4,0)))</f>
        <v/>
      </c>
      <c r="H2286" s="290" t="str">
        <f ca="1">IF(ISERROR($S2286),"",OFFSET('Smelter Reference List'!$G$4,$S2286-4,0))</f>
        <v/>
      </c>
      <c r="I2286" s="291" t="str">
        <f ca="1">IF(ISERROR($S2286),"",OFFSET('Smelter Reference List'!$H$4,$S2286-4,0))</f>
        <v/>
      </c>
      <c r="J2286" s="291" t="str">
        <f ca="1">IF(ISERROR($S2286),"",OFFSET('Smelter Reference List'!$I$4,$S2286-4,0))</f>
        <v/>
      </c>
      <c r="K2286" s="288"/>
      <c r="L2286" s="288"/>
      <c r="M2286" s="288"/>
      <c r="N2286" s="288"/>
      <c r="O2286" s="288"/>
      <c r="P2286" s="288"/>
      <c r="Q2286" s="289"/>
      <c r="R2286" s="274"/>
      <c r="S2286" s="275" t="e">
        <f>IF(OR(C2286="",C2286=T$4),NA(),MATCH($B2286&amp;$C2286,'Smelter Reference List'!$J:$J,0))</f>
        <v>#N/A</v>
      </c>
      <c r="T2286" s="276"/>
      <c r="U2286" s="276"/>
      <c r="V2286" s="276"/>
      <c r="W2286" s="276"/>
    </row>
    <row r="2287" spans="1:23" s="267" customFormat="1" ht="20.25">
      <c r="A2287" s="265"/>
      <c r="B2287" s="273"/>
      <c r="C2287" s="273"/>
      <c r="D2287" s="166" t="str">
        <f ca="1">IF(ISERROR($S2287),"",OFFSET('Smelter Reference List'!$C$4,$S2287-4,0)&amp;"")</f>
        <v/>
      </c>
      <c r="E2287" s="166" t="str">
        <f ca="1">IF(ISERROR($S2287),"",OFFSET('Smelter Reference List'!$D$4,$S2287-4,0)&amp;"")</f>
        <v/>
      </c>
      <c r="F2287" s="166" t="str">
        <f ca="1">IF(ISERROR($S2287),"",OFFSET('Smelter Reference List'!$E$4,$S2287-4,0))</f>
        <v/>
      </c>
      <c r="G2287" s="166" t="str">
        <f ca="1">IF(C2287=$U$4,"Enter smelter details", IF(ISERROR($S2287),"",OFFSET('Smelter Reference List'!$F$4,$S2287-4,0)))</f>
        <v/>
      </c>
      <c r="H2287" s="290" t="str">
        <f ca="1">IF(ISERROR($S2287),"",OFFSET('Smelter Reference List'!$G$4,$S2287-4,0))</f>
        <v/>
      </c>
      <c r="I2287" s="291" t="str">
        <f ca="1">IF(ISERROR($S2287),"",OFFSET('Smelter Reference List'!$H$4,$S2287-4,0))</f>
        <v/>
      </c>
      <c r="J2287" s="291" t="str">
        <f ca="1">IF(ISERROR($S2287),"",OFFSET('Smelter Reference List'!$I$4,$S2287-4,0))</f>
        <v/>
      </c>
      <c r="K2287" s="288"/>
      <c r="L2287" s="288"/>
      <c r="M2287" s="288"/>
      <c r="N2287" s="288"/>
      <c r="O2287" s="288"/>
      <c r="P2287" s="288"/>
      <c r="Q2287" s="289"/>
      <c r="R2287" s="274"/>
      <c r="S2287" s="275" t="e">
        <f>IF(OR(C2287="",C2287=T$4),NA(),MATCH($B2287&amp;$C2287,'Smelter Reference List'!$J:$J,0))</f>
        <v>#N/A</v>
      </c>
      <c r="T2287" s="276"/>
      <c r="U2287" s="276"/>
      <c r="V2287" s="276"/>
      <c r="W2287" s="276"/>
    </row>
    <row r="2288" spans="1:23" s="267" customFormat="1" ht="20.25">
      <c r="A2288" s="265"/>
      <c r="B2288" s="273"/>
      <c r="C2288" s="273"/>
      <c r="D2288" s="166" t="str">
        <f ca="1">IF(ISERROR($S2288),"",OFFSET('Smelter Reference List'!$C$4,$S2288-4,0)&amp;"")</f>
        <v/>
      </c>
      <c r="E2288" s="166" t="str">
        <f ca="1">IF(ISERROR($S2288),"",OFFSET('Smelter Reference List'!$D$4,$S2288-4,0)&amp;"")</f>
        <v/>
      </c>
      <c r="F2288" s="166" t="str">
        <f ca="1">IF(ISERROR($S2288),"",OFFSET('Smelter Reference List'!$E$4,$S2288-4,0))</f>
        <v/>
      </c>
      <c r="G2288" s="166" t="str">
        <f ca="1">IF(C2288=$U$4,"Enter smelter details", IF(ISERROR($S2288),"",OFFSET('Smelter Reference List'!$F$4,$S2288-4,0)))</f>
        <v/>
      </c>
      <c r="H2288" s="290" t="str">
        <f ca="1">IF(ISERROR($S2288),"",OFFSET('Smelter Reference List'!$G$4,$S2288-4,0))</f>
        <v/>
      </c>
      <c r="I2288" s="291" t="str">
        <f ca="1">IF(ISERROR($S2288),"",OFFSET('Smelter Reference List'!$H$4,$S2288-4,0))</f>
        <v/>
      </c>
      <c r="J2288" s="291" t="str">
        <f ca="1">IF(ISERROR($S2288),"",OFFSET('Smelter Reference List'!$I$4,$S2288-4,0))</f>
        <v/>
      </c>
      <c r="K2288" s="288"/>
      <c r="L2288" s="288"/>
      <c r="M2288" s="288"/>
      <c r="N2288" s="288"/>
      <c r="O2288" s="288"/>
      <c r="P2288" s="288"/>
      <c r="Q2288" s="289"/>
      <c r="R2288" s="274"/>
      <c r="S2288" s="275" t="e">
        <f>IF(OR(C2288="",C2288=T$4),NA(),MATCH($B2288&amp;$C2288,'Smelter Reference List'!$J:$J,0))</f>
        <v>#N/A</v>
      </c>
      <c r="T2288" s="276"/>
      <c r="U2288" s="276"/>
      <c r="V2288" s="276"/>
      <c r="W2288" s="276"/>
    </row>
    <row r="2289" spans="1:23" s="267" customFormat="1" ht="20.25">
      <c r="A2289" s="265"/>
      <c r="B2289" s="273"/>
      <c r="C2289" s="273"/>
      <c r="D2289" s="166" t="str">
        <f ca="1">IF(ISERROR($S2289),"",OFFSET('Smelter Reference List'!$C$4,$S2289-4,0)&amp;"")</f>
        <v/>
      </c>
      <c r="E2289" s="166" t="str">
        <f ca="1">IF(ISERROR($S2289),"",OFFSET('Smelter Reference List'!$D$4,$S2289-4,0)&amp;"")</f>
        <v/>
      </c>
      <c r="F2289" s="166" t="str">
        <f ca="1">IF(ISERROR($S2289),"",OFFSET('Smelter Reference List'!$E$4,$S2289-4,0))</f>
        <v/>
      </c>
      <c r="G2289" s="166" t="str">
        <f ca="1">IF(C2289=$U$4,"Enter smelter details", IF(ISERROR($S2289),"",OFFSET('Smelter Reference List'!$F$4,$S2289-4,0)))</f>
        <v/>
      </c>
      <c r="H2289" s="290" t="str">
        <f ca="1">IF(ISERROR($S2289),"",OFFSET('Smelter Reference List'!$G$4,$S2289-4,0))</f>
        <v/>
      </c>
      <c r="I2289" s="291" t="str">
        <f ca="1">IF(ISERROR($S2289),"",OFFSET('Smelter Reference List'!$H$4,$S2289-4,0))</f>
        <v/>
      </c>
      <c r="J2289" s="291" t="str">
        <f ca="1">IF(ISERROR($S2289),"",OFFSET('Smelter Reference List'!$I$4,$S2289-4,0))</f>
        <v/>
      </c>
      <c r="K2289" s="288"/>
      <c r="L2289" s="288"/>
      <c r="M2289" s="288"/>
      <c r="N2289" s="288"/>
      <c r="O2289" s="288"/>
      <c r="P2289" s="288"/>
      <c r="Q2289" s="289"/>
      <c r="R2289" s="274"/>
      <c r="S2289" s="275" t="e">
        <f>IF(OR(C2289="",C2289=T$4),NA(),MATCH($B2289&amp;$C2289,'Smelter Reference List'!$J:$J,0))</f>
        <v>#N/A</v>
      </c>
      <c r="T2289" s="276"/>
      <c r="U2289" s="276"/>
      <c r="V2289" s="276"/>
      <c r="W2289" s="276"/>
    </row>
    <row r="2290" spans="1:23" s="267" customFormat="1" ht="20.25">
      <c r="A2290" s="265"/>
      <c r="B2290" s="273"/>
      <c r="C2290" s="273"/>
      <c r="D2290" s="166" t="str">
        <f ca="1">IF(ISERROR($S2290),"",OFFSET('Smelter Reference List'!$C$4,$S2290-4,0)&amp;"")</f>
        <v/>
      </c>
      <c r="E2290" s="166" t="str">
        <f ca="1">IF(ISERROR($S2290),"",OFFSET('Smelter Reference List'!$D$4,$S2290-4,0)&amp;"")</f>
        <v/>
      </c>
      <c r="F2290" s="166" t="str">
        <f ca="1">IF(ISERROR($S2290),"",OFFSET('Smelter Reference List'!$E$4,$S2290-4,0))</f>
        <v/>
      </c>
      <c r="G2290" s="166" t="str">
        <f ca="1">IF(C2290=$U$4,"Enter smelter details", IF(ISERROR($S2290),"",OFFSET('Smelter Reference List'!$F$4,$S2290-4,0)))</f>
        <v/>
      </c>
      <c r="H2290" s="290" t="str">
        <f ca="1">IF(ISERROR($S2290),"",OFFSET('Smelter Reference List'!$G$4,$S2290-4,0))</f>
        <v/>
      </c>
      <c r="I2290" s="291" t="str">
        <f ca="1">IF(ISERROR($S2290),"",OFFSET('Smelter Reference List'!$H$4,$S2290-4,0))</f>
        <v/>
      </c>
      <c r="J2290" s="291" t="str">
        <f ca="1">IF(ISERROR($S2290),"",OFFSET('Smelter Reference List'!$I$4,$S2290-4,0))</f>
        <v/>
      </c>
      <c r="K2290" s="288"/>
      <c r="L2290" s="288"/>
      <c r="M2290" s="288"/>
      <c r="N2290" s="288"/>
      <c r="O2290" s="288"/>
      <c r="P2290" s="288"/>
      <c r="Q2290" s="289"/>
      <c r="R2290" s="274"/>
      <c r="S2290" s="275" t="e">
        <f>IF(OR(C2290="",C2290=T$4),NA(),MATCH($B2290&amp;$C2290,'Smelter Reference List'!$J:$J,0))</f>
        <v>#N/A</v>
      </c>
      <c r="T2290" s="276"/>
      <c r="U2290" s="276"/>
      <c r="V2290" s="276"/>
      <c r="W2290" s="276"/>
    </row>
    <row r="2291" spans="1:23" s="267" customFormat="1" ht="20.25">
      <c r="A2291" s="265"/>
      <c r="B2291" s="273"/>
      <c r="C2291" s="273"/>
      <c r="D2291" s="166" t="str">
        <f ca="1">IF(ISERROR($S2291),"",OFFSET('Smelter Reference List'!$C$4,$S2291-4,0)&amp;"")</f>
        <v/>
      </c>
      <c r="E2291" s="166" t="str">
        <f ca="1">IF(ISERROR($S2291),"",OFFSET('Smelter Reference List'!$D$4,$S2291-4,0)&amp;"")</f>
        <v/>
      </c>
      <c r="F2291" s="166" t="str">
        <f ca="1">IF(ISERROR($S2291),"",OFFSET('Smelter Reference List'!$E$4,$S2291-4,0))</f>
        <v/>
      </c>
      <c r="G2291" s="166" t="str">
        <f ca="1">IF(C2291=$U$4,"Enter smelter details", IF(ISERROR($S2291),"",OFFSET('Smelter Reference List'!$F$4,$S2291-4,0)))</f>
        <v/>
      </c>
      <c r="H2291" s="290" t="str">
        <f ca="1">IF(ISERROR($S2291),"",OFFSET('Smelter Reference List'!$G$4,$S2291-4,0))</f>
        <v/>
      </c>
      <c r="I2291" s="291" t="str">
        <f ca="1">IF(ISERROR($S2291),"",OFFSET('Smelter Reference List'!$H$4,$S2291-4,0))</f>
        <v/>
      </c>
      <c r="J2291" s="291" t="str">
        <f ca="1">IF(ISERROR($S2291),"",OFFSET('Smelter Reference List'!$I$4,$S2291-4,0))</f>
        <v/>
      </c>
      <c r="K2291" s="288"/>
      <c r="L2291" s="288"/>
      <c r="M2291" s="288"/>
      <c r="N2291" s="288"/>
      <c r="O2291" s="288"/>
      <c r="P2291" s="288"/>
      <c r="Q2291" s="289"/>
      <c r="R2291" s="274"/>
      <c r="S2291" s="275" t="e">
        <f>IF(OR(C2291="",C2291=T$4),NA(),MATCH($B2291&amp;$C2291,'Smelter Reference List'!$J:$J,0))</f>
        <v>#N/A</v>
      </c>
      <c r="T2291" s="276"/>
      <c r="U2291" s="276"/>
      <c r="V2291" s="276"/>
      <c r="W2291" s="276"/>
    </row>
    <row r="2292" spans="1:23" s="267" customFormat="1" ht="20.25">
      <c r="A2292" s="265"/>
      <c r="B2292" s="273"/>
      <c r="C2292" s="273"/>
      <c r="D2292" s="166" t="str">
        <f ca="1">IF(ISERROR($S2292),"",OFFSET('Smelter Reference List'!$C$4,$S2292-4,0)&amp;"")</f>
        <v/>
      </c>
      <c r="E2292" s="166" t="str">
        <f ca="1">IF(ISERROR($S2292),"",OFFSET('Smelter Reference List'!$D$4,$S2292-4,0)&amp;"")</f>
        <v/>
      </c>
      <c r="F2292" s="166" t="str">
        <f ca="1">IF(ISERROR($S2292),"",OFFSET('Smelter Reference List'!$E$4,$S2292-4,0))</f>
        <v/>
      </c>
      <c r="G2292" s="166" t="str">
        <f ca="1">IF(C2292=$U$4,"Enter smelter details", IF(ISERROR($S2292),"",OFFSET('Smelter Reference List'!$F$4,$S2292-4,0)))</f>
        <v/>
      </c>
      <c r="H2292" s="290" t="str">
        <f ca="1">IF(ISERROR($S2292),"",OFFSET('Smelter Reference List'!$G$4,$S2292-4,0))</f>
        <v/>
      </c>
      <c r="I2292" s="291" t="str">
        <f ca="1">IF(ISERROR($S2292),"",OFFSET('Smelter Reference List'!$H$4,$S2292-4,0))</f>
        <v/>
      </c>
      <c r="J2292" s="291" t="str">
        <f ca="1">IF(ISERROR($S2292),"",OFFSET('Smelter Reference List'!$I$4,$S2292-4,0))</f>
        <v/>
      </c>
      <c r="K2292" s="288"/>
      <c r="L2292" s="288"/>
      <c r="M2292" s="288"/>
      <c r="N2292" s="288"/>
      <c r="O2292" s="288"/>
      <c r="P2292" s="288"/>
      <c r="Q2292" s="289"/>
      <c r="R2292" s="274"/>
      <c r="S2292" s="275" t="e">
        <f>IF(OR(C2292="",C2292=T$4),NA(),MATCH($B2292&amp;$C2292,'Smelter Reference List'!$J:$J,0))</f>
        <v>#N/A</v>
      </c>
      <c r="T2292" s="276"/>
      <c r="U2292" s="276"/>
      <c r="V2292" s="276"/>
      <c r="W2292" s="276"/>
    </row>
    <row r="2293" spans="1:23" s="267" customFormat="1" ht="20.25">
      <c r="A2293" s="265"/>
      <c r="B2293" s="273"/>
      <c r="C2293" s="273"/>
      <c r="D2293" s="166" t="str">
        <f ca="1">IF(ISERROR($S2293),"",OFFSET('Smelter Reference List'!$C$4,$S2293-4,0)&amp;"")</f>
        <v/>
      </c>
      <c r="E2293" s="166" t="str">
        <f ca="1">IF(ISERROR($S2293),"",OFFSET('Smelter Reference List'!$D$4,$S2293-4,0)&amp;"")</f>
        <v/>
      </c>
      <c r="F2293" s="166" t="str">
        <f ca="1">IF(ISERROR($S2293),"",OFFSET('Smelter Reference List'!$E$4,$S2293-4,0))</f>
        <v/>
      </c>
      <c r="G2293" s="166" t="str">
        <f ca="1">IF(C2293=$U$4,"Enter smelter details", IF(ISERROR($S2293),"",OFFSET('Smelter Reference List'!$F$4,$S2293-4,0)))</f>
        <v/>
      </c>
      <c r="H2293" s="290" t="str">
        <f ca="1">IF(ISERROR($S2293),"",OFFSET('Smelter Reference List'!$G$4,$S2293-4,0))</f>
        <v/>
      </c>
      <c r="I2293" s="291" t="str">
        <f ca="1">IF(ISERROR($S2293),"",OFFSET('Smelter Reference List'!$H$4,$S2293-4,0))</f>
        <v/>
      </c>
      <c r="J2293" s="291" t="str">
        <f ca="1">IF(ISERROR($S2293),"",OFFSET('Smelter Reference List'!$I$4,$S2293-4,0))</f>
        <v/>
      </c>
      <c r="K2293" s="288"/>
      <c r="L2293" s="288"/>
      <c r="M2293" s="288"/>
      <c r="N2293" s="288"/>
      <c r="O2293" s="288"/>
      <c r="P2293" s="288"/>
      <c r="Q2293" s="289"/>
      <c r="R2293" s="274"/>
      <c r="S2293" s="275" t="e">
        <f>IF(OR(C2293="",C2293=T$4),NA(),MATCH($B2293&amp;$C2293,'Smelter Reference List'!$J:$J,0))</f>
        <v>#N/A</v>
      </c>
      <c r="T2293" s="276"/>
      <c r="U2293" s="276"/>
      <c r="V2293" s="276"/>
      <c r="W2293" s="276"/>
    </row>
    <row r="2294" spans="1:23" s="267" customFormat="1" ht="20.25">
      <c r="A2294" s="265"/>
      <c r="B2294" s="273"/>
      <c r="C2294" s="273"/>
      <c r="D2294" s="166" t="str">
        <f ca="1">IF(ISERROR($S2294),"",OFFSET('Smelter Reference List'!$C$4,$S2294-4,0)&amp;"")</f>
        <v/>
      </c>
      <c r="E2294" s="166" t="str">
        <f ca="1">IF(ISERROR($S2294),"",OFFSET('Smelter Reference List'!$D$4,$S2294-4,0)&amp;"")</f>
        <v/>
      </c>
      <c r="F2294" s="166" t="str">
        <f ca="1">IF(ISERROR($S2294),"",OFFSET('Smelter Reference List'!$E$4,$S2294-4,0))</f>
        <v/>
      </c>
      <c r="G2294" s="166" t="str">
        <f ca="1">IF(C2294=$U$4,"Enter smelter details", IF(ISERROR($S2294),"",OFFSET('Smelter Reference List'!$F$4,$S2294-4,0)))</f>
        <v/>
      </c>
      <c r="H2294" s="290" t="str">
        <f ca="1">IF(ISERROR($S2294),"",OFFSET('Smelter Reference List'!$G$4,$S2294-4,0))</f>
        <v/>
      </c>
      <c r="I2294" s="291" t="str">
        <f ca="1">IF(ISERROR($S2294),"",OFFSET('Smelter Reference List'!$H$4,$S2294-4,0))</f>
        <v/>
      </c>
      <c r="J2294" s="291" t="str">
        <f ca="1">IF(ISERROR($S2294),"",OFFSET('Smelter Reference List'!$I$4,$S2294-4,0))</f>
        <v/>
      </c>
      <c r="K2294" s="288"/>
      <c r="L2294" s="288"/>
      <c r="M2294" s="288"/>
      <c r="N2294" s="288"/>
      <c r="O2294" s="288"/>
      <c r="P2294" s="288"/>
      <c r="Q2294" s="289"/>
      <c r="R2294" s="274"/>
      <c r="S2294" s="275" t="e">
        <f>IF(OR(C2294="",C2294=T$4),NA(),MATCH($B2294&amp;$C2294,'Smelter Reference List'!$J:$J,0))</f>
        <v>#N/A</v>
      </c>
      <c r="T2294" s="276"/>
      <c r="U2294" s="276"/>
      <c r="V2294" s="276"/>
      <c r="W2294" s="276"/>
    </row>
    <row r="2295" spans="1:23" s="267" customFormat="1" ht="20.25">
      <c r="A2295" s="265"/>
      <c r="B2295" s="273"/>
      <c r="C2295" s="273"/>
      <c r="D2295" s="166" t="str">
        <f ca="1">IF(ISERROR($S2295),"",OFFSET('Smelter Reference List'!$C$4,$S2295-4,0)&amp;"")</f>
        <v/>
      </c>
      <c r="E2295" s="166" t="str">
        <f ca="1">IF(ISERROR($S2295),"",OFFSET('Smelter Reference List'!$D$4,$S2295-4,0)&amp;"")</f>
        <v/>
      </c>
      <c r="F2295" s="166" t="str">
        <f ca="1">IF(ISERROR($S2295),"",OFFSET('Smelter Reference List'!$E$4,$S2295-4,0))</f>
        <v/>
      </c>
      <c r="G2295" s="166" t="str">
        <f ca="1">IF(C2295=$U$4,"Enter smelter details", IF(ISERROR($S2295),"",OFFSET('Smelter Reference List'!$F$4,$S2295-4,0)))</f>
        <v/>
      </c>
      <c r="H2295" s="290" t="str">
        <f ca="1">IF(ISERROR($S2295),"",OFFSET('Smelter Reference List'!$G$4,$S2295-4,0))</f>
        <v/>
      </c>
      <c r="I2295" s="291" t="str">
        <f ca="1">IF(ISERROR($S2295),"",OFFSET('Smelter Reference List'!$H$4,$S2295-4,0))</f>
        <v/>
      </c>
      <c r="J2295" s="291" t="str">
        <f ca="1">IF(ISERROR($S2295),"",OFFSET('Smelter Reference List'!$I$4,$S2295-4,0))</f>
        <v/>
      </c>
      <c r="K2295" s="288"/>
      <c r="L2295" s="288"/>
      <c r="M2295" s="288"/>
      <c r="N2295" s="288"/>
      <c r="O2295" s="288"/>
      <c r="P2295" s="288"/>
      <c r="Q2295" s="289"/>
      <c r="R2295" s="274"/>
      <c r="S2295" s="275" t="e">
        <f>IF(OR(C2295="",C2295=T$4),NA(),MATCH($B2295&amp;$C2295,'Smelter Reference List'!$J:$J,0))</f>
        <v>#N/A</v>
      </c>
      <c r="T2295" s="276"/>
      <c r="U2295" s="276"/>
      <c r="V2295" s="276"/>
      <c r="W2295" s="276"/>
    </row>
    <row r="2296" spans="1:23" s="267" customFormat="1" ht="20.25">
      <c r="A2296" s="265"/>
      <c r="B2296" s="273"/>
      <c r="C2296" s="273"/>
      <c r="D2296" s="166" t="str">
        <f ca="1">IF(ISERROR($S2296),"",OFFSET('Smelter Reference List'!$C$4,$S2296-4,0)&amp;"")</f>
        <v/>
      </c>
      <c r="E2296" s="166" t="str">
        <f ca="1">IF(ISERROR($S2296),"",OFFSET('Smelter Reference List'!$D$4,$S2296-4,0)&amp;"")</f>
        <v/>
      </c>
      <c r="F2296" s="166" t="str">
        <f ca="1">IF(ISERROR($S2296),"",OFFSET('Smelter Reference List'!$E$4,$S2296-4,0))</f>
        <v/>
      </c>
      <c r="G2296" s="166" t="str">
        <f ca="1">IF(C2296=$U$4,"Enter smelter details", IF(ISERROR($S2296),"",OFFSET('Smelter Reference List'!$F$4,$S2296-4,0)))</f>
        <v/>
      </c>
      <c r="H2296" s="290" t="str">
        <f ca="1">IF(ISERROR($S2296),"",OFFSET('Smelter Reference List'!$G$4,$S2296-4,0))</f>
        <v/>
      </c>
      <c r="I2296" s="291" t="str">
        <f ca="1">IF(ISERROR($S2296),"",OFFSET('Smelter Reference List'!$H$4,$S2296-4,0))</f>
        <v/>
      </c>
      <c r="J2296" s="291" t="str">
        <f ca="1">IF(ISERROR($S2296),"",OFFSET('Smelter Reference List'!$I$4,$S2296-4,0))</f>
        <v/>
      </c>
      <c r="K2296" s="288"/>
      <c r="L2296" s="288"/>
      <c r="M2296" s="288"/>
      <c r="N2296" s="288"/>
      <c r="O2296" s="288"/>
      <c r="P2296" s="288"/>
      <c r="Q2296" s="289"/>
      <c r="R2296" s="274"/>
      <c r="S2296" s="275" t="e">
        <f>IF(OR(C2296="",C2296=T$4),NA(),MATCH($B2296&amp;$C2296,'Smelter Reference List'!$J:$J,0))</f>
        <v>#N/A</v>
      </c>
      <c r="T2296" s="276"/>
      <c r="U2296" s="276"/>
      <c r="V2296" s="276"/>
      <c r="W2296" s="276"/>
    </row>
    <row r="2297" spans="1:23" s="267" customFormat="1" ht="20.25">
      <c r="A2297" s="265"/>
      <c r="B2297" s="273"/>
      <c r="C2297" s="273"/>
      <c r="D2297" s="166" t="str">
        <f ca="1">IF(ISERROR($S2297),"",OFFSET('Smelter Reference List'!$C$4,$S2297-4,0)&amp;"")</f>
        <v/>
      </c>
      <c r="E2297" s="166" t="str">
        <f ca="1">IF(ISERROR($S2297),"",OFFSET('Smelter Reference List'!$D$4,$S2297-4,0)&amp;"")</f>
        <v/>
      </c>
      <c r="F2297" s="166" t="str">
        <f ca="1">IF(ISERROR($S2297),"",OFFSET('Smelter Reference List'!$E$4,$S2297-4,0))</f>
        <v/>
      </c>
      <c r="G2297" s="166" t="str">
        <f ca="1">IF(C2297=$U$4,"Enter smelter details", IF(ISERROR($S2297),"",OFFSET('Smelter Reference List'!$F$4,$S2297-4,0)))</f>
        <v/>
      </c>
      <c r="H2297" s="290" t="str">
        <f ca="1">IF(ISERROR($S2297),"",OFFSET('Smelter Reference List'!$G$4,$S2297-4,0))</f>
        <v/>
      </c>
      <c r="I2297" s="291" t="str">
        <f ca="1">IF(ISERROR($S2297),"",OFFSET('Smelter Reference List'!$H$4,$S2297-4,0))</f>
        <v/>
      </c>
      <c r="J2297" s="291" t="str">
        <f ca="1">IF(ISERROR($S2297),"",OFFSET('Smelter Reference List'!$I$4,$S2297-4,0))</f>
        <v/>
      </c>
      <c r="K2297" s="288"/>
      <c r="L2297" s="288"/>
      <c r="M2297" s="288"/>
      <c r="N2297" s="288"/>
      <c r="O2297" s="288"/>
      <c r="P2297" s="288"/>
      <c r="Q2297" s="289"/>
      <c r="R2297" s="274"/>
      <c r="S2297" s="275" t="e">
        <f>IF(OR(C2297="",C2297=T$4),NA(),MATCH($B2297&amp;$C2297,'Smelter Reference List'!$J:$J,0))</f>
        <v>#N/A</v>
      </c>
      <c r="T2297" s="276"/>
      <c r="U2297" s="276"/>
      <c r="V2297" s="276"/>
      <c r="W2297" s="276"/>
    </row>
    <row r="2298" spans="1:23" s="267" customFormat="1" ht="20.25">
      <c r="A2298" s="265"/>
      <c r="B2298" s="273"/>
      <c r="C2298" s="273"/>
      <c r="D2298" s="166" t="str">
        <f ca="1">IF(ISERROR($S2298),"",OFFSET('Smelter Reference List'!$C$4,$S2298-4,0)&amp;"")</f>
        <v/>
      </c>
      <c r="E2298" s="166" t="str">
        <f ca="1">IF(ISERROR($S2298),"",OFFSET('Smelter Reference List'!$D$4,$S2298-4,0)&amp;"")</f>
        <v/>
      </c>
      <c r="F2298" s="166" t="str">
        <f ca="1">IF(ISERROR($S2298),"",OFFSET('Smelter Reference List'!$E$4,$S2298-4,0))</f>
        <v/>
      </c>
      <c r="G2298" s="166" t="str">
        <f ca="1">IF(C2298=$U$4,"Enter smelter details", IF(ISERROR($S2298),"",OFFSET('Smelter Reference List'!$F$4,$S2298-4,0)))</f>
        <v/>
      </c>
      <c r="H2298" s="290" t="str">
        <f ca="1">IF(ISERROR($S2298),"",OFFSET('Smelter Reference List'!$G$4,$S2298-4,0))</f>
        <v/>
      </c>
      <c r="I2298" s="291" t="str">
        <f ca="1">IF(ISERROR($S2298),"",OFFSET('Smelter Reference List'!$H$4,$S2298-4,0))</f>
        <v/>
      </c>
      <c r="J2298" s="291" t="str">
        <f ca="1">IF(ISERROR($S2298),"",OFFSET('Smelter Reference List'!$I$4,$S2298-4,0))</f>
        <v/>
      </c>
      <c r="K2298" s="288"/>
      <c r="L2298" s="288"/>
      <c r="M2298" s="288"/>
      <c r="N2298" s="288"/>
      <c r="O2298" s="288"/>
      <c r="P2298" s="288"/>
      <c r="Q2298" s="289"/>
      <c r="R2298" s="274"/>
      <c r="S2298" s="275" t="e">
        <f>IF(OR(C2298="",C2298=T$4),NA(),MATCH($B2298&amp;$C2298,'Smelter Reference List'!$J:$J,0))</f>
        <v>#N/A</v>
      </c>
      <c r="T2298" s="276"/>
      <c r="U2298" s="276"/>
      <c r="V2298" s="276"/>
      <c r="W2298" s="276"/>
    </row>
    <row r="2299" spans="1:23" s="267" customFormat="1" ht="20.25">
      <c r="A2299" s="265"/>
      <c r="B2299" s="273"/>
      <c r="C2299" s="273"/>
      <c r="D2299" s="166" t="str">
        <f ca="1">IF(ISERROR($S2299),"",OFFSET('Smelter Reference List'!$C$4,$S2299-4,0)&amp;"")</f>
        <v/>
      </c>
      <c r="E2299" s="166" t="str">
        <f ca="1">IF(ISERROR($S2299),"",OFFSET('Smelter Reference List'!$D$4,$S2299-4,0)&amp;"")</f>
        <v/>
      </c>
      <c r="F2299" s="166" t="str">
        <f ca="1">IF(ISERROR($S2299),"",OFFSET('Smelter Reference List'!$E$4,$S2299-4,0))</f>
        <v/>
      </c>
      <c r="G2299" s="166" t="str">
        <f ca="1">IF(C2299=$U$4,"Enter smelter details", IF(ISERROR($S2299),"",OFFSET('Smelter Reference List'!$F$4,$S2299-4,0)))</f>
        <v/>
      </c>
      <c r="H2299" s="290" t="str">
        <f ca="1">IF(ISERROR($S2299),"",OFFSET('Smelter Reference List'!$G$4,$S2299-4,0))</f>
        <v/>
      </c>
      <c r="I2299" s="291" t="str">
        <f ca="1">IF(ISERROR($S2299),"",OFFSET('Smelter Reference List'!$H$4,$S2299-4,0))</f>
        <v/>
      </c>
      <c r="J2299" s="291" t="str">
        <f ca="1">IF(ISERROR($S2299),"",OFFSET('Smelter Reference List'!$I$4,$S2299-4,0))</f>
        <v/>
      </c>
      <c r="K2299" s="288"/>
      <c r="L2299" s="288"/>
      <c r="M2299" s="288"/>
      <c r="N2299" s="288"/>
      <c r="O2299" s="288"/>
      <c r="P2299" s="288"/>
      <c r="Q2299" s="289"/>
      <c r="R2299" s="274"/>
      <c r="S2299" s="275" t="e">
        <f>IF(OR(C2299="",C2299=T$4),NA(),MATCH($B2299&amp;$C2299,'Smelter Reference List'!$J:$J,0))</f>
        <v>#N/A</v>
      </c>
      <c r="T2299" s="276"/>
      <c r="U2299" s="276"/>
      <c r="V2299" s="276"/>
      <c r="W2299" s="276"/>
    </row>
    <row r="2300" spans="1:23" s="267" customFormat="1" ht="20.25">
      <c r="A2300" s="265"/>
      <c r="B2300" s="273"/>
      <c r="C2300" s="273"/>
      <c r="D2300" s="166" t="str">
        <f ca="1">IF(ISERROR($S2300),"",OFFSET('Smelter Reference List'!$C$4,$S2300-4,0)&amp;"")</f>
        <v/>
      </c>
      <c r="E2300" s="166" t="str">
        <f ca="1">IF(ISERROR($S2300),"",OFFSET('Smelter Reference List'!$D$4,$S2300-4,0)&amp;"")</f>
        <v/>
      </c>
      <c r="F2300" s="166" t="str">
        <f ca="1">IF(ISERROR($S2300),"",OFFSET('Smelter Reference List'!$E$4,$S2300-4,0))</f>
        <v/>
      </c>
      <c r="G2300" s="166" t="str">
        <f ca="1">IF(C2300=$U$4,"Enter smelter details", IF(ISERROR($S2300),"",OFFSET('Smelter Reference List'!$F$4,$S2300-4,0)))</f>
        <v/>
      </c>
      <c r="H2300" s="290" t="str">
        <f ca="1">IF(ISERROR($S2300),"",OFFSET('Smelter Reference List'!$G$4,$S2300-4,0))</f>
        <v/>
      </c>
      <c r="I2300" s="291" t="str">
        <f ca="1">IF(ISERROR($S2300),"",OFFSET('Smelter Reference List'!$H$4,$S2300-4,0))</f>
        <v/>
      </c>
      <c r="J2300" s="291" t="str">
        <f ca="1">IF(ISERROR($S2300),"",OFFSET('Smelter Reference List'!$I$4,$S2300-4,0))</f>
        <v/>
      </c>
      <c r="K2300" s="288"/>
      <c r="L2300" s="288"/>
      <c r="M2300" s="288"/>
      <c r="N2300" s="288"/>
      <c r="O2300" s="288"/>
      <c r="P2300" s="288"/>
      <c r="Q2300" s="289"/>
      <c r="R2300" s="274"/>
      <c r="S2300" s="275" t="e">
        <f>IF(OR(C2300="",C2300=T$4),NA(),MATCH($B2300&amp;$C2300,'Smelter Reference List'!$J:$J,0))</f>
        <v>#N/A</v>
      </c>
      <c r="T2300" s="276"/>
      <c r="U2300" s="276"/>
      <c r="V2300" s="276"/>
      <c r="W2300" s="276"/>
    </row>
    <row r="2301" spans="1:23" s="267" customFormat="1" ht="20.25">
      <c r="A2301" s="265"/>
      <c r="B2301" s="273"/>
      <c r="C2301" s="273"/>
      <c r="D2301" s="166" t="str">
        <f ca="1">IF(ISERROR($S2301),"",OFFSET('Smelter Reference List'!$C$4,$S2301-4,0)&amp;"")</f>
        <v/>
      </c>
      <c r="E2301" s="166" t="str">
        <f ca="1">IF(ISERROR($S2301),"",OFFSET('Smelter Reference List'!$D$4,$S2301-4,0)&amp;"")</f>
        <v/>
      </c>
      <c r="F2301" s="166" t="str">
        <f ca="1">IF(ISERROR($S2301),"",OFFSET('Smelter Reference List'!$E$4,$S2301-4,0))</f>
        <v/>
      </c>
      <c r="G2301" s="166" t="str">
        <f ca="1">IF(C2301=$U$4,"Enter smelter details", IF(ISERROR($S2301),"",OFFSET('Smelter Reference List'!$F$4,$S2301-4,0)))</f>
        <v/>
      </c>
      <c r="H2301" s="290" t="str">
        <f ca="1">IF(ISERROR($S2301),"",OFFSET('Smelter Reference List'!$G$4,$S2301-4,0))</f>
        <v/>
      </c>
      <c r="I2301" s="291" t="str">
        <f ca="1">IF(ISERROR($S2301),"",OFFSET('Smelter Reference List'!$H$4,$S2301-4,0))</f>
        <v/>
      </c>
      <c r="J2301" s="291" t="str">
        <f ca="1">IF(ISERROR($S2301),"",OFFSET('Smelter Reference List'!$I$4,$S2301-4,0))</f>
        <v/>
      </c>
      <c r="K2301" s="288"/>
      <c r="L2301" s="288"/>
      <c r="M2301" s="288"/>
      <c r="N2301" s="288"/>
      <c r="O2301" s="288"/>
      <c r="P2301" s="288"/>
      <c r="Q2301" s="289"/>
      <c r="R2301" s="274"/>
      <c r="S2301" s="275" t="e">
        <f>IF(OR(C2301="",C2301=T$4),NA(),MATCH($B2301&amp;$C2301,'Smelter Reference List'!$J:$J,0))</f>
        <v>#N/A</v>
      </c>
      <c r="T2301" s="276"/>
      <c r="U2301" s="276"/>
      <c r="V2301" s="276"/>
      <c r="W2301" s="276"/>
    </row>
    <row r="2302" spans="1:23" s="267" customFormat="1" ht="20.25">
      <c r="A2302" s="265"/>
      <c r="B2302" s="273"/>
      <c r="C2302" s="273"/>
      <c r="D2302" s="166" t="str">
        <f ca="1">IF(ISERROR($S2302),"",OFFSET('Smelter Reference List'!$C$4,$S2302-4,0)&amp;"")</f>
        <v/>
      </c>
      <c r="E2302" s="166" t="str">
        <f ca="1">IF(ISERROR($S2302),"",OFFSET('Smelter Reference List'!$D$4,$S2302-4,0)&amp;"")</f>
        <v/>
      </c>
      <c r="F2302" s="166" t="str">
        <f ca="1">IF(ISERROR($S2302),"",OFFSET('Smelter Reference List'!$E$4,$S2302-4,0))</f>
        <v/>
      </c>
      <c r="G2302" s="166" t="str">
        <f ca="1">IF(C2302=$U$4,"Enter smelter details", IF(ISERROR($S2302),"",OFFSET('Smelter Reference List'!$F$4,$S2302-4,0)))</f>
        <v/>
      </c>
      <c r="H2302" s="290" t="str">
        <f ca="1">IF(ISERROR($S2302),"",OFFSET('Smelter Reference List'!$G$4,$S2302-4,0))</f>
        <v/>
      </c>
      <c r="I2302" s="291" t="str">
        <f ca="1">IF(ISERROR($S2302),"",OFFSET('Smelter Reference List'!$H$4,$S2302-4,0))</f>
        <v/>
      </c>
      <c r="J2302" s="291" t="str">
        <f ca="1">IF(ISERROR($S2302),"",OFFSET('Smelter Reference List'!$I$4,$S2302-4,0))</f>
        <v/>
      </c>
      <c r="K2302" s="288"/>
      <c r="L2302" s="288"/>
      <c r="M2302" s="288"/>
      <c r="N2302" s="288"/>
      <c r="O2302" s="288"/>
      <c r="P2302" s="288"/>
      <c r="Q2302" s="289"/>
      <c r="R2302" s="274"/>
      <c r="S2302" s="275" t="e">
        <f>IF(OR(C2302="",C2302=T$4),NA(),MATCH($B2302&amp;$C2302,'Smelter Reference List'!$J:$J,0))</f>
        <v>#N/A</v>
      </c>
      <c r="T2302" s="276"/>
      <c r="U2302" s="276"/>
      <c r="V2302" s="276"/>
      <c r="W2302" s="276"/>
    </row>
    <row r="2303" spans="1:23" s="267" customFormat="1" ht="20.25">
      <c r="A2303" s="265"/>
      <c r="B2303" s="273"/>
      <c r="C2303" s="273"/>
      <c r="D2303" s="166" t="str">
        <f ca="1">IF(ISERROR($S2303),"",OFFSET('Smelter Reference List'!$C$4,$S2303-4,0)&amp;"")</f>
        <v/>
      </c>
      <c r="E2303" s="166" t="str">
        <f ca="1">IF(ISERROR($S2303),"",OFFSET('Smelter Reference List'!$D$4,$S2303-4,0)&amp;"")</f>
        <v/>
      </c>
      <c r="F2303" s="166" t="str">
        <f ca="1">IF(ISERROR($S2303),"",OFFSET('Smelter Reference List'!$E$4,$S2303-4,0))</f>
        <v/>
      </c>
      <c r="G2303" s="166" t="str">
        <f ca="1">IF(C2303=$U$4,"Enter smelter details", IF(ISERROR($S2303),"",OFFSET('Smelter Reference List'!$F$4,$S2303-4,0)))</f>
        <v/>
      </c>
      <c r="H2303" s="290" t="str">
        <f ca="1">IF(ISERROR($S2303),"",OFFSET('Smelter Reference List'!$G$4,$S2303-4,0))</f>
        <v/>
      </c>
      <c r="I2303" s="291" t="str">
        <f ca="1">IF(ISERROR($S2303),"",OFFSET('Smelter Reference List'!$H$4,$S2303-4,0))</f>
        <v/>
      </c>
      <c r="J2303" s="291" t="str">
        <f ca="1">IF(ISERROR($S2303),"",OFFSET('Smelter Reference List'!$I$4,$S2303-4,0))</f>
        <v/>
      </c>
      <c r="K2303" s="288"/>
      <c r="L2303" s="288"/>
      <c r="M2303" s="288"/>
      <c r="N2303" s="288"/>
      <c r="O2303" s="288"/>
      <c r="P2303" s="288"/>
      <c r="Q2303" s="289"/>
      <c r="R2303" s="274"/>
      <c r="S2303" s="275" t="e">
        <f>IF(OR(C2303="",C2303=T$4),NA(),MATCH($B2303&amp;$C2303,'Smelter Reference List'!$J:$J,0))</f>
        <v>#N/A</v>
      </c>
      <c r="T2303" s="276"/>
      <c r="U2303" s="276"/>
      <c r="V2303" s="276"/>
      <c r="W2303" s="276"/>
    </row>
    <row r="2304" spans="1:23" s="267" customFormat="1" ht="20.25">
      <c r="A2304" s="265"/>
      <c r="B2304" s="273"/>
      <c r="C2304" s="273"/>
      <c r="D2304" s="166" t="str">
        <f ca="1">IF(ISERROR($S2304),"",OFFSET('Smelter Reference List'!$C$4,$S2304-4,0)&amp;"")</f>
        <v/>
      </c>
      <c r="E2304" s="166" t="str">
        <f ca="1">IF(ISERROR($S2304),"",OFFSET('Smelter Reference List'!$D$4,$S2304-4,0)&amp;"")</f>
        <v/>
      </c>
      <c r="F2304" s="166" t="str">
        <f ca="1">IF(ISERROR($S2304),"",OFFSET('Smelter Reference List'!$E$4,$S2304-4,0))</f>
        <v/>
      </c>
      <c r="G2304" s="166" t="str">
        <f ca="1">IF(C2304=$U$4,"Enter smelter details", IF(ISERROR($S2304),"",OFFSET('Smelter Reference List'!$F$4,$S2304-4,0)))</f>
        <v/>
      </c>
      <c r="H2304" s="290" t="str">
        <f ca="1">IF(ISERROR($S2304),"",OFFSET('Smelter Reference List'!$G$4,$S2304-4,0))</f>
        <v/>
      </c>
      <c r="I2304" s="291" t="str">
        <f ca="1">IF(ISERROR($S2304),"",OFFSET('Smelter Reference List'!$H$4,$S2304-4,0))</f>
        <v/>
      </c>
      <c r="J2304" s="291" t="str">
        <f ca="1">IF(ISERROR($S2304),"",OFFSET('Smelter Reference List'!$I$4,$S2304-4,0))</f>
        <v/>
      </c>
      <c r="K2304" s="288"/>
      <c r="L2304" s="288"/>
      <c r="M2304" s="288"/>
      <c r="N2304" s="288"/>
      <c r="O2304" s="288"/>
      <c r="P2304" s="288"/>
      <c r="Q2304" s="289"/>
      <c r="R2304" s="274"/>
      <c r="S2304" s="275" t="e">
        <f>IF(OR(C2304="",C2304=T$4),NA(),MATCH($B2304&amp;$C2304,'Smelter Reference List'!$J:$J,0))</f>
        <v>#N/A</v>
      </c>
      <c r="T2304" s="276"/>
      <c r="U2304" s="276"/>
      <c r="V2304" s="276"/>
      <c r="W2304" s="276"/>
    </row>
    <row r="2305" spans="1:23" s="267" customFormat="1" ht="20.25">
      <c r="A2305" s="265"/>
      <c r="B2305" s="273"/>
      <c r="C2305" s="273"/>
      <c r="D2305" s="166" t="str">
        <f ca="1">IF(ISERROR($S2305),"",OFFSET('Smelter Reference List'!$C$4,$S2305-4,0)&amp;"")</f>
        <v/>
      </c>
      <c r="E2305" s="166" t="str">
        <f ca="1">IF(ISERROR($S2305),"",OFFSET('Smelter Reference List'!$D$4,$S2305-4,0)&amp;"")</f>
        <v/>
      </c>
      <c r="F2305" s="166" t="str">
        <f ca="1">IF(ISERROR($S2305),"",OFFSET('Smelter Reference List'!$E$4,$S2305-4,0))</f>
        <v/>
      </c>
      <c r="G2305" s="166" t="str">
        <f ca="1">IF(C2305=$U$4,"Enter smelter details", IF(ISERROR($S2305),"",OFFSET('Smelter Reference List'!$F$4,$S2305-4,0)))</f>
        <v/>
      </c>
      <c r="H2305" s="290" t="str">
        <f ca="1">IF(ISERROR($S2305),"",OFFSET('Smelter Reference List'!$G$4,$S2305-4,0))</f>
        <v/>
      </c>
      <c r="I2305" s="291" t="str">
        <f ca="1">IF(ISERROR($S2305),"",OFFSET('Smelter Reference List'!$H$4,$S2305-4,0))</f>
        <v/>
      </c>
      <c r="J2305" s="291" t="str">
        <f ca="1">IF(ISERROR($S2305),"",OFFSET('Smelter Reference List'!$I$4,$S2305-4,0))</f>
        <v/>
      </c>
      <c r="K2305" s="288"/>
      <c r="L2305" s="288"/>
      <c r="M2305" s="288"/>
      <c r="N2305" s="288"/>
      <c r="O2305" s="288"/>
      <c r="P2305" s="288"/>
      <c r="Q2305" s="289"/>
      <c r="R2305" s="274"/>
      <c r="S2305" s="275" t="e">
        <f>IF(OR(C2305="",C2305=T$4),NA(),MATCH($B2305&amp;$C2305,'Smelter Reference List'!$J:$J,0))</f>
        <v>#N/A</v>
      </c>
      <c r="T2305" s="276"/>
      <c r="U2305" s="276"/>
      <c r="V2305" s="276"/>
      <c r="W2305" s="276"/>
    </row>
    <row r="2306" spans="1:23" s="267" customFormat="1" ht="20.25">
      <c r="A2306" s="265"/>
      <c r="B2306" s="273"/>
      <c r="C2306" s="273"/>
      <c r="D2306" s="166" t="str">
        <f ca="1">IF(ISERROR($S2306),"",OFFSET('Smelter Reference List'!$C$4,$S2306-4,0)&amp;"")</f>
        <v/>
      </c>
      <c r="E2306" s="166" t="str">
        <f ca="1">IF(ISERROR($S2306),"",OFFSET('Smelter Reference List'!$D$4,$S2306-4,0)&amp;"")</f>
        <v/>
      </c>
      <c r="F2306" s="166" t="str">
        <f ca="1">IF(ISERROR($S2306),"",OFFSET('Smelter Reference List'!$E$4,$S2306-4,0))</f>
        <v/>
      </c>
      <c r="G2306" s="166" t="str">
        <f ca="1">IF(C2306=$U$4,"Enter smelter details", IF(ISERROR($S2306),"",OFFSET('Smelter Reference List'!$F$4,$S2306-4,0)))</f>
        <v/>
      </c>
      <c r="H2306" s="290" t="str">
        <f ca="1">IF(ISERROR($S2306),"",OFFSET('Smelter Reference List'!$G$4,$S2306-4,0))</f>
        <v/>
      </c>
      <c r="I2306" s="291" t="str">
        <f ca="1">IF(ISERROR($S2306),"",OFFSET('Smelter Reference List'!$H$4,$S2306-4,0))</f>
        <v/>
      </c>
      <c r="J2306" s="291" t="str">
        <f ca="1">IF(ISERROR($S2306),"",OFFSET('Smelter Reference List'!$I$4,$S2306-4,0))</f>
        <v/>
      </c>
      <c r="K2306" s="288"/>
      <c r="L2306" s="288"/>
      <c r="M2306" s="288"/>
      <c r="N2306" s="288"/>
      <c r="O2306" s="288"/>
      <c r="P2306" s="288"/>
      <c r="Q2306" s="289"/>
      <c r="R2306" s="274"/>
      <c r="S2306" s="275" t="e">
        <f>IF(OR(C2306="",C2306=T$4),NA(),MATCH($B2306&amp;$C2306,'Smelter Reference List'!$J:$J,0))</f>
        <v>#N/A</v>
      </c>
      <c r="T2306" s="276"/>
      <c r="U2306" s="276"/>
      <c r="V2306" s="276"/>
      <c r="W2306" s="276"/>
    </row>
    <row r="2307" spans="1:23" s="267" customFormat="1" ht="20.25">
      <c r="A2307" s="265"/>
      <c r="B2307" s="273"/>
      <c r="C2307" s="273"/>
      <c r="D2307" s="166" t="str">
        <f ca="1">IF(ISERROR($S2307),"",OFFSET('Smelter Reference List'!$C$4,$S2307-4,0)&amp;"")</f>
        <v/>
      </c>
      <c r="E2307" s="166" t="str">
        <f ca="1">IF(ISERROR($S2307),"",OFFSET('Smelter Reference List'!$D$4,$S2307-4,0)&amp;"")</f>
        <v/>
      </c>
      <c r="F2307" s="166" t="str">
        <f ca="1">IF(ISERROR($S2307),"",OFFSET('Smelter Reference List'!$E$4,$S2307-4,0))</f>
        <v/>
      </c>
      <c r="G2307" s="166" t="str">
        <f ca="1">IF(C2307=$U$4,"Enter smelter details", IF(ISERROR($S2307),"",OFFSET('Smelter Reference List'!$F$4,$S2307-4,0)))</f>
        <v/>
      </c>
      <c r="H2307" s="290" t="str">
        <f ca="1">IF(ISERROR($S2307),"",OFFSET('Smelter Reference List'!$G$4,$S2307-4,0))</f>
        <v/>
      </c>
      <c r="I2307" s="291" t="str">
        <f ca="1">IF(ISERROR($S2307),"",OFFSET('Smelter Reference List'!$H$4,$S2307-4,0))</f>
        <v/>
      </c>
      <c r="J2307" s="291" t="str">
        <f ca="1">IF(ISERROR($S2307),"",OFFSET('Smelter Reference List'!$I$4,$S2307-4,0))</f>
        <v/>
      </c>
      <c r="K2307" s="288"/>
      <c r="L2307" s="288"/>
      <c r="M2307" s="288"/>
      <c r="N2307" s="288"/>
      <c r="O2307" s="288"/>
      <c r="P2307" s="288"/>
      <c r="Q2307" s="289"/>
      <c r="R2307" s="274"/>
      <c r="S2307" s="275" t="e">
        <f>IF(OR(C2307="",C2307=T$4),NA(),MATCH($B2307&amp;$C2307,'Smelter Reference List'!$J:$J,0))</f>
        <v>#N/A</v>
      </c>
      <c r="T2307" s="276"/>
      <c r="U2307" s="276"/>
      <c r="V2307" s="276"/>
      <c r="W2307" s="276"/>
    </row>
    <row r="2308" spans="1:23" s="267" customFormat="1" ht="20.25">
      <c r="A2308" s="265"/>
      <c r="B2308" s="273"/>
      <c r="C2308" s="273"/>
      <c r="D2308" s="166" t="str">
        <f ca="1">IF(ISERROR($S2308),"",OFFSET('Smelter Reference List'!$C$4,$S2308-4,0)&amp;"")</f>
        <v/>
      </c>
      <c r="E2308" s="166" t="str">
        <f ca="1">IF(ISERROR($S2308),"",OFFSET('Smelter Reference List'!$D$4,$S2308-4,0)&amp;"")</f>
        <v/>
      </c>
      <c r="F2308" s="166" t="str">
        <f ca="1">IF(ISERROR($S2308),"",OFFSET('Smelter Reference List'!$E$4,$S2308-4,0))</f>
        <v/>
      </c>
      <c r="G2308" s="166" t="str">
        <f ca="1">IF(C2308=$U$4,"Enter smelter details", IF(ISERROR($S2308),"",OFFSET('Smelter Reference List'!$F$4,$S2308-4,0)))</f>
        <v/>
      </c>
      <c r="H2308" s="290" t="str">
        <f ca="1">IF(ISERROR($S2308),"",OFFSET('Smelter Reference List'!$G$4,$S2308-4,0))</f>
        <v/>
      </c>
      <c r="I2308" s="291" t="str">
        <f ca="1">IF(ISERROR($S2308),"",OFFSET('Smelter Reference List'!$H$4,$S2308-4,0))</f>
        <v/>
      </c>
      <c r="J2308" s="291" t="str">
        <f ca="1">IF(ISERROR($S2308),"",OFFSET('Smelter Reference List'!$I$4,$S2308-4,0))</f>
        <v/>
      </c>
      <c r="K2308" s="288"/>
      <c r="L2308" s="288"/>
      <c r="M2308" s="288"/>
      <c r="N2308" s="288"/>
      <c r="O2308" s="288"/>
      <c r="P2308" s="288"/>
      <c r="Q2308" s="289"/>
      <c r="R2308" s="274"/>
      <c r="S2308" s="275" t="e">
        <f>IF(OR(C2308="",C2308=T$4),NA(),MATCH($B2308&amp;$C2308,'Smelter Reference List'!$J:$J,0))</f>
        <v>#N/A</v>
      </c>
      <c r="T2308" s="276"/>
      <c r="U2308" s="276"/>
      <c r="V2308" s="276"/>
      <c r="W2308" s="276"/>
    </row>
    <row r="2309" spans="1:23" s="267" customFormat="1" ht="20.25">
      <c r="A2309" s="265"/>
      <c r="B2309" s="273"/>
      <c r="C2309" s="273"/>
      <c r="D2309" s="166" t="str">
        <f ca="1">IF(ISERROR($S2309),"",OFFSET('Smelter Reference List'!$C$4,$S2309-4,0)&amp;"")</f>
        <v/>
      </c>
      <c r="E2309" s="166" t="str">
        <f ca="1">IF(ISERROR($S2309),"",OFFSET('Smelter Reference List'!$D$4,$S2309-4,0)&amp;"")</f>
        <v/>
      </c>
      <c r="F2309" s="166" t="str">
        <f ca="1">IF(ISERROR($S2309),"",OFFSET('Smelter Reference List'!$E$4,$S2309-4,0))</f>
        <v/>
      </c>
      <c r="G2309" s="166" t="str">
        <f ca="1">IF(C2309=$U$4,"Enter smelter details", IF(ISERROR($S2309),"",OFFSET('Smelter Reference List'!$F$4,$S2309-4,0)))</f>
        <v/>
      </c>
      <c r="H2309" s="290" t="str">
        <f ca="1">IF(ISERROR($S2309),"",OFFSET('Smelter Reference List'!$G$4,$S2309-4,0))</f>
        <v/>
      </c>
      <c r="I2309" s="291" t="str">
        <f ca="1">IF(ISERROR($S2309),"",OFFSET('Smelter Reference List'!$H$4,$S2309-4,0))</f>
        <v/>
      </c>
      <c r="J2309" s="291" t="str">
        <f ca="1">IF(ISERROR($S2309),"",OFFSET('Smelter Reference List'!$I$4,$S2309-4,0))</f>
        <v/>
      </c>
      <c r="K2309" s="288"/>
      <c r="L2309" s="288"/>
      <c r="M2309" s="288"/>
      <c r="N2309" s="288"/>
      <c r="O2309" s="288"/>
      <c r="P2309" s="288"/>
      <c r="Q2309" s="289"/>
      <c r="R2309" s="274"/>
      <c r="S2309" s="275" t="e">
        <f>IF(OR(C2309="",C2309=T$4),NA(),MATCH($B2309&amp;$C2309,'Smelter Reference List'!$J:$J,0))</f>
        <v>#N/A</v>
      </c>
      <c r="T2309" s="276"/>
      <c r="U2309" s="276"/>
      <c r="V2309" s="276"/>
      <c r="W2309" s="276"/>
    </row>
    <row r="2310" spans="1:23" s="267" customFormat="1" ht="20.25">
      <c r="A2310" s="265"/>
      <c r="B2310" s="273"/>
      <c r="C2310" s="273"/>
      <c r="D2310" s="166" t="str">
        <f ca="1">IF(ISERROR($S2310),"",OFFSET('Smelter Reference List'!$C$4,$S2310-4,0)&amp;"")</f>
        <v/>
      </c>
      <c r="E2310" s="166" t="str">
        <f ca="1">IF(ISERROR($S2310),"",OFFSET('Smelter Reference List'!$D$4,$S2310-4,0)&amp;"")</f>
        <v/>
      </c>
      <c r="F2310" s="166" t="str">
        <f ca="1">IF(ISERROR($S2310),"",OFFSET('Smelter Reference List'!$E$4,$S2310-4,0))</f>
        <v/>
      </c>
      <c r="G2310" s="166" t="str">
        <f ca="1">IF(C2310=$U$4,"Enter smelter details", IF(ISERROR($S2310),"",OFFSET('Smelter Reference List'!$F$4,$S2310-4,0)))</f>
        <v/>
      </c>
      <c r="H2310" s="290" t="str">
        <f ca="1">IF(ISERROR($S2310),"",OFFSET('Smelter Reference List'!$G$4,$S2310-4,0))</f>
        <v/>
      </c>
      <c r="I2310" s="291" t="str">
        <f ca="1">IF(ISERROR($S2310),"",OFFSET('Smelter Reference List'!$H$4,$S2310-4,0))</f>
        <v/>
      </c>
      <c r="J2310" s="291" t="str">
        <f ca="1">IF(ISERROR($S2310),"",OFFSET('Smelter Reference List'!$I$4,$S2310-4,0))</f>
        <v/>
      </c>
      <c r="K2310" s="288"/>
      <c r="L2310" s="288"/>
      <c r="M2310" s="288"/>
      <c r="N2310" s="288"/>
      <c r="O2310" s="288"/>
      <c r="P2310" s="288"/>
      <c r="Q2310" s="289"/>
      <c r="R2310" s="274"/>
      <c r="S2310" s="275" t="e">
        <f>IF(OR(C2310="",C2310=T$4),NA(),MATCH($B2310&amp;$C2310,'Smelter Reference List'!$J:$J,0))</f>
        <v>#N/A</v>
      </c>
      <c r="T2310" s="276"/>
      <c r="U2310" s="276"/>
      <c r="V2310" s="276"/>
      <c r="W2310" s="276"/>
    </row>
    <row r="2311" spans="1:23" s="267" customFormat="1" ht="20.25">
      <c r="A2311" s="265"/>
      <c r="B2311" s="273"/>
      <c r="C2311" s="273"/>
      <c r="D2311" s="166" t="str">
        <f ca="1">IF(ISERROR($S2311),"",OFFSET('Smelter Reference List'!$C$4,$S2311-4,0)&amp;"")</f>
        <v/>
      </c>
      <c r="E2311" s="166" t="str">
        <f ca="1">IF(ISERROR($S2311),"",OFFSET('Smelter Reference List'!$D$4,$S2311-4,0)&amp;"")</f>
        <v/>
      </c>
      <c r="F2311" s="166" t="str">
        <f ca="1">IF(ISERROR($S2311),"",OFFSET('Smelter Reference List'!$E$4,$S2311-4,0))</f>
        <v/>
      </c>
      <c r="G2311" s="166" t="str">
        <f ca="1">IF(C2311=$U$4,"Enter smelter details", IF(ISERROR($S2311),"",OFFSET('Smelter Reference List'!$F$4,$S2311-4,0)))</f>
        <v/>
      </c>
      <c r="H2311" s="290" t="str">
        <f ca="1">IF(ISERROR($S2311),"",OFFSET('Smelter Reference List'!$G$4,$S2311-4,0))</f>
        <v/>
      </c>
      <c r="I2311" s="291" t="str">
        <f ca="1">IF(ISERROR($S2311),"",OFFSET('Smelter Reference List'!$H$4,$S2311-4,0))</f>
        <v/>
      </c>
      <c r="J2311" s="291" t="str">
        <f ca="1">IF(ISERROR($S2311),"",OFFSET('Smelter Reference List'!$I$4,$S2311-4,0))</f>
        <v/>
      </c>
      <c r="K2311" s="288"/>
      <c r="L2311" s="288"/>
      <c r="M2311" s="288"/>
      <c r="N2311" s="288"/>
      <c r="O2311" s="288"/>
      <c r="P2311" s="288"/>
      <c r="Q2311" s="289"/>
      <c r="R2311" s="274"/>
      <c r="S2311" s="275" t="e">
        <f>IF(OR(C2311="",C2311=T$4),NA(),MATCH($B2311&amp;$C2311,'Smelter Reference List'!$J:$J,0))</f>
        <v>#N/A</v>
      </c>
      <c r="T2311" s="276"/>
      <c r="U2311" s="276"/>
      <c r="V2311" s="276"/>
      <c r="W2311" s="276"/>
    </row>
    <row r="2312" spans="1:23" s="267" customFormat="1" ht="20.25">
      <c r="A2312" s="265"/>
      <c r="B2312" s="273"/>
      <c r="C2312" s="273"/>
      <c r="D2312" s="166" t="str">
        <f ca="1">IF(ISERROR($S2312),"",OFFSET('Smelter Reference List'!$C$4,$S2312-4,0)&amp;"")</f>
        <v/>
      </c>
      <c r="E2312" s="166" t="str">
        <f ca="1">IF(ISERROR($S2312),"",OFFSET('Smelter Reference List'!$D$4,$S2312-4,0)&amp;"")</f>
        <v/>
      </c>
      <c r="F2312" s="166" t="str">
        <f ca="1">IF(ISERROR($S2312),"",OFFSET('Smelter Reference List'!$E$4,$S2312-4,0))</f>
        <v/>
      </c>
      <c r="G2312" s="166" t="str">
        <f ca="1">IF(C2312=$U$4,"Enter smelter details", IF(ISERROR($S2312),"",OFFSET('Smelter Reference List'!$F$4,$S2312-4,0)))</f>
        <v/>
      </c>
      <c r="H2312" s="290" t="str">
        <f ca="1">IF(ISERROR($S2312),"",OFFSET('Smelter Reference List'!$G$4,$S2312-4,0))</f>
        <v/>
      </c>
      <c r="I2312" s="291" t="str">
        <f ca="1">IF(ISERROR($S2312),"",OFFSET('Smelter Reference List'!$H$4,$S2312-4,0))</f>
        <v/>
      </c>
      <c r="J2312" s="291" t="str">
        <f ca="1">IF(ISERROR($S2312),"",OFFSET('Smelter Reference List'!$I$4,$S2312-4,0))</f>
        <v/>
      </c>
      <c r="K2312" s="288"/>
      <c r="L2312" s="288"/>
      <c r="M2312" s="288"/>
      <c r="N2312" s="288"/>
      <c r="O2312" s="288"/>
      <c r="P2312" s="288"/>
      <c r="Q2312" s="289"/>
      <c r="R2312" s="274"/>
      <c r="S2312" s="275" t="e">
        <f>IF(OR(C2312="",C2312=T$4),NA(),MATCH($B2312&amp;$C2312,'Smelter Reference List'!$J:$J,0))</f>
        <v>#N/A</v>
      </c>
      <c r="T2312" s="276"/>
      <c r="U2312" s="276"/>
      <c r="V2312" s="276"/>
      <c r="W2312" s="276"/>
    </row>
    <row r="2313" spans="1:23" s="267" customFormat="1" ht="20.25">
      <c r="A2313" s="265"/>
      <c r="B2313" s="273"/>
      <c r="C2313" s="273"/>
      <c r="D2313" s="166" t="str">
        <f ca="1">IF(ISERROR($S2313),"",OFFSET('Smelter Reference List'!$C$4,$S2313-4,0)&amp;"")</f>
        <v/>
      </c>
      <c r="E2313" s="166" t="str">
        <f ca="1">IF(ISERROR($S2313),"",OFFSET('Smelter Reference List'!$D$4,$S2313-4,0)&amp;"")</f>
        <v/>
      </c>
      <c r="F2313" s="166" t="str">
        <f ca="1">IF(ISERROR($S2313),"",OFFSET('Smelter Reference List'!$E$4,$S2313-4,0))</f>
        <v/>
      </c>
      <c r="G2313" s="166" t="str">
        <f ca="1">IF(C2313=$U$4,"Enter smelter details", IF(ISERROR($S2313),"",OFFSET('Smelter Reference List'!$F$4,$S2313-4,0)))</f>
        <v/>
      </c>
      <c r="H2313" s="290" t="str">
        <f ca="1">IF(ISERROR($S2313),"",OFFSET('Smelter Reference List'!$G$4,$S2313-4,0))</f>
        <v/>
      </c>
      <c r="I2313" s="291" t="str">
        <f ca="1">IF(ISERROR($S2313),"",OFFSET('Smelter Reference List'!$H$4,$S2313-4,0))</f>
        <v/>
      </c>
      <c r="J2313" s="291" t="str">
        <f ca="1">IF(ISERROR($S2313),"",OFFSET('Smelter Reference List'!$I$4,$S2313-4,0))</f>
        <v/>
      </c>
      <c r="K2313" s="288"/>
      <c r="L2313" s="288"/>
      <c r="M2313" s="288"/>
      <c r="N2313" s="288"/>
      <c r="O2313" s="288"/>
      <c r="P2313" s="288"/>
      <c r="Q2313" s="289"/>
      <c r="R2313" s="274"/>
      <c r="S2313" s="275" t="e">
        <f>IF(OR(C2313="",C2313=T$4),NA(),MATCH($B2313&amp;$C2313,'Smelter Reference List'!$J:$J,0))</f>
        <v>#N/A</v>
      </c>
      <c r="T2313" s="276"/>
      <c r="U2313" s="276"/>
      <c r="V2313" s="276"/>
      <c r="W2313" s="276"/>
    </row>
    <row r="2314" spans="1:23" s="267" customFormat="1" ht="20.25">
      <c r="A2314" s="265"/>
      <c r="B2314" s="273"/>
      <c r="C2314" s="273"/>
      <c r="D2314" s="166" t="str">
        <f ca="1">IF(ISERROR($S2314),"",OFFSET('Smelter Reference List'!$C$4,$S2314-4,0)&amp;"")</f>
        <v/>
      </c>
      <c r="E2314" s="166" t="str">
        <f ca="1">IF(ISERROR($S2314),"",OFFSET('Smelter Reference List'!$D$4,$S2314-4,0)&amp;"")</f>
        <v/>
      </c>
      <c r="F2314" s="166" t="str">
        <f ca="1">IF(ISERROR($S2314),"",OFFSET('Smelter Reference List'!$E$4,$S2314-4,0))</f>
        <v/>
      </c>
      <c r="G2314" s="166" t="str">
        <f ca="1">IF(C2314=$U$4,"Enter smelter details", IF(ISERROR($S2314),"",OFFSET('Smelter Reference List'!$F$4,$S2314-4,0)))</f>
        <v/>
      </c>
      <c r="H2314" s="290" t="str">
        <f ca="1">IF(ISERROR($S2314),"",OFFSET('Smelter Reference List'!$G$4,$S2314-4,0))</f>
        <v/>
      </c>
      <c r="I2314" s="291" t="str">
        <f ca="1">IF(ISERROR($S2314),"",OFFSET('Smelter Reference List'!$H$4,$S2314-4,0))</f>
        <v/>
      </c>
      <c r="J2314" s="291" t="str">
        <f ca="1">IF(ISERROR($S2314),"",OFFSET('Smelter Reference List'!$I$4,$S2314-4,0))</f>
        <v/>
      </c>
      <c r="K2314" s="288"/>
      <c r="L2314" s="288"/>
      <c r="M2314" s="288"/>
      <c r="N2314" s="288"/>
      <c r="O2314" s="288"/>
      <c r="P2314" s="288"/>
      <c r="Q2314" s="289"/>
      <c r="R2314" s="274"/>
      <c r="S2314" s="275" t="e">
        <f>IF(OR(C2314="",C2314=T$4),NA(),MATCH($B2314&amp;$C2314,'Smelter Reference List'!$J:$J,0))</f>
        <v>#N/A</v>
      </c>
      <c r="T2314" s="276"/>
      <c r="U2314" s="276"/>
      <c r="V2314" s="276"/>
      <c r="W2314" s="276"/>
    </row>
    <row r="2315" spans="1:23" s="267" customFormat="1" ht="20.25">
      <c r="A2315" s="265"/>
      <c r="B2315" s="273"/>
      <c r="C2315" s="273"/>
      <c r="D2315" s="166" t="str">
        <f ca="1">IF(ISERROR($S2315),"",OFFSET('Smelter Reference List'!$C$4,$S2315-4,0)&amp;"")</f>
        <v/>
      </c>
      <c r="E2315" s="166" t="str">
        <f ca="1">IF(ISERROR($S2315),"",OFFSET('Smelter Reference List'!$D$4,$S2315-4,0)&amp;"")</f>
        <v/>
      </c>
      <c r="F2315" s="166" t="str">
        <f ca="1">IF(ISERROR($S2315),"",OFFSET('Smelter Reference List'!$E$4,$S2315-4,0))</f>
        <v/>
      </c>
      <c r="G2315" s="166" t="str">
        <f ca="1">IF(C2315=$U$4,"Enter smelter details", IF(ISERROR($S2315),"",OFFSET('Smelter Reference List'!$F$4,$S2315-4,0)))</f>
        <v/>
      </c>
      <c r="H2315" s="290" t="str">
        <f ca="1">IF(ISERROR($S2315),"",OFFSET('Smelter Reference List'!$G$4,$S2315-4,0))</f>
        <v/>
      </c>
      <c r="I2315" s="291" t="str">
        <f ca="1">IF(ISERROR($S2315),"",OFFSET('Smelter Reference List'!$H$4,$S2315-4,0))</f>
        <v/>
      </c>
      <c r="J2315" s="291" t="str">
        <f ca="1">IF(ISERROR($S2315),"",OFFSET('Smelter Reference List'!$I$4,$S2315-4,0))</f>
        <v/>
      </c>
      <c r="K2315" s="288"/>
      <c r="L2315" s="288"/>
      <c r="M2315" s="288"/>
      <c r="N2315" s="288"/>
      <c r="O2315" s="288"/>
      <c r="P2315" s="288"/>
      <c r="Q2315" s="289"/>
      <c r="R2315" s="274"/>
      <c r="S2315" s="275" t="e">
        <f>IF(OR(C2315="",C2315=T$4),NA(),MATCH($B2315&amp;$C2315,'Smelter Reference List'!$J:$J,0))</f>
        <v>#N/A</v>
      </c>
      <c r="T2315" s="276"/>
      <c r="U2315" s="276"/>
      <c r="V2315" s="276"/>
      <c r="W2315" s="276"/>
    </row>
    <row r="2316" spans="1:23" s="267" customFormat="1" ht="20.25">
      <c r="A2316" s="265"/>
      <c r="B2316" s="273"/>
      <c r="C2316" s="273"/>
      <c r="D2316" s="166" t="str">
        <f ca="1">IF(ISERROR($S2316),"",OFFSET('Smelter Reference List'!$C$4,$S2316-4,0)&amp;"")</f>
        <v/>
      </c>
      <c r="E2316" s="166" t="str">
        <f ca="1">IF(ISERROR($S2316),"",OFFSET('Smelter Reference List'!$D$4,$S2316-4,0)&amp;"")</f>
        <v/>
      </c>
      <c r="F2316" s="166" t="str">
        <f ca="1">IF(ISERROR($S2316),"",OFFSET('Smelter Reference List'!$E$4,$S2316-4,0))</f>
        <v/>
      </c>
      <c r="G2316" s="166" t="str">
        <f ca="1">IF(C2316=$U$4,"Enter smelter details", IF(ISERROR($S2316),"",OFFSET('Smelter Reference List'!$F$4,$S2316-4,0)))</f>
        <v/>
      </c>
      <c r="H2316" s="290" t="str">
        <f ca="1">IF(ISERROR($S2316),"",OFFSET('Smelter Reference List'!$G$4,$S2316-4,0))</f>
        <v/>
      </c>
      <c r="I2316" s="291" t="str">
        <f ca="1">IF(ISERROR($S2316),"",OFFSET('Smelter Reference List'!$H$4,$S2316-4,0))</f>
        <v/>
      </c>
      <c r="J2316" s="291" t="str">
        <f ca="1">IF(ISERROR($S2316),"",OFFSET('Smelter Reference List'!$I$4,$S2316-4,0))</f>
        <v/>
      </c>
      <c r="K2316" s="288"/>
      <c r="L2316" s="288"/>
      <c r="M2316" s="288"/>
      <c r="N2316" s="288"/>
      <c r="O2316" s="288"/>
      <c r="P2316" s="288"/>
      <c r="Q2316" s="289"/>
      <c r="R2316" s="274"/>
      <c r="S2316" s="275" t="e">
        <f>IF(OR(C2316="",C2316=T$4),NA(),MATCH($B2316&amp;$C2316,'Smelter Reference List'!$J:$J,0))</f>
        <v>#N/A</v>
      </c>
      <c r="T2316" s="276"/>
      <c r="U2316" s="276"/>
      <c r="V2316" s="276"/>
      <c r="W2316" s="276"/>
    </row>
    <row r="2317" spans="1:23" s="267" customFormat="1" ht="20.25">
      <c r="A2317" s="265"/>
      <c r="B2317" s="273"/>
      <c r="C2317" s="273"/>
      <c r="D2317" s="166" t="str">
        <f ca="1">IF(ISERROR($S2317),"",OFFSET('Smelter Reference List'!$C$4,$S2317-4,0)&amp;"")</f>
        <v/>
      </c>
      <c r="E2317" s="166" t="str">
        <f ca="1">IF(ISERROR($S2317),"",OFFSET('Smelter Reference List'!$D$4,$S2317-4,0)&amp;"")</f>
        <v/>
      </c>
      <c r="F2317" s="166" t="str">
        <f ca="1">IF(ISERROR($S2317),"",OFFSET('Smelter Reference List'!$E$4,$S2317-4,0))</f>
        <v/>
      </c>
      <c r="G2317" s="166" t="str">
        <f ca="1">IF(C2317=$U$4,"Enter smelter details", IF(ISERROR($S2317),"",OFFSET('Smelter Reference List'!$F$4,$S2317-4,0)))</f>
        <v/>
      </c>
      <c r="H2317" s="290" t="str">
        <f ca="1">IF(ISERROR($S2317),"",OFFSET('Smelter Reference List'!$G$4,$S2317-4,0))</f>
        <v/>
      </c>
      <c r="I2317" s="291" t="str">
        <f ca="1">IF(ISERROR($S2317),"",OFFSET('Smelter Reference List'!$H$4,$S2317-4,0))</f>
        <v/>
      </c>
      <c r="J2317" s="291" t="str">
        <f ca="1">IF(ISERROR($S2317),"",OFFSET('Smelter Reference List'!$I$4,$S2317-4,0))</f>
        <v/>
      </c>
      <c r="K2317" s="288"/>
      <c r="L2317" s="288"/>
      <c r="M2317" s="288"/>
      <c r="N2317" s="288"/>
      <c r="O2317" s="288"/>
      <c r="P2317" s="288"/>
      <c r="Q2317" s="289"/>
      <c r="R2317" s="274"/>
      <c r="S2317" s="275" t="e">
        <f>IF(OR(C2317="",C2317=T$4),NA(),MATCH($B2317&amp;$C2317,'Smelter Reference List'!$J:$J,0))</f>
        <v>#N/A</v>
      </c>
      <c r="T2317" s="276"/>
      <c r="U2317" s="276"/>
      <c r="V2317" s="276"/>
      <c r="W2317" s="276"/>
    </row>
    <row r="2318" spans="1:23" s="267" customFormat="1" ht="20.25">
      <c r="A2318" s="265"/>
      <c r="B2318" s="273"/>
      <c r="C2318" s="273"/>
      <c r="D2318" s="166" t="str">
        <f ca="1">IF(ISERROR($S2318),"",OFFSET('Smelter Reference List'!$C$4,$S2318-4,0)&amp;"")</f>
        <v/>
      </c>
      <c r="E2318" s="166" t="str">
        <f ca="1">IF(ISERROR($S2318),"",OFFSET('Smelter Reference List'!$D$4,$S2318-4,0)&amp;"")</f>
        <v/>
      </c>
      <c r="F2318" s="166" t="str">
        <f ca="1">IF(ISERROR($S2318),"",OFFSET('Smelter Reference List'!$E$4,$S2318-4,0))</f>
        <v/>
      </c>
      <c r="G2318" s="166" t="str">
        <f ca="1">IF(C2318=$U$4,"Enter smelter details", IF(ISERROR($S2318),"",OFFSET('Smelter Reference List'!$F$4,$S2318-4,0)))</f>
        <v/>
      </c>
      <c r="H2318" s="290" t="str">
        <f ca="1">IF(ISERROR($S2318),"",OFFSET('Smelter Reference List'!$G$4,$S2318-4,0))</f>
        <v/>
      </c>
      <c r="I2318" s="291" t="str">
        <f ca="1">IF(ISERROR($S2318),"",OFFSET('Smelter Reference List'!$H$4,$S2318-4,0))</f>
        <v/>
      </c>
      <c r="J2318" s="291" t="str">
        <f ca="1">IF(ISERROR($S2318),"",OFFSET('Smelter Reference List'!$I$4,$S2318-4,0))</f>
        <v/>
      </c>
      <c r="K2318" s="288"/>
      <c r="L2318" s="288"/>
      <c r="M2318" s="288"/>
      <c r="N2318" s="288"/>
      <c r="O2318" s="288"/>
      <c r="P2318" s="288"/>
      <c r="Q2318" s="289"/>
      <c r="R2318" s="274"/>
      <c r="S2318" s="275" t="e">
        <f>IF(OR(C2318="",C2318=T$4),NA(),MATCH($B2318&amp;$C2318,'Smelter Reference List'!$J:$J,0))</f>
        <v>#N/A</v>
      </c>
      <c r="T2318" s="276"/>
      <c r="U2318" s="276"/>
      <c r="V2318" s="276"/>
      <c r="W2318" s="276"/>
    </row>
    <row r="2319" spans="1:23" s="267" customFormat="1" ht="20.25">
      <c r="A2319" s="265"/>
      <c r="B2319" s="273"/>
      <c r="C2319" s="273"/>
      <c r="D2319" s="166" t="str">
        <f ca="1">IF(ISERROR($S2319),"",OFFSET('Smelter Reference List'!$C$4,$S2319-4,0)&amp;"")</f>
        <v/>
      </c>
      <c r="E2319" s="166" t="str">
        <f ca="1">IF(ISERROR($S2319),"",OFFSET('Smelter Reference List'!$D$4,$S2319-4,0)&amp;"")</f>
        <v/>
      </c>
      <c r="F2319" s="166" t="str">
        <f ca="1">IF(ISERROR($S2319),"",OFFSET('Smelter Reference List'!$E$4,$S2319-4,0))</f>
        <v/>
      </c>
      <c r="G2319" s="166" t="str">
        <f ca="1">IF(C2319=$U$4,"Enter smelter details", IF(ISERROR($S2319),"",OFFSET('Smelter Reference List'!$F$4,$S2319-4,0)))</f>
        <v/>
      </c>
      <c r="H2319" s="290" t="str">
        <f ca="1">IF(ISERROR($S2319),"",OFFSET('Smelter Reference List'!$G$4,$S2319-4,0))</f>
        <v/>
      </c>
      <c r="I2319" s="291" t="str">
        <f ca="1">IF(ISERROR($S2319),"",OFFSET('Smelter Reference List'!$H$4,$S2319-4,0))</f>
        <v/>
      </c>
      <c r="J2319" s="291" t="str">
        <f ca="1">IF(ISERROR($S2319),"",OFFSET('Smelter Reference List'!$I$4,$S2319-4,0))</f>
        <v/>
      </c>
      <c r="K2319" s="288"/>
      <c r="L2319" s="288"/>
      <c r="M2319" s="288"/>
      <c r="N2319" s="288"/>
      <c r="O2319" s="288"/>
      <c r="P2319" s="288"/>
      <c r="Q2319" s="289"/>
      <c r="R2319" s="274"/>
      <c r="S2319" s="275" t="e">
        <f>IF(OR(C2319="",C2319=T$4),NA(),MATCH($B2319&amp;$C2319,'Smelter Reference List'!$J:$J,0))</f>
        <v>#N/A</v>
      </c>
      <c r="T2319" s="276"/>
      <c r="U2319" s="276"/>
      <c r="V2319" s="276"/>
      <c r="W2319" s="276"/>
    </row>
    <row r="2320" spans="1:23" s="267" customFormat="1" ht="20.25">
      <c r="A2320" s="265"/>
      <c r="B2320" s="273"/>
      <c r="C2320" s="273"/>
      <c r="D2320" s="166" t="str">
        <f ca="1">IF(ISERROR($S2320),"",OFFSET('Smelter Reference List'!$C$4,$S2320-4,0)&amp;"")</f>
        <v/>
      </c>
      <c r="E2320" s="166" t="str">
        <f ca="1">IF(ISERROR($S2320),"",OFFSET('Smelter Reference List'!$D$4,$S2320-4,0)&amp;"")</f>
        <v/>
      </c>
      <c r="F2320" s="166" t="str">
        <f ca="1">IF(ISERROR($S2320),"",OFFSET('Smelter Reference List'!$E$4,$S2320-4,0))</f>
        <v/>
      </c>
      <c r="G2320" s="166" t="str">
        <f ca="1">IF(C2320=$U$4,"Enter smelter details", IF(ISERROR($S2320),"",OFFSET('Smelter Reference List'!$F$4,$S2320-4,0)))</f>
        <v/>
      </c>
      <c r="H2320" s="290" t="str">
        <f ca="1">IF(ISERROR($S2320),"",OFFSET('Smelter Reference List'!$G$4,$S2320-4,0))</f>
        <v/>
      </c>
      <c r="I2320" s="291" t="str">
        <f ca="1">IF(ISERROR($S2320),"",OFFSET('Smelter Reference List'!$H$4,$S2320-4,0))</f>
        <v/>
      </c>
      <c r="J2320" s="291" t="str">
        <f ca="1">IF(ISERROR($S2320),"",OFFSET('Smelter Reference List'!$I$4,$S2320-4,0))</f>
        <v/>
      </c>
      <c r="K2320" s="288"/>
      <c r="L2320" s="288"/>
      <c r="M2320" s="288"/>
      <c r="N2320" s="288"/>
      <c r="O2320" s="288"/>
      <c r="P2320" s="288"/>
      <c r="Q2320" s="289"/>
      <c r="R2320" s="274"/>
      <c r="S2320" s="275" t="e">
        <f>IF(OR(C2320="",C2320=T$4),NA(),MATCH($B2320&amp;$C2320,'Smelter Reference List'!$J:$J,0))</f>
        <v>#N/A</v>
      </c>
      <c r="T2320" s="276"/>
      <c r="U2320" s="276"/>
      <c r="V2320" s="276"/>
      <c r="W2320" s="276"/>
    </row>
    <row r="2321" spans="1:23" s="267" customFormat="1" ht="20.25">
      <c r="A2321" s="265"/>
      <c r="B2321" s="273"/>
      <c r="C2321" s="273"/>
      <c r="D2321" s="166" t="str">
        <f ca="1">IF(ISERROR($S2321),"",OFFSET('Smelter Reference List'!$C$4,$S2321-4,0)&amp;"")</f>
        <v/>
      </c>
      <c r="E2321" s="166" t="str">
        <f ca="1">IF(ISERROR($S2321),"",OFFSET('Smelter Reference List'!$D$4,$S2321-4,0)&amp;"")</f>
        <v/>
      </c>
      <c r="F2321" s="166" t="str">
        <f ca="1">IF(ISERROR($S2321),"",OFFSET('Smelter Reference List'!$E$4,$S2321-4,0))</f>
        <v/>
      </c>
      <c r="G2321" s="166" t="str">
        <f ca="1">IF(C2321=$U$4,"Enter smelter details", IF(ISERROR($S2321),"",OFFSET('Smelter Reference List'!$F$4,$S2321-4,0)))</f>
        <v/>
      </c>
      <c r="H2321" s="290" t="str">
        <f ca="1">IF(ISERROR($S2321),"",OFFSET('Smelter Reference List'!$G$4,$S2321-4,0))</f>
        <v/>
      </c>
      <c r="I2321" s="291" t="str">
        <f ca="1">IF(ISERROR($S2321),"",OFFSET('Smelter Reference List'!$H$4,$S2321-4,0))</f>
        <v/>
      </c>
      <c r="J2321" s="291" t="str">
        <f ca="1">IF(ISERROR($S2321),"",OFFSET('Smelter Reference List'!$I$4,$S2321-4,0))</f>
        <v/>
      </c>
      <c r="K2321" s="288"/>
      <c r="L2321" s="288"/>
      <c r="M2321" s="288"/>
      <c r="N2321" s="288"/>
      <c r="O2321" s="288"/>
      <c r="P2321" s="288"/>
      <c r="Q2321" s="289"/>
      <c r="R2321" s="274"/>
      <c r="S2321" s="275" t="e">
        <f>IF(OR(C2321="",C2321=T$4),NA(),MATCH($B2321&amp;$C2321,'Smelter Reference List'!$J:$J,0))</f>
        <v>#N/A</v>
      </c>
      <c r="T2321" s="276"/>
      <c r="U2321" s="276"/>
      <c r="V2321" s="276"/>
      <c r="W2321" s="276"/>
    </row>
    <row r="2322" spans="1:23" s="267" customFormat="1" ht="20.25">
      <c r="A2322" s="265"/>
      <c r="B2322" s="273"/>
      <c r="C2322" s="273"/>
      <c r="D2322" s="166" t="str">
        <f ca="1">IF(ISERROR($S2322),"",OFFSET('Smelter Reference List'!$C$4,$S2322-4,0)&amp;"")</f>
        <v/>
      </c>
      <c r="E2322" s="166" t="str">
        <f ca="1">IF(ISERROR($S2322),"",OFFSET('Smelter Reference List'!$D$4,$S2322-4,0)&amp;"")</f>
        <v/>
      </c>
      <c r="F2322" s="166" t="str">
        <f ca="1">IF(ISERROR($S2322),"",OFFSET('Smelter Reference List'!$E$4,$S2322-4,0))</f>
        <v/>
      </c>
      <c r="G2322" s="166" t="str">
        <f ca="1">IF(C2322=$U$4,"Enter smelter details", IF(ISERROR($S2322),"",OFFSET('Smelter Reference List'!$F$4,$S2322-4,0)))</f>
        <v/>
      </c>
      <c r="H2322" s="290" t="str">
        <f ca="1">IF(ISERROR($S2322),"",OFFSET('Smelter Reference List'!$G$4,$S2322-4,0))</f>
        <v/>
      </c>
      <c r="I2322" s="291" t="str">
        <f ca="1">IF(ISERROR($S2322),"",OFFSET('Smelter Reference List'!$H$4,$S2322-4,0))</f>
        <v/>
      </c>
      <c r="J2322" s="291" t="str">
        <f ca="1">IF(ISERROR($S2322),"",OFFSET('Smelter Reference List'!$I$4,$S2322-4,0))</f>
        <v/>
      </c>
      <c r="K2322" s="288"/>
      <c r="L2322" s="288"/>
      <c r="M2322" s="288"/>
      <c r="N2322" s="288"/>
      <c r="O2322" s="288"/>
      <c r="P2322" s="288"/>
      <c r="Q2322" s="289"/>
      <c r="R2322" s="274"/>
      <c r="S2322" s="275" t="e">
        <f>IF(OR(C2322="",C2322=T$4),NA(),MATCH($B2322&amp;$C2322,'Smelter Reference List'!$J:$J,0))</f>
        <v>#N/A</v>
      </c>
      <c r="T2322" s="276"/>
      <c r="U2322" s="276"/>
      <c r="V2322" s="276"/>
      <c r="W2322" s="276"/>
    </row>
    <row r="2323" spans="1:23" s="267" customFormat="1" ht="20.25">
      <c r="A2323" s="265"/>
      <c r="B2323" s="273"/>
      <c r="C2323" s="273"/>
      <c r="D2323" s="166" t="str">
        <f ca="1">IF(ISERROR($S2323),"",OFFSET('Smelter Reference List'!$C$4,$S2323-4,0)&amp;"")</f>
        <v/>
      </c>
      <c r="E2323" s="166" t="str">
        <f ca="1">IF(ISERROR($S2323),"",OFFSET('Smelter Reference List'!$D$4,$S2323-4,0)&amp;"")</f>
        <v/>
      </c>
      <c r="F2323" s="166" t="str">
        <f ca="1">IF(ISERROR($S2323),"",OFFSET('Smelter Reference List'!$E$4,$S2323-4,0))</f>
        <v/>
      </c>
      <c r="G2323" s="166" t="str">
        <f ca="1">IF(C2323=$U$4,"Enter smelter details", IF(ISERROR($S2323),"",OFFSET('Smelter Reference List'!$F$4,$S2323-4,0)))</f>
        <v/>
      </c>
      <c r="H2323" s="290" t="str">
        <f ca="1">IF(ISERROR($S2323),"",OFFSET('Smelter Reference List'!$G$4,$S2323-4,0))</f>
        <v/>
      </c>
      <c r="I2323" s="291" t="str">
        <f ca="1">IF(ISERROR($S2323),"",OFFSET('Smelter Reference List'!$H$4,$S2323-4,0))</f>
        <v/>
      </c>
      <c r="J2323" s="291" t="str">
        <f ca="1">IF(ISERROR($S2323),"",OFFSET('Smelter Reference List'!$I$4,$S2323-4,0))</f>
        <v/>
      </c>
      <c r="K2323" s="288"/>
      <c r="L2323" s="288"/>
      <c r="M2323" s="288"/>
      <c r="N2323" s="288"/>
      <c r="O2323" s="288"/>
      <c r="P2323" s="288"/>
      <c r="Q2323" s="289"/>
      <c r="R2323" s="274"/>
      <c r="S2323" s="275" t="e">
        <f>IF(OR(C2323="",C2323=T$4),NA(),MATCH($B2323&amp;$C2323,'Smelter Reference List'!$J:$J,0))</f>
        <v>#N/A</v>
      </c>
      <c r="T2323" s="276"/>
      <c r="U2323" s="276"/>
      <c r="V2323" s="276"/>
      <c r="W2323" s="276"/>
    </row>
    <row r="2324" spans="1:23" s="267" customFormat="1" ht="20.25">
      <c r="A2324" s="265"/>
      <c r="B2324" s="273"/>
      <c r="C2324" s="273"/>
      <c r="D2324" s="166" t="str">
        <f ca="1">IF(ISERROR($S2324),"",OFFSET('Smelter Reference List'!$C$4,$S2324-4,0)&amp;"")</f>
        <v/>
      </c>
      <c r="E2324" s="166" t="str">
        <f ca="1">IF(ISERROR($S2324),"",OFFSET('Smelter Reference List'!$D$4,$S2324-4,0)&amp;"")</f>
        <v/>
      </c>
      <c r="F2324" s="166" t="str">
        <f ca="1">IF(ISERROR($S2324),"",OFFSET('Smelter Reference List'!$E$4,$S2324-4,0))</f>
        <v/>
      </c>
      <c r="G2324" s="166" t="str">
        <f ca="1">IF(C2324=$U$4,"Enter smelter details", IF(ISERROR($S2324),"",OFFSET('Smelter Reference List'!$F$4,$S2324-4,0)))</f>
        <v/>
      </c>
      <c r="H2324" s="290" t="str">
        <f ca="1">IF(ISERROR($S2324),"",OFFSET('Smelter Reference List'!$G$4,$S2324-4,0))</f>
        <v/>
      </c>
      <c r="I2324" s="291" t="str">
        <f ca="1">IF(ISERROR($S2324),"",OFFSET('Smelter Reference List'!$H$4,$S2324-4,0))</f>
        <v/>
      </c>
      <c r="J2324" s="291" t="str">
        <f ca="1">IF(ISERROR($S2324),"",OFFSET('Smelter Reference List'!$I$4,$S2324-4,0))</f>
        <v/>
      </c>
      <c r="K2324" s="288"/>
      <c r="L2324" s="288"/>
      <c r="M2324" s="288"/>
      <c r="N2324" s="288"/>
      <c r="O2324" s="288"/>
      <c r="P2324" s="288"/>
      <c r="Q2324" s="289"/>
      <c r="R2324" s="274"/>
      <c r="S2324" s="275" t="e">
        <f>IF(OR(C2324="",C2324=T$4),NA(),MATCH($B2324&amp;$C2324,'Smelter Reference List'!$J:$J,0))</f>
        <v>#N/A</v>
      </c>
      <c r="T2324" s="276"/>
      <c r="U2324" s="276"/>
      <c r="V2324" s="276"/>
      <c r="W2324" s="276"/>
    </row>
    <row r="2325" spans="1:23" s="267" customFormat="1" ht="20.25">
      <c r="A2325" s="265"/>
      <c r="B2325" s="273"/>
      <c r="C2325" s="273"/>
      <c r="D2325" s="166" t="str">
        <f ca="1">IF(ISERROR($S2325),"",OFFSET('Smelter Reference List'!$C$4,$S2325-4,0)&amp;"")</f>
        <v/>
      </c>
      <c r="E2325" s="166" t="str">
        <f ca="1">IF(ISERROR($S2325),"",OFFSET('Smelter Reference List'!$D$4,$S2325-4,0)&amp;"")</f>
        <v/>
      </c>
      <c r="F2325" s="166" t="str">
        <f ca="1">IF(ISERROR($S2325),"",OFFSET('Smelter Reference List'!$E$4,$S2325-4,0))</f>
        <v/>
      </c>
      <c r="G2325" s="166" t="str">
        <f ca="1">IF(C2325=$U$4,"Enter smelter details", IF(ISERROR($S2325),"",OFFSET('Smelter Reference List'!$F$4,$S2325-4,0)))</f>
        <v/>
      </c>
      <c r="H2325" s="290" t="str">
        <f ca="1">IF(ISERROR($S2325),"",OFFSET('Smelter Reference List'!$G$4,$S2325-4,0))</f>
        <v/>
      </c>
      <c r="I2325" s="291" t="str">
        <f ca="1">IF(ISERROR($S2325),"",OFFSET('Smelter Reference List'!$H$4,$S2325-4,0))</f>
        <v/>
      </c>
      <c r="J2325" s="291" t="str">
        <f ca="1">IF(ISERROR($S2325),"",OFFSET('Smelter Reference List'!$I$4,$S2325-4,0))</f>
        <v/>
      </c>
      <c r="K2325" s="288"/>
      <c r="L2325" s="288"/>
      <c r="M2325" s="288"/>
      <c r="N2325" s="288"/>
      <c r="O2325" s="288"/>
      <c r="P2325" s="288"/>
      <c r="Q2325" s="289"/>
      <c r="R2325" s="274"/>
      <c r="S2325" s="275" t="e">
        <f>IF(OR(C2325="",C2325=T$4),NA(),MATCH($B2325&amp;$C2325,'Smelter Reference List'!$J:$J,0))</f>
        <v>#N/A</v>
      </c>
      <c r="T2325" s="276"/>
      <c r="U2325" s="276"/>
      <c r="V2325" s="276"/>
      <c r="W2325" s="276"/>
    </row>
    <row r="2326" spans="1:23" s="267" customFormat="1" ht="20.25">
      <c r="A2326" s="265"/>
      <c r="B2326" s="273"/>
      <c r="C2326" s="273"/>
      <c r="D2326" s="166" t="str">
        <f ca="1">IF(ISERROR($S2326),"",OFFSET('Smelter Reference List'!$C$4,$S2326-4,0)&amp;"")</f>
        <v/>
      </c>
      <c r="E2326" s="166" t="str">
        <f ca="1">IF(ISERROR($S2326),"",OFFSET('Smelter Reference List'!$D$4,$S2326-4,0)&amp;"")</f>
        <v/>
      </c>
      <c r="F2326" s="166" t="str">
        <f ca="1">IF(ISERROR($S2326),"",OFFSET('Smelter Reference List'!$E$4,$S2326-4,0))</f>
        <v/>
      </c>
      <c r="G2326" s="166" t="str">
        <f ca="1">IF(C2326=$U$4,"Enter smelter details", IF(ISERROR($S2326),"",OFFSET('Smelter Reference List'!$F$4,$S2326-4,0)))</f>
        <v/>
      </c>
      <c r="H2326" s="290" t="str">
        <f ca="1">IF(ISERROR($S2326),"",OFFSET('Smelter Reference List'!$G$4,$S2326-4,0))</f>
        <v/>
      </c>
      <c r="I2326" s="291" t="str">
        <f ca="1">IF(ISERROR($S2326),"",OFFSET('Smelter Reference List'!$H$4,$S2326-4,0))</f>
        <v/>
      </c>
      <c r="J2326" s="291" t="str">
        <f ca="1">IF(ISERROR($S2326),"",OFFSET('Smelter Reference List'!$I$4,$S2326-4,0))</f>
        <v/>
      </c>
      <c r="K2326" s="288"/>
      <c r="L2326" s="288"/>
      <c r="M2326" s="288"/>
      <c r="N2326" s="288"/>
      <c r="O2326" s="288"/>
      <c r="P2326" s="288"/>
      <c r="Q2326" s="289"/>
      <c r="R2326" s="274"/>
      <c r="S2326" s="275" t="e">
        <f>IF(OR(C2326="",C2326=T$4),NA(),MATCH($B2326&amp;$C2326,'Smelter Reference List'!$J:$J,0))</f>
        <v>#N/A</v>
      </c>
      <c r="T2326" s="276"/>
      <c r="U2326" s="276"/>
      <c r="V2326" s="276"/>
      <c r="W2326" s="276"/>
    </row>
    <row r="2327" spans="1:23" s="267" customFormat="1" ht="20.25">
      <c r="A2327" s="265"/>
      <c r="B2327" s="273"/>
      <c r="C2327" s="273"/>
      <c r="D2327" s="166" t="str">
        <f ca="1">IF(ISERROR($S2327),"",OFFSET('Smelter Reference List'!$C$4,$S2327-4,0)&amp;"")</f>
        <v/>
      </c>
      <c r="E2327" s="166" t="str">
        <f ca="1">IF(ISERROR($S2327),"",OFFSET('Smelter Reference List'!$D$4,$S2327-4,0)&amp;"")</f>
        <v/>
      </c>
      <c r="F2327" s="166" t="str">
        <f ca="1">IF(ISERROR($S2327),"",OFFSET('Smelter Reference List'!$E$4,$S2327-4,0))</f>
        <v/>
      </c>
      <c r="G2327" s="166" t="str">
        <f ca="1">IF(C2327=$U$4,"Enter smelter details", IF(ISERROR($S2327),"",OFFSET('Smelter Reference List'!$F$4,$S2327-4,0)))</f>
        <v/>
      </c>
      <c r="H2327" s="290" t="str">
        <f ca="1">IF(ISERROR($S2327),"",OFFSET('Smelter Reference List'!$G$4,$S2327-4,0))</f>
        <v/>
      </c>
      <c r="I2327" s="291" t="str">
        <f ca="1">IF(ISERROR($S2327),"",OFFSET('Smelter Reference List'!$H$4,$S2327-4,0))</f>
        <v/>
      </c>
      <c r="J2327" s="291" t="str">
        <f ca="1">IF(ISERROR($S2327),"",OFFSET('Smelter Reference List'!$I$4,$S2327-4,0))</f>
        <v/>
      </c>
      <c r="K2327" s="288"/>
      <c r="L2327" s="288"/>
      <c r="M2327" s="288"/>
      <c r="N2327" s="288"/>
      <c r="O2327" s="288"/>
      <c r="P2327" s="288"/>
      <c r="Q2327" s="289"/>
      <c r="R2327" s="274"/>
      <c r="S2327" s="275" t="e">
        <f>IF(OR(C2327="",C2327=T$4),NA(),MATCH($B2327&amp;$C2327,'Smelter Reference List'!$J:$J,0))</f>
        <v>#N/A</v>
      </c>
      <c r="T2327" s="276"/>
      <c r="U2327" s="276"/>
      <c r="V2327" s="276"/>
      <c r="W2327" s="276"/>
    </row>
    <row r="2328" spans="1:23" s="267" customFormat="1" ht="20.25">
      <c r="A2328" s="265"/>
      <c r="B2328" s="273"/>
      <c r="C2328" s="273"/>
      <c r="D2328" s="166" t="str">
        <f ca="1">IF(ISERROR($S2328),"",OFFSET('Smelter Reference List'!$C$4,$S2328-4,0)&amp;"")</f>
        <v/>
      </c>
      <c r="E2328" s="166" t="str">
        <f ca="1">IF(ISERROR($S2328),"",OFFSET('Smelter Reference List'!$D$4,$S2328-4,0)&amp;"")</f>
        <v/>
      </c>
      <c r="F2328" s="166" t="str">
        <f ca="1">IF(ISERROR($S2328),"",OFFSET('Smelter Reference List'!$E$4,$S2328-4,0))</f>
        <v/>
      </c>
      <c r="G2328" s="166" t="str">
        <f ca="1">IF(C2328=$U$4,"Enter smelter details", IF(ISERROR($S2328),"",OFFSET('Smelter Reference List'!$F$4,$S2328-4,0)))</f>
        <v/>
      </c>
      <c r="H2328" s="290" t="str">
        <f ca="1">IF(ISERROR($S2328),"",OFFSET('Smelter Reference List'!$G$4,$S2328-4,0))</f>
        <v/>
      </c>
      <c r="I2328" s="291" t="str">
        <f ca="1">IF(ISERROR($S2328),"",OFFSET('Smelter Reference List'!$H$4,$S2328-4,0))</f>
        <v/>
      </c>
      <c r="J2328" s="291" t="str">
        <f ca="1">IF(ISERROR($S2328),"",OFFSET('Smelter Reference List'!$I$4,$S2328-4,0))</f>
        <v/>
      </c>
      <c r="K2328" s="288"/>
      <c r="L2328" s="288"/>
      <c r="M2328" s="288"/>
      <c r="N2328" s="288"/>
      <c r="O2328" s="288"/>
      <c r="P2328" s="288"/>
      <c r="Q2328" s="289"/>
      <c r="R2328" s="274"/>
      <c r="S2328" s="275" t="e">
        <f>IF(OR(C2328="",C2328=T$4),NA(),MATCH($B2328&amp;$C2328,'Smelter Reference List'!$J:$J,0))</f>
        <v>#N/A</v>
      </c>
      <c r="T2328" s="276"/>
      <c r="U2328" s="276"/>
      <c r="V2328" s="276"/>
      <c r="W2328" s="276"/>
    </row>
    <row r="2329" spans="1:23" s="267" customFormat="1" ht="20.25">
      <c r="A2329" s="265"/>
      <c r="B2329" s="273"/>
      <c r="C2329" s="273"/>
      <c r="D2329" s="166" t="str">
        <f ca="1">IF(ISERROR($S2329),"",OFFSET('Smelter Reference List'!$C$4,$S2329-4,0)&amp;"")</f>
        <v/>
      </c>
      <c r="E2329" s="166" t="str">
        <f ca="1">IF(ISERROR($S2329),"",OFFSET('Smelter Reference List'!$D$4,$S2329-4,0)&amp;"")</f>
        <v/>
      </c>
      <c r="F2329" s="166" t="str">
        <f ca="1">IF(ISERROR($S2329),"",OFFSET('Smelter Reference List'!$E$4,$S2329-4,0))</f>
        <v/>
      </c>
      <c r="G2329" s="166" t="str">
        <f ca="1">IF(C2329=$U$4,"Enter smelter details", IF(ISERROR($S2329),"",OFFSET('Smelter Reference List'!$F$4,$S2329-4,0)))</f>
        <v/>
      </c>
      <c r="H2329" s="290" t="str">
        <f ca="1">IF(ISERROR($S2329),"",OFFSET('Smelter Reference List'!$G$4,$S2329-4,0))</f>
        <v/>
      </c>
      <c r="I2329" s="291" t="str">
        <f ca="1">IF(ISERROR($S2329),"",OFFSET('Smelter Reference List'!$H$4,$S2329-4,0))</f>
        <v/>
      </c>
      <c r="J2329" s="291" t="str">
        <f ca="1">IF(ISERROR($S2329),"",OFFSET('Smelter Reference List'!$I$4,$S2329-4,0))</f>
        <v/>
      </c>
      <c r="K2329" s="288"/>
      <c r="L2329" s="288"/>
      <c r="M2329" s="288"/>
      <c r="N2329" s="288"/>
      <c r="O2329" s="288"/>
      <c r="P2329" s="288"/>
      <c r="Q2329" s="289"/>
      <c r="R2329" s="274"/>
      <c r="S2329" s="275" t="e">
        <f>IF(OR(C2329="",C2329=T$4),NA(),MATCH($B2329&amp;$C2329,'Smelter Reference List'!$J:$J,0))</f>
        <v>#N/A</v>
      </c>
      <c r="T2329" s="276"/>
      <c r="U2329" s="276"/>
      <c r="V2329" s="276"/>
      <c r="W2329" s="276"/>
    </row>
    <row r="2330" spans="1:23" s="267" customFormat="1" ht="20.25">
      <c r="A2330" s="265"/>
      <c r="B2330" s="273"/>
      <c r="C2330" s="273"/>
      <c r="D2330" s="166" t="str">
        <f ca="1">IF(ISERROR($S2330),"",OFFSET('Smelter Reference List'!$C$4,$S2330-4,0)&amp;"")</f>
        <v/>
      </c>
      <c r="E2330" s="166" t="str">
        <f ca="1">IF(ISERROR($S2330),"",OFFSET('Smelter Reference List'!$D$4,$S2330-4,0)&amp;"")</f>
        <v/>
      </c>
      <c r="F2330" s="166" t="str">
        <f ca="1">IF(ISERROR($S2330),"",OFFSET('Smelter Reference List'!$E$4,$S2330-4,0))</f>
        <v/>
      </c>
      <c r="G2330" s="166" t="str">
        <f ca="1">IF(C2330=$U$4,"Enter smelter details", IF(ISERROR($S2330),"",OFFSET('Smelter Reference List'!$F$4,$S2330-4,0)))</f>
        <v/>
      </c>
      <c r="H2330" s="290" t="str">
        <f ca="1">IF(ISERROR($S2330),"",OFFSET('Smelter Reference List'!$G$4,$S2330-4,0))</f>
        <v/>
      </c>
      <c r="I2330" s="291" t="str">
        <f ca="1">IF(ISERROR($S2330),"",OFFSET('Smelter Reference List'!$H$4,$S2330-4,0))</f>
        <v/>
      </c>
      <c r="J2330" s="291" t="str">
        <f ca="1">IF(ISERROR($S2330),"",OFFSET('Smelter Reference List'!$I$4,$S2330-4,0))</f>
        <v/>
      </c>
      <c r="K2330" s="288"/>
      <c r="L2330" s="288"/>
      <c r="M2330" s="288"/>
      <c r="N2330" s="288"/>
      <c r="O2330" s="288"/>
      <c r="P2330" s="288"/>
      <c r="Q2330" s="289"/>
      <c r="R2330" s="274"/>
      <c r="S2330" s="275" t="e">
        <f>IF(OR(C2330="",C2330=T$4),NA(),MATCH($B2330&amp;$C2330,'Smelter Reference List'!$J:$J,0))</f>
        <v>#N/A</v>
      </c>
      <c r="T2330" s="276"/>
      <c r="U2330" s="276"/>
      <c r="V2330" s="276"/>
      <c r="W2330" s="276"/>
    </row>
    <row r="2331" spans="1:23" s="267" customFormat="1" ht="20.25">
      <c r="A2331" s="265"/>
      <c r="B2331" s="273"/>
      <c r="C2331" s="273"/>
      <c r="D2331" s="166" t="str">
        <f ca="1">IF(ISERROR($S2331),"",OFFSET('Smelter Reference List'!$C$4,$S2331-4,0)&amp;"")</f>
        <v/>
      </c>
      <c r="E2331" s="166" t="str">
        <f ca="1">IF(ISERROR($S2331),"",OFFSET('Smelter Reference List'!$D$4,$S2331-4,0)&amp;"")</f>
        <v/>
      </c>
      <c r="F2331" s="166" t="str">
        <f ca="1">IF(ISERROR($S2331),"",OFFSET('Smelter Reference List'!$E$4,$S2331-4,0))</f>
        <v/>
      </c>
      <c r="G2331" s="166" t="str">
        <f ca="1">IF(C2331=$U$4,"Enter smelter details", IF(ISERROR($S2331),"",OFFSET('Smelter Reference List'!$F$4,$S2331-4,0)))</f>
        <v/>
      </c>
      <c r="H2331" s="290" t="str">
        <f ca="1">IF(ISERROR($S2331),"",OFFSET('Smelter Reference List'!$G$4,$S2331-4,0))</f>
        <v/>
      </c>
      <c r="I2331" s="291" t="str">
        <f ca="1">IF(ISERROR($S2331),"",OFFSET('Smelter Reference List'!$H$4,$S2331-4,0))</f>
        <v/>
      </c>
      <c r="J2331" s="291" t="str">
        <f ca="1">IF(ISERROR($S2331),"",OFFSET('Smelter Reference List'!$I$4,$S2331-4,0))</f>
        <v/>
      </c>
      <c r="K2331" s="288"/>
      <c r="L2331" s="288"/>
      <c r="M2331" s="288"/>
      <c r="N2331" s="288"/>
      <c r="O2331" s="288"/>
      <c r="P2331" s="288"/>
      <c r="Q2331" s="289"/>
      <c r="R2331" s="274"/>
      <c r="S2331" s="275" t="e">
        <f>IF(OR(C2331="",C2331=T$4),NA(),MATCH($B2331&amp;$C2331,'Smelter Reference List'!$J:$J,0))</f>
        <v>#N/A</v>
      </c>
      <c r="T2331" s="276"/>
      <c r="U2331" s="276"/>
      <c r="V2331" s="276"/>
      <c r="W2331" s="276"/>
    </row>
    <row r="2332" spans="1:23" s="267" customFormat="1" ht="20.25">
      <c r="A2332" s="265"/>
      <c r="B2332" s="273"/>
      <c r="C2332" s="273"/>
      <c r="D2332" s="166" t="str">
        <f ca="1">IF(ISERROR($S2332),"",OFFSET('Smelter Reference List'!$C$4,$S2332-4,0)&amp;"")</f>
        <v/>
      </c>
      <c r="E2332" s="166" t="str">
        <f ca="1">IF(ISERROR($S2332),"",OFFSET('Smelter Reference List'!$D$4,$S2332-4,0)&amp;"")</f>
        <v/>
      </c>
      <c r="F2332" s="166" t="str">
        <f ca="1">IF(ISERROR($S2332),"",OFFSET('Smelter Reference List'!$E$4,$S2332-4,0))</f>
        <v/>
      </c>
      <c r="G2332" s="166" t="str">
        <f ca="1">IF(C2332=$U$4,"Enter smelter details", IF(ISERROR($S2332),"",OFFSET('Smelter Reference List'!$F$4,$S2332-4,0)))</f>
        <v/>
      </c>
      <c r="H2332" s="290" t="str">
        <f ca="1">IF(ISERROR($S2332),"",OFFSET('Smelter Reference List'!$G$4,$S2332-4,0))</f>
        <v/>
      </c>
      <c r="I2332" s="291" t="str">
        <f ca="1">IF(ISERROR($S2332),"",OFFSET('Smelter Reference List'!$H$4,$S2332-4,0))</f>
        <v/>
      </c>
      <c r="J2332" s="291" t="str">
        <f ca="1">IF(ISERROR($S2332),"",OFFSET('Smelter Reference List'!$I$4,$S2332-4,0))</f>
        <v/>
      </c>
      <c r="K2332" s="288"/>
      <c r="L2332" s="288"/>
      <c r="M2332" s="288"/>
      <c r="N2332" s="288"/>
      <c r="O2332" s="288"/>
      <c r="P2332" s="288"/>
      <c r="Q2332" s="289"/>
      <c r="R2332" s="274"/>
      <c r="S2332" s="275" t="e">
        <f>IF(OR(C2332="",C2332=T$4),NA(),MATCH($B2332&amp;$C2332,'Smelter Reference List'!$J:$J,0))</f>
        <v>#N/A</v>
      </c>
      <c r="T2332" s="276"/>
      <c r="U2332" s="276"/>
      <c r="V2332" s="276"/>
      <c r="W2332" s="276"/>
    </row>
    <row r="2333" spans="1:23" s="267" customFormat="1" ht="20.25">
      <c r="A2333" s="265"/>
      <c r="B2333" s="273"/>
      <c r="C2333" s="273"/>
      <c r="D2333" s="166" t="str">
        <f ca="1">IF(ISERROR($S2333),"",OFFSET('Smelter Reference List'!$C$4,$S2333-4,0)&amp;"")</f>
        <v/>
      </c>
      <c r="E2333" s="166" t="str">
        <f ca="1">IF(ISERROR($S2333),"",OFFSET('Smelter Reference List'!$D$4,$S2333-4,0)&amp;"")</f>
        <v/>
      </c>
      <c r="F2333" s="166" t="str">
        <f ca="1">IF(ISERROR($S2333),"",OFFSET('Smelter Reference List'!$E$4,$S2333-4,0))</f>
        <v/>
      </c>
      <c r="G2333" s="166" t="str">
        <f ca="1">IF(C2333=$U$4,"Enter smelter details", IF(ISERROR($S2333),"",OFFSET('Smelter Reference List'!$F$4,$S2333-4,0)))</f>
        <v/>
      </c>
      <c r="H2333" s="290" t="str">
        <f ca="1">IF(ISERROR($S2333),"",OFFSET('Smelter Reference List'!$G$4,$S2333-4,0))</f>
        <v/>
      </c>
      <c r="I2333" s="291" t="str">
        <f ca="1">IF(ISERROR($S2333),"",OFFSET('Smelter Reference List'!$H$4,$S2333-4,0))</f>
        <v/>
      </c>
      <c r="J2333" s="291" t="str">
        <f ca="1">IF(ISERROR($S2333),"",OFFSET('Smelter Reference List'!$I$4,$S2333-4,0))</f>
        <v/>
      </c>
      <c r="K2333" s="288"/>
      <c r="L2333" s="288"/>
      <c r="M2333" s="288"/>
      <c r="N2333" s="288"/>
      <c r="O2333" s="288"/>
      <c r="P2333" s="288"/>
      <c r="Q2333" s="289"/>
      <c r="R2333" s="274"/>
      <c r="S2333" s="275" t="e">
        <f>IF(OR(C2333="",C2333=T$4),NA(),MATCH($B2333&amp;$C2333,'Smelter Reference List'!$J:$J,0))</f>
        <v>#N/A</v>
      </c>
      <c r="T2333" s="276"/>
      <c r="U2333" s="276"/>
      <c r="V2333" s="276"/>
      <c r="W2333" s="276"/>
    </row>
    <row r="2334" spans="1:23" s="267" customFormat="1" ht="20.25">
      <c r="A2334" s="265"/>
      <c r="B2334" s="273"/>
      <c r="C2334" s="273"/>
      <c r="D2334" s="166" t="str">
        <f ca="1">IF(ISERROR($S2334),"",OFFSET('Smelter Reference List'!$C$4,$S2334-4,0)&amp;"")</f>
        <v/>
      </c>
      <c r="E2334" s="166" t="str">
        <f ca="1">IF(ISERROR($S2334),"",OFFSET('Smelter Reference List'!$D$4,$S2334-4,0)&amp;"")</f>
        <v/>
      </c>
      <c r="F2334" s="166" t="str">
        <f ca="1">IF(ISERROR($S2334),"",OFFSET('Smelter Reference List'!$E$4,$S2334-4,0))</f>
        <v/>
      </c>
      <c r="G2334" s="166" t="str">
        <f ca="1">IF(C2334=$U$4,"Enter smelter details", IF(ISERROR($S2334),"",OFFSET('Smelter Reference List'!$F$4,$S2334-4,0)))</f>
        <v/>
      </c>
      <c r="H2334" s="290" t="str">
        <f ca="1">IF(ISERROR($S2334),"",OFFSET('Smelter Reference List'!$G$4,$S2334-4,0))</f>
        <v/>
      </c>
      <c r="I2334" s="291" t="str">
        <f ca="1">IF(ISERROR($S2334),"",OFFSET('Smelter Reference List'!$H$4,$S2334-4,0))</f>
        <v/>
      </c>
      <c r="J2334" s="291" t="str">
        <f ca="1">IF(ISERROR($S2334),"",OFFSET('Smelter Reference List'!$I$4,$S2334-4,0))</f>
        <v/>
      </c>
      <c r="K2334" s="288"/>
      <c r="L2334" s="288"/>
      <c r="M2334" s="288"/>
      <c r="N2334" s="288"/>
      <c r="O2334" s="288"/>
      <c r="P2334" s="288"/>
      <c r="Q2334" s="289"/>
      <c r="R2334" s="274"/>
      <c r="S2334" s="275" t="e">
        <f>IF(OR(C2334="",C2334=T$4),NA(),MATCH($B2334&amp;$C2334,'Smelter Reference List'!$J:$J,0))</f>
        <v>#N/A</v>
      </c>
      <c r="T2334" s="276"/>
      <c r="U2334" s="276"/>
      <c r="V2334" s="276"/>
      <c r="W2334" s="276"/>
    </row>
    <row r="2335" spans="1:23" s="267" customFormat="1" ht="20.25">
      <c r="A2335" s="265"/>
      <c r="B2335" s="273"/>
      <c r="C2335" s="273"/>
      <c r="D2335" s="166" t="str">
        <f ca="1">IF(ISERROR($S2335),"",OFFSET('Smelter Reference List'!$C$4,$S2335-4,0)&amp;"")</f>
        <v/>
      </c>
      <c r="E2335" s="166" t="str">
        <f ca="1">IF(ISERROR($S2335),"",OFFSET('Smelter Reference List'!$D$4,$S2335-4,0)&amp;"")</f>
        <v/>
      </c>
      <c r="F2335" s="166" t="str">
        <f ca="1">IF(ISERROR($S2335),"",OFFSET('Smelter Reference List'!$E$4,$S2335-4,0))</f>
        <v/>
      </c>
      <c r="G2335" s="166" t="str">
        <f ca="1">IF(C2335=$U$4,"Enter smelter details", IF(ISERROR($S2335),"",OFFSET('Smelter Reference List'!$F$4,$S2335-4,0)))</f>
        <v/>
      </c>
      <c r="H2335" s="290" t="str">
        <f ca="1">IF(ISERROR($S2335),"",OFFSET('Smelter Reference List'!$G$4,$S2335-4,0))</f>
        <v/>
      </c>
      <c r="I2335" s="291" t="str">
        <f ca="1">IF(ISERROR($S2335),"",OFFSET('Smelter Reference List'!$H$4,$S2335-4,0))</f>
        <v/>
      </c>
      <c r="J2335" s="291" t="str">
        <f ca="1">IF(ISERROR($S2335),"",OFFSET('Smelter Reference List'!$I$4,$S2335-4,0))</f>
        <v/>
      </c>
      <c r="K2335" s="288"/>
      <c r="L2335" s="288"/>
      <c r="M2335" s="288"/>
      <c r="N2335" s="288"/>
      <c r="O2335" s="288"/>
      <c r="P2335" s="288"/>
      <c r="Q2335" s="289"/>
      <c r="R2335" s="274"/>
      <c r="S2335" s="275" t="e">
        <f>IF(OR(C2335="",C2335=T$4),NA(),MATCH($B2335&amp;$C2335,'Smelter Reference List'!$J:$J,0))</f>
        <v>#N/A</v>
      </c>
      <c r="T2335" s="276"/>
      <c r="U2335" s="276"/>
      <c r="V2335" s="276"/>
      <c r="W2335" s="276"/>
    </row>
    <row r="2336" spans="1:23" s="267" customFormat="1" ht="20.25">
      <c r="A2336" s="265"/>
      <c r="B2336" s="273"/>
      <c r="C2336" s="273"/>
      <c r="D2336" s="166" t="str">
        <f ca="1">IF(ISERROR($S2336),"",OFFSET('Smelter Reference List'!$C$4,$S2336-4,0)&amp;"")</f>
        <v/>
      </c>
      <c r="E2336" s="166" t="str">
        <f ca="1">IF(ISERROR($S2336),"",OFFSET('Smelter Reference List'!$D$4,$S2336-4,0)&amp;"")</f>
        <v/>
      </c>
      <c r="F2336" s="166" t="str">
        <f ca="1">IF(ISERROR($S2336),"",OFFSET('Smelter Reference List'!$E$4,$S2336-4,0))</f>
        <v/>
      </c>
      <c r="G2336" s="166" t="str">
        <f ca="1">IF(C2336=$U$4,"Enter smelter details", IF(ISERROR($S2336),"",OFFSET('Smelter Reference List'!$F$4,$S2336-4,0)))</f>
        <v/>
      </c>
      <c r="H2336" s="290" t="str">
        <f ca="1">IF(ISERROR($S2336),"",OFFSET('Smelter Reference List'!$G$4,$S2336-4,0))</f>
        <v/>
      </c>
      <c r="I2336" s="291" t="str">
        <f ca="1">IF(ISERROR($S2336),"",OFFSET('Smelter Reference List'!$H$4,$S2336-4,0))</f>
        <v/>
      </c>
      <c r="J2336" s="291" t="str">
        <f ca="1">IF(ISERROR($S2336),"",OFFSET('Smelter Reference List'!$I$4,$S2336-4,0))</f>
        <v/>
      </c>
      <c r="K2336" s="288"/>
      <c r="L2336" s="288"/>
      <c r="M2336" s="288"/>
      <c r="N2336" s="288"/>
      <c r="O2336" s="288"/>
      <c r="P2336" s="288"/>
      <c r="Q2336" s="289"/>
      <c r="R2336" s="274"/>
      <c r="S2336" s="275" t="e">
        <f>IF(OR(C2336="",C2336=T$4),NA(),MATCH($B2336&amp;$C2336,'Smelter Reference List'!$J:$J,0))</f>
        <v>#N/A</v>
      </c>
      <c r="T2336" s="276"/>
      <c r="U2336" s="276"/>
      <c r="V2336" s="276"/>
      <c r="W2336" s="276"/>
    </row>
    <row r="2337" spans="1:23" s="267" customFormat="1" ht="20.25">
      <c r="A2337" s="265"/>
      <c r="B2337" s="273"/>
      <c r="C2337" s="273"/>
      <c r="D2337" s="166" t="str">
        <f ca="1">IF(ISERROR($S2337),"",OFFSET('Smelter Reference List'!$C$4,$S2337-4,0)&amp;"")</f>
        <v/>
      </c>
      <c r="E2337" s="166" t="str">
        <f ca="1">IF(ISERROR($S2337),"",OFFSET('Smelter Reference List'!$D$4,$S2337-4,0)&amp;"")</f>
        <v/>
      </c>
      <c r="F2337" s="166" t="str">
        <f ca="1">IF(ISERROR($S2337),"",OFFSET('Smelter Reference List'!$E$4,$S2337-4,0))</f>
        <v/>
      </c>
      <c r="G2337" s="166" t="str">
        <f ca="1">IF(C2337=$U$4,"Enter smelter details", IF(ISERROR($S2337),"",OFFSET('Smelter Reference List'!$F$4,$S2337-4,0)))</f>
        <v/>
      </c>
      <c r="H2337" s="290" t="str">
        <f ca="1">IF(ISERROR($S2337),"",OFFSET('Smelter Reference List'!$G$4,$S2337-4,0))</f>
        <v/>
      </c>
      <c r="I2337" s="291" t="str">
        <f ca="1">IF(ISERROR($S2337),"",OFFSET('Smelter Reference List'!$H$4,$S2337-4,0))</f>
        <v/>
      </c>
      <c r="J2337" s="291" t="str">
        <f ca="1">IF(ISERROR($S2337),"",OFFSET('Smelter Reference List'!$I$4,$S2337-4,0))</f>
        <v/>
      </c>
      <c r="K2337" s="288"/>
      <c r="L2337" s="288"/>
      <c r="M2337" s="288"/>
      <c r="N2337" s="288"/>
      <c r="O2337" s="288"/>
      <c r="P2337" s="288"/>
      <c r="Q2337" s="289"/>
      <c r="R2337" s="274"/>
      <c r="S2337" s="275" t="e">
        <f>IF(OR(C2337="",C2337=T$4),NA(),MATCH($B2337&amp;$C2337,'Smelter Reference List'!$J:$J,0))</f>
        <v>#N/A</v>
      </c>
      <c r="T2337" s="276"/>
      <c r="U2337" s="276"/>
      <c r="V2337" s="276"/>
      <c r="W2337" s="276"/>
    </row>
    <row r="2338" spans="1:23" s="267" customFormat="1" ht="20.25">
      <c r="A2338" s="265"/>
      <c r="B2338" s="273"/>
      <c r="C2338" s="273"/>
      <c r="D2338" s="166" t="str">
        <f ca="1">IF(ISERROR($S2338),"",OFFSET('Smelter Reference List'!$C$4,$S2338-4,0)&amp;"")</f>
        <v/>
      </c>
      <c r="E2338" s="166" t="str">
        <f ca="1">IF(ISERROR($S2338),"",OFFSET('Smelter Reference List'!$D$4,$S2338-4,0)&amp;"")</f>
        <v/>
      </c>
      <c r="F2338" s="166" t="str">
        <f ca="1">IF(ISERROR($S2338),"",OFFSET('Smelter Reference List'!$E$4,$S2338-4,0))</f>
        <v/>
      </c>
      <c r="G2338" s="166" t="str">
        <f ca="1">IF(C2338=$U$4,"Enter smelter details", IF(ISERROR($S2338),"",OFFSET('Smelter Reference List'!$F$4,$S2338-4,0)))</f>
        <v/>
      </c>
      <c r="H2338" s="290" t="str">
        <f ca="1">IF(ISERROR($S2338),"",OFFSET('Smelter Reference List'!$G$4,$S2338-4,0))</f>
        <v/>
      </c>
      <c r="I2338" s="291" t="str">
        <f ca="1">IF(ISERROR($S2338),"",OFFSET('Smelter Reference List'!$H$4,$S2338-4,0))</f>
        <v/>
      </c>
      <c r="J2338" s="291" t="str">
        <f ca="1">IF(ISERROR($S2338),"",OFFSET('Smelter Reference List'!$I$4,$S2338-4,0))</f>
        <v/>
      </c>
      <c r="K2338" s="288"/>
      <c r="L2338" s="288"/>
      <c r="M2338" s="288"/>
      <c r="N2338" s="288"/>
      <c r="O2338" s="288"/>
      <c r="P2338" s="288"/>
      <c r="Q2338" s="289"/>
      <c r="R2338" s="274"/>
      <c r="S2338" s="275" t="e">
        <f>IF(OR(C2338="",C2338=T$4),NA(),MATCH($B2338&amp;$C2338,'Smelter Reference List'!$J:$J,0))</f>
        <v>#N/A</v>
      </c>
      <c r="T2338" s="276"/>
      <c r="U2338" s="276"/>
      <c r="V2338" s="276"/>
      <c r="W2338" s="276"/>
    </row>
    <row r="2339" spans="1:23" s="267" customFormat="1" ht="20.25">
      <c r="A2339" s="265"/>
      <c r="B2339" s="273"/>
      <c r="C2339" s="273"/>
      <c r="D2339" s="166" t="str">
        <f ca="1">IF(ISERROR($S2339),"",OFFSET('Smelter Reference List'!$C$4,$S2339-4,0)&amp;"")</f>
        <v/>
      </c>
      <c r="E2339" s="166" t="str">
        <f ca="1">IF(ISERROR($S2339),"",OFFSET('Smelter Reference List'!$D$4,$S2339-4,0)&amp;"")</f>
        <v/>
      </c>
      <c r="F2339" s="166" t="str">
        <f ca="1">IF(ISERROR($S2339),"",OFFSET('Smelter Reference List'!$E$4,$S2339-4,0))</f>
        <v/>
      </c>
      <c r="G2339" s="166" t="str">
        <f ca="1">IF(C2339=$U$4,"Enter smelter details", IF(ISERROR($S2339),"",OFFSET('Smelter Reference List'!$F$4,$S2339-4,0)))</f>
        <v/>
      </c>
      <c r="H2339" s="290" t="str">
        <f ca="1">IF(ISERROR($S2339),"",OFFSET('Smelter Reference List'!$G$4,$S2339-4,0))</f>
        <v/>
      </c>
      <c r="I2339" s="291" t="str">
        <f ca="1">IF(ISERROR($S2339),"",OFFSET('Smelter Reference List'!$H$4,$S2339-4,0))</f>
        <v/>
      </c>
      <c r="J2339" s="291" t="str">
        <f ca="1">IF(ISERROR($S2339),"",OFFSET('Smelter Reference List'!$I$4,$S2339-4,0))</f>
        <v/>
      </c>
      <c r="K2339" s="288"/>
      <c r="L2339" s="288"/>
      <c r="M2339" s="288"/>
      <c r="N2339" s="288"/>
      <c r="O2339" s="288"/>
      <c r="P2339" s="288"/>
      <c r="Q2339" s="289"/>
      <c r="R2339" s="274"/>
      <c r="S2339" s="275" t="e">
        <f>IF(OR(C2339="",C2339=T$4),NA(),MATCH($B2339&amp;$C2339,'Smelter Reference List'!$J:$J,0))</f>
        <v>#N/A</v>
      </c>
      <c r="T2339" s="276"/>
      <c r="U2339" s="276"/>
      <c r="V2339" s="276"/>
      <c r="W2339" s="276"/>
    </row>
    <row r="2340" spans="1:23" s="267" customFormat="1" ht="20.25">
      <c r="A2340" s="265"/>
      <c r="B2340" s="273"/>
      <c r="C2340" s="273"/>
      <c r="D2340" s="166" t="str">
        <f ca="1">IF(ISERROR($S2340),"",OFFSET('Smelter Reference List'!$C$4,$S2340-4,0)&amp;"")</f>
        <v/>
      </c>
      <c r="E2340" s="166" t="str">
        <f ca="1">IF(ISERROR($S2340),"",OFFSET('Smelter Reference List'!$D$4,$S2340-4,0)&amp;"")</f>
        <v/>
      </c>
      <c r="F2340" s="166" t="str">
        <f ca="1">IF(ISERROR($S2340),"",OFFSET('Smelter Reference List'!$E$4,$S2340-4,0))</f>
        <v/>
      </c>
      <c r="G2340" s="166" t="str">
        <f ca="1">IF(C2340=$U$4,"Enter smelter details", IF(ISERROR($S2340),"",OFFSET('Smelter Reference List'!$F$4,$S2340-4,0)))</f>
        <v/>
      </c>
      <c r="H2340" s="290" t="str">
        <f ca="1">IF(ISERROR($S2340),"",OFFSET('Smelter Reference List'!$G$4,$S2340-4,0))</f>
        <v/>
      </c>
      <c r="I2340" s="291" t="str">
        <f ca="1">IF(ISERROR($S2340),"",OFFSET('Smelter Reference List'!$H$4,$S2340-4,0))</f>
        <v/>
      </c>
      <c r="J2340" s="291" t="str">
        <f ca="1">IF(ISERROR($S2340),"",OFFSET('Smelter Reference List'!$I$4,$S2340-4,0))</f>
        <v/>
      </c>
      <c r="K2340" s="288"/>
      <c r="L2340" s="288"/>
      <c r="M2340" s="288"/>
      <c r="N2340" s="288"/>
      <c r="O2340" s="288"/>
      <c r="P2340" s="288"/>
      <c r="Q2340" s="289"/>
      <c r="R2340" s="274"/>
      <c r="S2340" s="275" t="e">
        <f>IF(OR(C2340="",C2340=T$4),NA(),MATCH($B2340&amp;$C2340,'Smelter Reference List'!$J:$J,0))</f>
        <v>#N/A</v>
      </c>
      <c r="T2340" s="276"/>
      <c r="U2340" s="276"/>
      <c r="V2340" s="276"/>
      <c r="W2340" s="276"/>
    </row>
    <row r="2341" spans="1:23" s="267" customFormat="1" ht="20.25">
      <c r="A2341" s="265"/>
      <c r="B2341" s="273"/>
      <c r="C2341" s="273"/>
      <c r="D2341" s="166" t="str">
        <f ca="1">IF(ISERROR($S2341),"",OFFSET('Smelter Reference List'!$C$4,$S2341-4,0)&amp;"")</f>
        <v/>
      </c>
      <c r="E2341" s="166" t="str">
        <f ca="1">IF(ISERROR($S2341),"",OFFSET('Smelter Reference List'!$D$4,$S2341-4,0)&amp;"")</f>
        <v/>
      </c>
      <c r="F2341" s="166" t="str">
        <f ca="1">IF(ISERROR($S2341),"",OFFSET('Smelter Reference List'!$E$4,$S2341-4,0))</f>
        <v/>
      </c>
      <c r="G2341" s="166" t="str">
        <f ca="1">IF(C2341=$U$4,"Enter smelter details", IF(ISERROR($S2341),"",OFFSET('Smelter Reference List'!$F$4,$S2341-4,0)))</f>
        <v/>
      </c>
      <c r="H2341" s="290" t="str">
        <f ca="1">IF(ISERROR($S2341),"",OFFSET('Smelter Reference List'!$G$4,$S2341-4,0))</f>
        <v/>
      </c>
      <c r="I2341" s="291" t="str">
        <f ca="1">IF(ISERROR($S2341),"",OFFSET('Smelter Reference List'!$H$4,$S2341-4,0))</f>
        <v/>
      </c>
      <c r="J2341" s="291" t="str">
        <f ca="1">IF(ISERROR($S2341),"",OFFSET('Smelter Reference List'!$I$4,$S2341-4,0))</f>
        <v/>
      </c>
      <c r="K2341" s="288"/>
      <c r="L2341" s="288"/>
      <c r="M2341" s="288"/>
      <c r="N2341" s="288"/>
      <c r="O2341" s="288"/>
      <c r="P2341" s="288"/>
      <c r="Q2341" s="289"/>
      <c r="R2341" s="274"/>
      <c r="S2341" s="275" t="e">
        <f>IF(OR(C2341="",C2341=T$4),NA(),MATCH($B2341&amp;$C2341,'Smelter Reference List'!$J:$J,0))</f>
        <v>#N/A</v>
      </c>
      <c r="T2341" s="276"/>
      <c r="U2341" s="276"/>
      <c r="V2341" s="276"/>
      <c r="W2341" s="276"/>
    </row>
    <row r="2342" spans="1:23" s="267" customFormat="1" ht="20.25">
      <c r="A2342" s="265"/>
      <c r="B2342" s="273"/>
      <c r="C2342" s="273"/>
      <c r="D2342" s="166" t="str">
        <f ca="1">IF(ISERROR($S2342),"",OFFSET('Smelter Reference List'!$C$4,$S2342-4,0)&amp;"")</f>
        <v/>
      </c>
      <c r="E2342" s="166" t="str">
        <f ca="1">IF(ISERROR($S2342),"",OFFSET('Smelter Reference List'!$D$4,$S2342-4,0)&amp;"")</f>
        <v/>
      </c>
      <c r="F2342" s="166" t="str">
        <f ca="1">IF(ISERROR($S2342),"",OFFSET('Smelter Reference List'!$E$4,$S2342-4,0))</f>
        <v/>
      </c>
      <c r="G2342" s="166" t="str">
        <f ca="1">IF(C2342=$U$4,"Enter smelter details", IF(ISERROR($S2342),"",OFFSET('Smelter Reference List'!$F$4,$S2342-4,0)))</f>
        <v/>
      </c>
      <c r="H2342" s="290" t="str">
        <f ca="1">IF(ISERROR($S2342),"",OFFSET('Smelter Reference List'!$G$4,$S2342-4,0))</f>
        <v/>
      </c>
      <c r="I2342" s="291" t="str">
        <f ca="1">IF(ISERROR($S2342),"",OFFSET('Smelter Reference List'!$H$4,$S2342-4,0))</f>
        <v/>
      </c>
      <c r="J2342" s="291" t="str">
        <f ca="1">IF(ISERROR($S2342),"",OFFSET('Smelter Reference List'!$I$4,$S2342-4,0))</f>
        <v/>
      </c>
      <c r="K2342" s="288"/>
      <c r="L2342" s="288"/>
      <c r="M2342" s="288"/>
      <c r="N2342" s="288"/>
      <c r="O2342" s="288"/>
      <c r="P2342" s="288"/>
      <c r="Q2342" s="289"/>
      <c r="R2342" s="274"/>
      <c r="S2342" s="275" t="e">
        <f>IF(OR(C2342="",C2342=T$4),NA(),MATCH($B2342&amp;$C2342,'Smelter Reference List'!$J:$J,0))</f>
        <v>#N/A</v>
      </c>
      <c r="T2342" s="276"/>
      <c r="U2342" s="276"/>
      <c r="V2342" s="276"/>
      <c r="W2342" s="276"/>
    </row>
    <row r="2343" spans="1:23" s="267" customFormat="1" ht="20.25">
      <c r="A2343" s="265"/>
      <c r="B2343" s="273"/>
      <c r="C2343" s="273"/>
      <c r="D2343" s="166" t="str">
        <f ca="1">IF(ISERROR($S2343),"",OFFSET('Smelter Reference List'!$C$4,$S2343-4,0)&amp;"")</f>
        <v/>
      </c>
      <c r="E2343" s="166" t="str">
        <f ca="1">IF(ISERROR($S2343),"",OFFSET('Smelter Reference List'!$D$4,$S2343-4,0)&amp;"")</f>
        <v/>
      </c>
      <c r="F2343" s="166" t="str">
        <f ca="1">IF(ISERROR($S2343),"",OFFSET('Smelter Reference List'!$E$4,$S2343-4,0))</f>
        <v/>
      </c>
      <c r="G2343" s="166" t="str">
        <f ca="1">IF(C2343=$U$4,"Enter smelter details", IF(ISERROR($S2343),"",OFFSET('Smelter Reference List'!$F$4,$S2343-4,0)))</f>
        <v/>
      </c>
      <c r="H2343" s="290" t="str">
        <f ca="1">IF(ISERROR($S2343),"",OFFSET('Smelter Reference List'!$G$4,$S2343-4,0))</f>
        <v/>
      </c>
      <c r="I2343" s="291" t="str">
        <f ca="1">IF(ISERROR($S2343),"",OFFSET('Smelter Reference List'!$H$4,$S2343-4,0))</f>
        <v/>
      </c>
      <c r="J2343" s="291" t="str">
        <f ca="1">IF(ISERROR($S2343),"",OFFSET('Smelter Reference List'!$I$4,$S2343-4,0))</f>
        <v/>
      </c>
      <c r="K2343" s="288"/>
      <c r="L2343" s="288"/>
      <c r="M2343" s="288"/>
      <c r="N2343" s="288"/>
      <c r="O2343" s="288"/>
      <c r="P2343" s="288"/>
      <c r="Q2343" s="289"/>
      <c r="R2343" s="274"/>
      <c r="S2343" s="275" t="e">
        <f>IF(OR(C2343="",C2343=T$4),NA(),MATCH($B2343&amp;$C2343,'Smelter Reference List'!$J:$J,0))</f>
        <v>#N/A</v>
      </c>
      <c r="T2343" s="276"/>
      <c r="U2343" s="276"/>
      <c r="V2343" s="276"/>
      <c r="W2343" s="276"/>
    </row>
    <row r="2344" spans="1:23" s="267" customFormat="1" ht="20.25">
      <c r="A2344" s="265"/>
      <c r="B2344" s="273"/>
      <c r="C2344" s="273"/>
      <c r="D2344" s="166" t="str">
        <f ca="1">IF(ISERROR($S2344),"",OFFSET('Smelter Reference List'!$C$4,$S2344-4,0)&amp;"")</f>
        <v/>
      </c>
      <c r="E2344" s="166" t="str">
        <f ca="1">IF(ISERROR($S2344),"",OFFSET('Smelter Reference List'!$D$4,$S2344-4,0)&amp;"")</f>
        <v/>
      </c>
      <c r="F2344" s="166" t="str">
        <f ca="1">IF(ISERROR($S2344),"",OFFSET('Smelter Reference List'!$E$4,$S2344-4,0))</f>
        <v/>
      </c>
      <c r="G2344" s="166" t="str">
        <f ca="1">IF(C2344=$U$4,"Enter smelter details", IF(ISERROR($S2344),"",OFFSET('Smelter Reference List'!$F$4,$S2344-4,0)))</f>
        <v/>
      </c>
      <c r="H2344" s="290" t="str">
        <f ca="1">IF(ISERROR($S2344),"",OFFSET('Smelter Reference List'!$G$4,$S2344-4,0))</f>
        <v/>
      </c>
      <c r="I2344" s="291" t="str">
        <f ca="1">IF(ISERROR($S2344),"",OFFSET('Smelter Reference List'!$H$4,$S2344-4,0))</f>
        <v/>
      </c>
      <c r="J2344" s="291" t="str">
        <f ca="1">IF(ISERROR($S2344),"",OFFSET('Smelter Reference List'!$I$4,$S2344-4,0))</f>
        <v/>
      </c>
      <c r="K2344" s="288"/>
      <c r="L2344" s="288"/>
      <c r="M2344" s="288"/>
      <c r="N2344" s="288"/>
      <c r="O2344" s="288"/>
      <c r="P2344" s="288"/>
      <c r="Q2344" s="289"/>
      <c r="R2344" s="274"/>
      <c r="S2344" s="275" t="e">
        <f>IF(OR(C2344="",C2344=T$4),NA(),MATCH($B2344&amp;$C2344,'Smelter Reference List'!$J:$J,0))</f>
        <v>#N/A</v>
      </c>
      <c r="T2344" s="276"/>
      <c r="U2344" s="276"/>
      <c r="V2344" s="276"/>
      <c r="W2344" s="276"/>
    </row>
    <row r="2345" spans="1:23" s="267" customFormat="1" ht="20.25">
      <c r="A2345" s="265"/>
      <c r="B2345" s="273"/>
      <c r="C2345" s="273"/>
      <c r="D2345" s="166" t="str">
        <f ca="1">IF(ISERROR($S2345),"",OFFSET('Smelter Reference List'!$C$4,$S2345-4,0)&amp;"")</f>
        <v/>
      </c>
      <c r="E2345" s="166" t="str">
        <f ca="1">IF(ISERROR($S2345),"",OFFSET('Smelter Reference List'!$D$4,$S2345-4,0)&amp;"")</f>
        <v/>
      </c>
      <c r="F2345" s="166" t="str">
        <f ca="1">IF(ISERROR($S2345),"",OFFSET('Smelter Reference List'!$E$4,$S2345-4,0))</f>
        <v/>
      </c>
      <c r="G2345" s="166" t="str">
        <f ca="1">IF(C2345=$U$4,"Enter smelter details", IF(ISERROR($S2345),"",OFFSET('Smelter Reference List'!$F$4,$S2345-4,0)))</f>
        <v/>
      </c>
      <c r="H2345" s="290" t="str">
        <f ca="1">IF(ISERROR($S2345),"",OFFSET('Smelter Reference List'!$G$4,$S2345-4,0))</f>
        <v/>
      </c>
      <c r="I2345" s="291" t="str">
        <f ca="1">IF(ISERROR($S2345),"",OFFSET('Smelter Reference List'!$H$4,$S2345-4,0))</f>
        <v/>
      </c>
      <c r="J2345" s="291" t="str">
        <f ca="1">IF(ISERROR($S2345),"",OFFSET('Smelter Reference List'!$I$4,$S2345-4,0))</f>
        <v/>
      </c>
      <c r="K2345" s="288"/>
      <c r="L2345" s="288"/>
      <c r="M2345" s="288"/>
      <c r="N2345" s="288"/>
      <c r="O2345" s="288"/>
      <c r="P2345" s="288"/>
      <c r="Q2345" s="289"/>
      <c r="R2345" s="274"/>
      <c r="S2345" s="275" t="e">
        <f>IF(OR(C2345="",C2345=T$4),NA(),MATCH($B2345&amp;$C2345,'Smelter Reference List'!$J:$J,0))</f>
        <v>#N/A</v>
      </c>
      <c r="T2345" s="276"/>
      <c r="U2345" s="276"/>
      <c r="V2345" s="276"/>
      <c r="W2345" s="276"/>
    </row>
    <row r="2346" spans="1:23" s="267" customFormat="1" ht="20.25">
      <c r="A2346" s="265"/>
      <c r="B2346" s="273"/>
      <c r="C2346" s="273"/>
      <c r="D2346" s="166" t="str">
        <f ca="1">IF(ISERROR($S2346),"",OFFSET('Smelter Reference List'!$C$4,$S2346-4,0)&amp;"")</f>
        <v/>
      </c>
      <c r="E2346" s="166" t="str">
        <f ca="1">IF(ISERROR($S2346),"",OFFSET('Smelter Reference List'!$D$4,$S2346-4,0)&amp;"")</f>
        <v/>
      </c>
      <c r="F2346" s="166" t="str">
        <f ca="1">IF(ISERROR($S2346),"",OFFSET('Smelter Reference List'!$E$4,$S2346-4,0))</f>
        <v/>
      </c>
      <c r="G2346" s="166" t="str">
        <f ca="1">IF(C2346=$U$4,"Enter smelter details", IF(ISERROR($S2346),"",OFFSET('Smelter Reference List'!$F$4,$S2346-4,0)))</f>
        <v/>
      </c>
      <c r="H2346" s="290" t="str">
        <f ca="1">IF(ISERROR($S2346),"",OFFSET('Smelter Reference List'!$G$4,$S2346-4,0))</f>
        <v/>
      </c>
      <c r="I2346" s="291" t="str">
        <f ca="1">IF(ISERROR($S2346),"",OFFSET('Smelter Reference List'!$H$4,$S2346-4,0))</f>
        <v/>
      </c>
      <c r="J2346" s="291" t="str">
        <f ca="1">IF(ISERROR($S2346),"",OFFSET('Smelter Reference List'!$I$4,$S2346-4,0))</f>
        <v/>
      </c>
      <c r="K2346" s="288"/>
      <c r="L2346" s="288"/>
      <c r="M2346" s="288"/>
      <c r="N2346" s="288"/>
      <c r="O2346" s="288"/>
      <c r="P2346" s="288"/>
      <c r="Q2346" s="289"/>
      <c r="R2346" s="274"/>
      <c r="S2346" s="275" t="e">
        <f>IF(OR(C2346="",C2346=T$4),NA(),MATCH($B2346&amp;$C2346,'Smelter Reference List'!$J:$J,0))</f>
        <v>#N/A</v>
      </c>
      <c r="T2346" s="276"/>
      <c r="U2346" s="276"/>
      <c r="V2346" s="276"/>
      <c r="W2346" s="276"/>
    </row>
    <row r="2347" spans="1:23" s="267" customFormat="1" ht="20.25">
      <c r="A2347" s="265"/>
      <c r="B2347" s="273"/>
      <c r="C2347" s="273"/>
      <c r="D2347" s="166" t="str">
        <f ca="1">IF(ISERROR($S2347),"",OFFSET('Smelter Reference List'!$C$4,$S2347-4,0)&amp;"")</f>
        <v/>
      </c>
      <c r="E2347" s="166" t="str">
        <f ca="1">IF(ISERROR($S2347),"",OFFSET('Smelter Reference List'!$D$4,$S2347-4,0)&amp;"")</f>
        <v/>
      </c>
      <c r="F2347" s="166" t="str">
        <f ca="1">IF(ISERROR($S2347),"",OFFSET('Smelter Reference List'!$E$4,$S2347-4,0))</f>
        <v/>
      </c>
      <c r="G2347" s="166" t="str">
        <f ca="1">IF(C2347=$U$4,"Enter smelter details", IF(ISERROR($S2347),"",OFFSET('Smelter Reference List'!$F$4,$S2347-4,0)))</f>
        <v/>
      </c>
      <c r="H2347" s="290" t="str">
        <f ca="1">IF(ISERROR($S2347),"",OFFSET('Smelter Reference List'!$G$4,$S2347-4,0))</f>
        <v/>
      </c>
      <c r="I2347" s="291" t="str">
        <f ca="1">IF(ISERROR($S2347),"",OFFSET('Smelter Reference List'!$H$4,$S2347-4,0))</f>
        <v/>
      </c>
      <c r="J2347" s="291" t="str">
        <f ca="1">IF(ISERROR($S2347),"",OFFSET('Smelter Reference List'!$I$4,$S2347-4,0))</f>
        <v/>
      </c>
      <c r="K2347" s="288"/>
      <c r="L2347" s="288"/>
      <c r="M2347" s="288"/>
      <c r="N2347" s="288"/>
      <c r="O2347" s="288"/>
      <c r="P2347" s="288"/>
      <c r="Q2347" s="289"/>
      <c r="R2347" s="274"/>
      <c r="S2347" s="275" t="e">
        <f>IF(OR(C2347="",C2347=T$4),NA(),MATCH($B2347&amp;$C2347,'Smelter Reference List'!$J:$J,0))</f>
        <v>#N/A</v>
      </c>
      <c r="T2347" s="276"/>
      <c r="U2347" s="276"/>
      <c r="V2347" s="276"/>
      <c r="W2347" s="276"/>
    </row>
    <row r="2348" spans="1:23" s="267" customFormat="1" ht="20.25">
      <c r="A2348" s="265"/>
      <c r="B2348" s="273"/>
      <c r="C2348" s="273"/>
      <c r="D2348" s="166" t="str">
        <f ca="1">IF(ISERROR($S2348),"",OFFSET('Smelter Reference List'!$C$4,$S2348-4,0)&amp;"")</f>
        <v/>
      </c>
      <c r="E2348" s="166" t="str">
        <f ca="1">IF(ISERROR($S2348),"",OFFSET('Smelter Reference List'!$D$4,$S2348-4,0)&amp;"")</f>
        <v/>
      </c>
      <c r="F2348" s="166" t="str">
        <f ca="1">IF(ISERROR($S2348),"",OFFSET('Smelter Reference List'!$E$4,$S2348-4,0))</f>
        <v/>
      </c>
      <c r="G2348" s="166" t="str">
        <f ca="1">IF(C2348=$U$4,"Enter smelter details", IF(ISERROR($S2348),"",OFFSET('Smelter Reference List'!$F$4,$S2348-4,0)))</f>
        <v/>
      </c>
      <c r="H2348" s="290" t="str">
        <f ca="1">IF(ISERROR($S2348),"",OFFSET('Smelter Reference List'!$G$4,$S2348-4,0))</f>
        <v/>
      </c>
      <c r="I2348" s="291" t="str">
        <f ca="1">IF(ISERROR($S2348),"",OFFSET('Smelter Reference List'!$H$4,$S2348-4,0))</f>
        <v/>
      </c>
      <c r="J2348" s="291" t="str">
        <f ca="1">IF(ISERROR($S2348),"",OFFSET('Smelter Reference List'!$I$4,$S2348-4,0))</f>
        <v/>
      </c>
      <c r="K2348" s="288"/>
      <c r="L2348" s="288"/>
      <c r="M2348" s="288"/>
      <c r="N2348" s="288"/>
      <c r="O2348" s="288"/>
      <c r="P2348" s="288"/>
      <c r="Q2348" s="289"/>
      <c r="R2348" s="274"/>
      <c r="S2348" s="275" t="e">
        <f>IF(OR(C2348="",C2348=T$4),NA(),MATCH($B2348&amp;$C2348,'Smelter Reference List'!$J:$J,0))</f>
        <v>#N/A</v>
      </c>
      <c r="T2348" s="276"/>
      <c r="U2348" s="276"/>
      <c r="V2348" s="276"/>
      <c r="W2348" s="276"/>
    </row>
    <row r="2349" spans="1:23" s="267" customFormat="1" ht="20.25">
      <c r="A2349" s="265"/>
      <c r="B2349" s="273"/>
      <c r="C2349" s="273"/>
      <c r="D2349" s="166" t="str">
        <f ca="1">IF(ISERROR($S2349),"",OFFSET('Smelter Reference List'!$C$4,$S2349-4,0)&amp;"")</f>
        <v/>
      </c>
      <c r="E2349" s="166" t="str">
        <f ca="1">IF(ISERROR($S2349),"",OFFSET('Smelter Reference List'!$D$4,$S2349-4,0)&amp;"")</f>
        <v/>
      </c>
      <c r="F2349" s="166" t="str">
        <f ca="1">IF(ISERROR($S2349),"",OFFSET('Smelter Reference List'!$E$4,$S2349-4,0))</f>
        <v/>
      </c>
      <c r="G2349" s="166" t="str">
        <f ca="1">IF(C2349=$U$4,"Enter smelter details", IF(ISERROR($S2349),"",OFFSET('Smelter Reference List'!$F$4,$S2349-4,0)))</f>
        <v/>
      </c>
      <c r="H2349" s="290" t="str">
        <f ca="1">IF(ISERROR($S2349),"",OFFSET('Smelter Reference List'!$G$4,$S2349-4,0))</f>
        <v/>
      </c>
      <c r="I2349" s="291" t="str">
        <f ca="1">IF(ISERROR($S2349),"",OFFSET('Smelter Reference List'!$H$4,$S2349-4,0))</f>
        <v/>
      </c>
      <c r="J2349" s="291" t="str">
        <f ca="1">IF(ISERROR($S2349),"",OFFSET('Smelter Reference List'!$I$4,$S2349-4,0))</f>
        <v/>
      </c>
      <c r="K2349" s="288"/>
      <c r="L2349" s="288"/>
      <c r="M2349" s="288"/>
      <c r="N2349" s="288"/>
      <c r="O2349" s="288"/>
      <c r="P2349" s="288"/>
      <c r="Q2349" s="289"/>
      <c r="R2349" s="274"/>
      <c r="S2349" s="275" t="e">
        <f>IF(OR(C2349="",C2349=T$4),NA(),MATCH($B2349&amp;$C2349,'Smelter Reference List'!$J:$J,0))</f>
        <v>#N/A</v>
      </c>
      <c r="T2349" s="276"/>
      <c r="U2349" s="276"/>
      <c r="V2349" s="276"/>
      <c r="W2349" s="276"/>
    </row>
    <row r="2350" spans="1:23" s="267" customFormat="1" ht="20.25">
      <c r="A2350" s="265"/>
      <c r="B2350" s="273"/>
      <c r="C2350" s="273"/>
      <c r="D2350" s="166" t="str">
        <f ca="1">IF(ISERROR($S2350),"",OFFSET('Smelter Reference List'!$C$4,$S2350-4,0)&amp;"")</f>
        <v/>
      </c>
      <c r="E2350" s="166" t="str">
        <f ca="1">IF(ISERROR($S2350),"",OFFSET('Smelter Reference List'!$D$4,$S2350-4,0)&amp;"")</f>
        <v/>
      </c>
      <c r="F2350" s="166" t="str">
        <f ca="1">IF(ISERROR($S2350),"",OFFSET('Smelter Reference List'!$E$4,$S2350-4,0))</f>
        <v/>
      </c>
      <c r="G2350" s="166" t="str">
        <f ca="1">IF(C2350=$U$4,"Enter smelter details", IF(ISERROR($S2350),"",OFFSET('Smelter Reference List'!$F$4,$S2350-4,0)))</f>
        <v/>
      </c>
      <c r="H2350" s="290" t="str">
        <f ca="1">IF(ISERROR($S2350),"",OFFSET('Smelter Reference List'!$G$4,$S2350-4,0))</f>
        <v/>
      </c>
      <c r="I2350" s="291" t="str">
        <f ca="1">IF(ISERROR($S2350),"",OFFSET('Smelter Reference List'!$H$4,$S2350-4,0))</f>
        <v/>
      </c>
      <c r="J2350" s="291" t="str">
        <f ca="1">IF(ISERROR($S2350),"",OFFSET('Smelter Reference List'!$I$4,$S2350-4,0))</f>
        <v/>
      </c>
      <c r="K2350" s="288"/>
      <c r="L2350" s="288"/>
      <c r="M2350" s="288"/>
      <c r="N2350" s="288"/>
      <c r="O2350" s="288"/>
      <c r="P2350" s="288"/>
      <c r="Q2350" s="289"/>
      <c r="R2350" s="274"/>
      <c r="S2350" s="275" t="e">
        <f>IF(OR(C2350="",C2350=T$4),NA(),MATCH($B2350&amp;$C2350,'Smelter Reference List'!$J:$J,0))</f>
        <v>#N/A</v>
      </c>
      <c r="T2350" s="276"/>
      <c r="U2350" s="276"/>
      <c r="V2350" s="276"/>
      <c r="W2350" s="276"/>
    </row>
    <row r="2351" spans="1:23" s="267" customFormat="1" ht="20.25">
      <c r="A2351" s="265"/>
      <c r="B2351" s="273"/>
      <c r="C2351" s="273"/>
      <c r="D2351" s="166" t="str">
        <f ca="1">IF(ISERROR($S2351),"",OFFSET('Smelter Reference List'!$C$4,$S2351-4,0)&amp;"")</f>
        <v/>
      </c>
      <c r="E2351" s="166" t="str">
        <f ca="1">IF(ISERROR($S2351),"",OFFSET('Smelter Reference List'!$D$4,$S2351-4,0)&amp;"")</f>
        <v/>
      </c>
      <c r="F2351" s="166" t="str">
        <f ca="1">IF(ISERROR($S2351),"",OFFSET('Smelter Reference List'!$E$4,$S2351-4,0))</f>
        <v/>
      </c>
      <c r="G2351" s="166" t="str">
        <f ca="1">IF(C2351=$U$4,"Enter smelter details", IF(ISERROR($S2351),"",OFFSET('Smelter Reference List'!$F$4,$S2351-4,0)))</f>
        <v/>
      </c>
      <c r="H2351" s="290" t="str">
        <f ca="1">IF(ISERROR($S2351),"",OFFSET('Smelter Reference List'!$G$4,$S2351-4,0))</f>
        <v/>
      </c>
      <c r="I2351" s="291" t="str">
        <f ca="1">IF(ISERROR($S2351),"",OFFSET('Smelter Reference List'!$H$4,$S2351-4,0))</f>
        <v/>
      </c>
      <c r="J2351" s="291" t="str">
        <f ca="1">IF(ISERROR($S2351),"",OFFSET('Smelter Reference List'!$I$4,$S2351-4,0))</f>
        <v/>
      </c>
      <c r="K2351" s="288"/>
      <c r="L2351" s="288"/>
      <c r="M2351" s="288"/>
      <c r="N2351" s="288"/>
      <c r="O2351" s="288"/>
      <c r="P2351" s="288"/>
      <c r="Q2351" s="289"/>
      <c r="R2351" s="274"/>
      <c r="S2351" s="275" t="e">
        <f>IF(OR(C2351="",C2351=T$4),NA(),MATCH($B2351&amp;$C2351,'Smelter Reference List'!$J:$J,0))</f>
        <v>#N/A</v>
      </c>
      <c r="T2351" s="276"/>
      <c r="U2351" s="276"/>
      <c r="V2351" s="276"/>
      <c r="W2351" s="276"/>
    </row>
    <row r="2352" spans="1:23" s="267" customFormat="1" ht="20.25">
      <c r="A2352" s="265"/>
      <c r="B2352" s="273"/>
      <c r="C2352" s="273"/>
      <c r="D2352" s="166" t="str">
        <f ca="1">IF(ISERROR($S2352),"",OFFSET('Smelter Reference List'!$C$4,$S2352-4,0)&amp;"")</f>
        <v/>
      </c>
      <c r="E2352" s="166" t="str">
        <f ca="1">IF(ISERROR($S2352),"",OFFSET('Smelter Reference List'!$D$4,$S2352-4,0)&amp;"")</f>
        <v/>
      </c>
      <c r="F2352" s="166" t="str">
        <f ca="1">IF(ISERROR($S2352),"",OFFSET('Smelter Reference List'!$E$4,$S2352-4,0))</f>
        <v/>
      </c>
      <c r="G2352" s="166" t="str">
        <f ca="1">IF(C2352=$U$4,"Enter smelter details", IF(ISERROR($S2352),"",OFFSET('Smelter Reference List'!$F$4,$S2352-4,0)))</f>
        <v/>
      </c>
      <c r="H2352" s="290" t="str">
        <f ca="1">IF(ISERROR($S2352),"",OFFSET('Smelter Reference List'!$G$4,$S2352-4,0))</f>
        <v/>
      </c>
      <c r="I2352" s="291" t="str">
        <f ca="1">IF(ISERROR($S2352),"",OFFSET('Smelter Reference List'!$H$4,$S2352-4,0))</f>
        <v/>
      </c>
      <c r="J2352" s="291" t="str">
        <f ca="1">IF(ISERROR($S2352),"",OFFSET('Smelter Reference List'!$I$4,$S2352-4,0))</f>
        <v/>
      </c>
      <c r="K2352" s="288"/>
      <c r="L2352" s="288"/>
      <c r="M2352" s="288"/>
      <c r="N2352" s="288"/>
      <c r="O2352" s="288"/>
      <c r="P2352" s="288"/>
      <c r="Q2352" s="289"/>
      <c r="R2352" s="274"/>
      <c r="S2352" s="275" t="e">
        <f>IF(OR(C2352="",C2352=T$4),NA(),MATCH($B2352&amp;$C2352,'Smelter Reference List'!$J:$J,0))</f>
        <v>#N/A</v>
      </c>
      <c r="T2352" s="276"/>
      <c r="U2352" s="276"/>
      <c r="V2352" s="276"/>
      <c r="W2352" s="276"/>
    </row>
    <row r="2353" spans="1:23" s="267" customFormat="1" ht="20.25">
      <c r="A2353" s="265"/>
      <c r="B2353" s="273"/>
      <c r="C2353" s="273"/>
      <c r="D2353" s="166" t="str">
        <f ca="1">IF(ISERROR($S2353),"",OFFSET('Smelter Reference List'!$C$4,$S2353-4,0)&amp;"")</f>
        <v/>
      </c>
      <c r="E2353" s="166" t="str">
        <f ca="1">IF(ISERROR($S2353),"",OFFSET('Smelter Reference List'!$D$4,$S2353-4,0)&amp;"")</f>
        <v/>
      </c>
      <c r="F2353" s="166" t="str">
        <f ca="1">IF(ISERROR($S2353),"",OFFSET('Smelter Reference List'!$E$4,$S2353-4,0))</f>
        <v/>
      </c>
      <c r="G2353" s="166" t="str">
        <f ca="1">IF(C2353=$U$4,"Enter smelter details", IF(ISERROR($S2353),"",OFFSET('Smelter Reference List'!$F$4,$S2353-4,0)))</f>
        <v/>
      </c>
      <c r="H2353" s="290" t="str">
        <f ca="1">IF(ISERROR($S2353),"",OFFSET('Smelter Reference List'!$G$4,$S2353-4,0))</f>
        <v/>
      </c>
      <c r="I2353" s="291" t="str">
        <f ca="1">IF(ISERROR($S2353),"",OFFSET('Smelter Reference List'!$H$4,$S2353-4,0))</f>
        <v/>
      </c>
      <c r="J2353" s="291" t="str">
        <f ca="1">IF(ISERROR($S2353),"",OFFSET('Smelter Reference List'!$I$4,$S2353-4,0))</f>
        <v/>
      </c>
      <c r="K2353" s="288"/>
      <c r="L2353" s="288"/>
      <c r="M2353" s="288"/>
      <c r="N2353" s="288"/>
      <c r="O2353" s="288"/>
      <c r="P2353" s="288"/>
      <c r="Q2353" s="289"/>
      <c r="R2353" s="274"/>
      <c r="S2353" s="275" t="e">
        <f>IF(OR(C2353="",C2353=T$4),NA(),MATCH($B2353&amp;$C2353,'Smelter Reference List'!$J:$J,0))</f>
        <v>#N/A</v>
      </c>
      <c r="T2353" s="276"/>
      <c r="U2353" s="276"/>
      <c r="V2353" s="276"/>
      <c r="W2353" s="276"/>
    </row>
    <row r="2354" spans="1:23" s="267" customFormat="1" ht="20.25">
      <c r="A2354" s="265"/>
      <c r="B2354" s="273"/>
      <c r="C2354" s="273"/>
      <c r="D2354" s="166" t="str">
        <f ca="1">IF(ISERROR($S2354),"",OFFSET('Smelter Reference List'!$C$4,$S2354-4,0)&amp;"")</f>
        <v/>
      </c>
      <c r="E2354" s="166" t="str">
        <f ca="1">IF(ISERROR($S2354),"",OFFSET('Smelter Reference List'!$D$4,$S2354-4,0)&amp;"")</f>
        <v/>
      </c>
      <c r="F2354" s="166" t="str">
        <f ca="1">IF(ISERROR($S2354),"",OFFSET('Smelter Reference List'!$E$4,$S2354-4,0))</f>
        <v/>
      </c>
      <c r="G2354" s="166" t="str">
        <f ca="1">IF(C2354=$U$4,"Enter smelter details", IF(ISERROR($S2354),"",OFFSET('Smelter Reference List'!$F$4,$S2354-4,0)))</f>
        <v/>
      </c>
      <c r="H2354" s="290" t="str">
        <f ca="1">IF(ISERROR($S2354),"",OFFSET('Smelter Reference List'!$G$4,$S2354-4,0))</f>
        <v/>
      </c>
      <c r="I2354" s="291" t="str">
        <f ca="1">IF(ISERROR($S2354),"",OFFSET('Smelter Reference List'!$H$4,$S2354-4,0))</f>
        <v/>
      </c>
      <c r="J2354" s="291" t="str">
        <f ca="1">IF(ISERROR($S2354),"",OFFSET('Smelter Reference List'!$I$4,$S2354-4,0))</f>
        <v/>
      </c>
      <c r="K2354" s="288"/>
      <c r="L2354" s="288"/>
      <c r="M2354" s="288"/>
      <c r="N2354" s="288"/>
      <c r="O2354" s="288"/>
      <c r="P2354" s="288"/>
      <c r="Q2354" s="289"/>
      <c r="R2354" s="274"/>
      <c r="S2354" s="275" t="e">
        <f>IF(OR(C2354="",C2354=T$4),NA(),MATCH($B2354&amp;$C2354,'Smelter Reference List'!$J:$J,0))</f>
        <v>#N/A</v>
      </c>
      <c r="T2354" s="276"/>
      <c r="U2354" s="276"/>
      <c r="V2354" s="276"/>
      <c r="W2354" s="276"/>
    </row>
    <row r="2355" spans="1:23" s="267" customFormat="1" ht="20.25">
      <c r="A2355" s="265"/>
      <c r="B2355" s="273"/>
      <c r="C2355" s="273"/>
      <c r="D2355" s="166" t="str">
        <f ca="1">IF(ISERROR($S2355),"",OFFSET('Smelter Reference List'!$C$4,$S2355-4,0)&amp;"")</f>
        <v/>
      </c>
      <c r="E2355" s="166" t="str">
        <f ca="1">IF(ISERROR($S2355),"",OFFSET('Smelter Reference List'!$D$4,$S2355-4,0)&amp;"")</f>
        <v/>
      </c>
      <c r="F2355" s="166" t="str">
        <f ca="1">IF(ISERROR($S2355),"",OFFSET('Smelter Reference List'!$E$4,$S2355-4,0))</f>
        <v/>
      </c>
      <c r="G2355" s="166" t="str">
        <f ca="1">IF(C2355=$U$4,"Enter smelter details", IF(ISERROR($S2355),"",OFFSET('Smelter Reference List'!$F$4,$S2355-4,0)))</f>
        <v/>
      </c>
      <c r="H2355" s="290" t="str">
        <f ca="1">IF(ISERROR($S2355),"",OFFSET('Smelter Reference List'!$G$4,$S2355-4,0))</f>
        <v/>
      </c>
      <c r="I2355" s="291" t="str">
        <f ca="1">IF(ISERROR($S2355),"",OFFSET('Smelter Reference List'!$H$4,$S2355-4,0))</f>
        <v/>
      </c>
      <c r="J2355" s="291" t="str">
        <f ca="1">IF(ISERROR($S2355),"",OFFSET('Smelter Reference List'!$I$4,$S2355-4,0))</f>
        <v/>
      </c>
      <c r="K2355" s="288"/>
      <c r="L2355" s="288"/>
      <c r="M2355" s="288"/>
      <c r="N2355" s="288"/>
      <c r="O2355" s="288"/>
      <c r="P2355" s="288"/>
      <c r="Q2355" s="289"/>
      <c r="R2355" s="274"/>
      <c r="S2355" s="275" t="e">
        <f>IF(OR(C2355="",C2355=T$4),NA(),MATCH($B2355&amp;$C2355,'Smelter Reference List'!$J:$J,0))</f>
        <v>#N/A</v>
      </c>
      <c r="T2355" s="276"/>
      <c r="U2355" s="276"/>
      <c r="V2355" s="276"/>
      <c r="W2355" s="276"/>
    </row>
    <row r="2356" spans="1:23" s="267" customFormat="1" ht="20.25">
      <c r="A2356" s="265"/>
      <c r="B2356" s="273"/>
      <c r="C2356" s="273"/>
      <c r="D2356" s="166" t="str">
        <f ca="1">IF(ISERROR($S2356),"",OFFSET('Smelter Reference List'!$C$4,$S2356-4,0)&amp;"")</f>
        <v/>
      </c>
      <c r="E2356" s="166" t="str">
        <f ca="1">IF(ISERROR($S2356),"",OFFSET('Smelter Reference List'!$D$4,$S2356-4,0)&amp;"")</f>
        <v/>
      </c>
      <c r="F2356" s="166" t="str">
        <f ca="1">IF(ISERROR($S2356),"",OFFSET('Smelter Reference List'!$E$4,$S2356-4,0))</f>
        <v/>
      </c>
      <c r="G2356" s="166" t="str">
        <f ca="1">IF(C2356=$U$4,"Enter smelter details", IF(ISERROR($S2356),"",OFFSET('Smelter Reference List'!$F$4,$S2356-4,0)))</f>
        <v/>
      </c>
      <c r="H2356" s="290" t="str">
        <f ca="1">IF(ISERROR($S2356),"",OFFSET('Smelter Reference List'!$G$4,$S2356-4,0))</f>
        <v/>
      </c>
      <c r="I2356" s="291" t="str">
        <f ca="1">IF(ISERROR($S2356),"",OFFSET('Smelter Reference List'!$H$4,$S2356-4,0))</f>
        <v/>
      </c>
      <c r="J2356" s="291" t="str">
        <f ca="1">IF(ISERROR($S2356),"",OFFSET('Smelter Reference List'!$I$4,$S2356-4,0))</f>
        <v/>
      </c>
      <c r="K2356" s="288"/>
      <c r="L2356" s="288"/>
      <c r="M2356" s="288"/>
      <c r="N2356" s="288"/>
      <c r="O2356" s="288"/>
      <c r="P2356" s="288"/>
      <c r="Q2356" s="289"/>
      <c r="R2356" s="274"/>
      <c r="S2356" s="275" t="e">
        <f>IF(OR(C2356="",C2356=T$4),NA(),MATCH($B2356&amp;$C2356,'Smelter Reference List'!$J:$J,0))</f>
        <v>#N/A</v>
      </c>
      <c r="T2356" s="276"/>
      <c r="U2356" s="276"/>
      <c r="V2356" s="276"/>
      <c r="W2356" s="276"/>
    </row>
    <row r="2357" spans="1:23" s="267" customFormat="1" ht="20.25">
      <c r="A2357" s="265"/>
      <c r="B2357" s="273"/>
      <c r="C2357" s="273"/>
      <c r="D2357" s="166" t="str">
        <f ca="1">IF(ISERROR($S2357),"",OFFSET('Smelter Reference List'!$C$4,$S2357-4,0)&amp;"")</f>
        <v/>
      </c>
      <c r="E2357" s="166" t="str">
        <f ca="1">IF(ISERROR($S2357),"",OFFSET('Smelter Reference List'!$D$4,$S2357-4,0)&amp;"")</f>
        <v/>
      </c>
      <c r="F2357" s="166" t="str">
        <f ca="1">IF(ISERROR($S2357),"",OFFSET('Smelter Reference List'!$E$4,$S2357-4,0))</f>
        <v/>
      </c>
      <c r="G2357" s="166" t="str">
        <f ca="1">IF(C2357=$U$4,"Enter smelter details", IF(ISERROR($S2357),"",OFFSET('Smelter Reference List'!$F$4,$S2357-4,0)))</f>
        <v/>
      </c>
      <c r="H2357" s="290" t="str">
        <f ca="1">IF(ISERROR($S2357),"",OFFSET('Smelter Reference List'!$G$4,$S2357-4,0))</f>
        <v/>
      </c>
      <c r="I2357" s="291" t="str">
        <f ca="1">IF(ISERROR($S2357),"",OFFSET('Smelter Reference List'!$H$4,$S2357-4,0))</f>
        <v/>
      </c>
      <c r="J2357" s="291" t="str">
        <f ca="1">IF(ISERROR($S2357),"",OFFSET('Smelter Reference List'!$I$4,$S2357-4,0))</f>
        <v/>
      </c>
      <c r="K2357" s="288"/>
      <c r="L2357" s="288"/>
      <c r="M2357" s="288"/>
      <c r="N2357" s="288"/>
      <c r="O2357" s="288"/>
      <c r="P2357" s="288"/>
      <c r="Q2357" s="289"/>
      <c r="R2357" s="274"/>
      <c r="S2357" s="275" t="e">
        <f>IF(OR(C2357="",C2357=T$4),NA(),MATCH($B2357&amp;$C2357,'Smelter Reference List'!$J:$J,0))</f>
        <v>#N/A</v>
      </c>
      <c r="T2357" s="276"/>
      <c r="U2357" s="276"/>
      <c r="V2357" s="276"/>
      <c r="W2357" s="276"/>
    </row>
    <row r="2358" spans="1:23" s="267" customFormat="1" ht="20.25">
      <c r="A2358" s="265"/>
      <c r="B2358" s="273"/>
      <c r="C2358" s="273"/>
      <c r="D2358" s="166" t="str">
        <f ca="1">IF(ISERROR($S2358),"",OFFSET('Smelter Reference List'!$C$4,$S2358-4,0)&amp;"")</f>
        <v/>
      </c>
      <c r="E2358" s="166" t="str">
        <f ca="1">IF(ISERROR($S2358),"",OFFSET('Smelter Reference List'!$D$4,$S2358-4,0)&amp;"")</f>
        <v/>
      </c>
      <c r="F2358" s="166" t="str">
        <f ca="1">IF(ISERROR($S2358),"",OFFSET('Smelter Reference List'!$E$4,$S2358-4,0))</f>
        <v/>
      </c>
      <c r="G2358" s="166" t="str">
        <f ca="1">IF(C2358=$U$4,"Enter smelter details", IF(ISERROR($S2358),"",OFFSET('Smelter Reference List'!$F$4,$S2358-4,0)))</f>
        <v/>
      </c>
      <c r="H2358" s="290" t="str">
        <f ca="1">IF(ISERROR($S2358),"",OFFSET('Smelter Reference List'!$G$4,$S2358-4,0))</f>
        <v/>
      </c>
      <c r="I2358" s="291" t="str">
        <f ca="1">IF(ISERROR($S2358),"",OFFSET('Smelter Reference List'!$H$4,$S2358-4,0))</f>
        <v/>
      </c>
      <c r="J2358" s="291" t="str">
        <f ca="1">IF(ISERROR($S2358),"",OFFSET('Smelter Reference List'!$I$4,$S2358-4,0))</f>
        <v/>
      </c>
      <c r="K2358" s="288"/>
      <c r="L2358" s="288"/>
      <c r="M2358" s="288"/>
      <c r="N2358" s="288"/>
      <c r="O2358" s="288"/>
      <c r="P2358" s="288"/>
      <c r="Q2358" s="289"/>
      <c r="R2358" s="274"/>
      <c r="S2358" s="275" t="e">
        <f>IF(OR(C2358="",C2358=T$4),NA(),MATCH($B2358&amp;$C2358,'Smelter Reference List'!$J:$J,0))</f>
        <v>#N/A</v>
      </c>
      <c r="T2358" s="276"/>
      <c r="U2358" s="276"/>
      <c r="V2358" s="276"/>
      <c r="W2358" s="276"/>
    </row>
    <row r="2359" spans="1:23" s="267" customFormat="1" ht="20.25">
      <c r="A2359" s="265"/>
      <c r="B2359" s="273"/>
      <c r="C2359" s="273"/>
      <c r="D2359" s="166" t="str">
        <f ca="1">IF(ISERROR($S2359),"",OFFSET('Smelter Reference List'!$C$4,$S2359-4,0)&amp;"")</f>
        <v/>
      </c>
      <c r="E2359" s="166" t="str">
        <f ca="1">IF(ISERROR($S2359),"",OFFSET('Smelter Reference List'!$D$4,$S2359-4,0)&amp;"")</f>
        <v/>
      </c>
      <c r="F2359" s="166" t="str">
        <f ca="1">IF(ISERROR($S2359),"",OFFSET('Smelter Reference List'!$E$4,$S2359-4,0))</f>
        <v/>
      </c>
      <c r="G2359" s="166" t="str">
        <f ca="1">IF(C2359=$U$4,"Enter smelter details", IF(ISERROR($S2359),"",OFFSET('Smelter Reference List'!$F$4,$S2359-4,0)))</f>
        <v/>
      </c>
      <c r="H2359" s="290" t="str">
        <f ca="1">IF(ISERROR($S2359),"",OFFSET('Smelter Reference List'!$G$4,$S2359-4,0))</f>
        <v/>
      </c>
      <c r="I2359" s="291" t="str">
        <f ca="1">IF(ISERROR($S2359),"",OFFSET('Smelter Reference List'!$H$4,$S2359-4,0))</f>
        <v/>
      </c>
      <c r="J2359" s="291" t="str">
        <f ca="1">IF(ISERROR($S2359),"",OFFSET('Smelter Reference List'!$I$4,$S2359-4,0))</f>
        <v/>
      </c>
      <c r="K2359" s="288"/>
      <c r="L2359" s="288"/>
      <c r="M2359" s="288"/>
      <c r="N2359" s="288"/>
      <c r="O2359" s="288"/>
      <c r="P2359" s="288"/>
      <c r="Q2359" s="289"/>
      <c r="R2359" s="274"/>
      <c r="S2359" s="275" t="e">
        <f>IF(OR(C2359="",C2359=T$4),NA(),MATCH($B2359&amp;$C2359,'Smelter Reference List'!$J:$J,0))</f>
        <v>#N/A</v>
      </c>
      <c r="T2359" s="276"/>
      <c r="U2359" s="276"/>
      <c r="V2359" s="276"/>
      <c r="W2359" s="276"/>
    </row>
    <row r="2360" spans="1:23" s="267" customFormat="1" ht="20.25">
      <c r="A2360" s="265"/>
      <c r="B2360" s="273"/>
      <c r="C2360" s="273"/>
      <c r="D2360" s="166" t="str">
        <f ca="1">IF(ISERROR($S2360),"",OFFSET('Smelter Reference List'!$C$4,$S2360-4,0)&amp;"")</f>
        <v/>
      </c>
      <c r="E2360" s="166" t="str">
        <f ca="1">IF(ISERROR($S2360),"",OFFSET('Smelter Reference List'!$D$4,$S2360-4,0)&amp;"")</f>
        <v/>
      </c>
      <c r="F2360" s="166" t="str">
        <f ca="1">IF(ISERROR($S2360),"",OFFSET('Smelter Reference List'!$E$4,$S2360-4,0))</f>
        <v/>
      </c>
      <c r="G2360" s="166" t="str">
        <f ca="1">IF(C2360=$U$4,"Enter smelter details", IF(ISERROR($S2360),"",OFFSET('Smelter Reference List'!$F$4,$S2360-4,0)))</f>
        <v/>
      </c>
      <c r="H2360" s="290" t="str">
        <f ca="1">IF(ISERROR($S2360),"",OFFSET('Smelter Reference List'!$G$4,$S2360-4,0))</f>
        <v/>
      </c>
      <c r="I2360" s="291" t="str">
        <f ca="1">IF(ISERROR($S2360),"",OFFSET('Smelter Reference List'!$H$4,$S2360-4,0))</f>
        <v/>
      </c>
      <c r="J2360" s="291" t="str">
        <f ca="1">IF(ISERROR($S2360),"",OFFSET('Smelter Reference List'!$I$4,$S2360-4,0))</f>
        <v/>
      </c>
      <c r="K2360" s="288"/>
      <c r="L2360" s="288"/>
      <c r="M2360" s="288"/>
      <c r="N2360" s="288"/>
      <c r="O2360" s="288"/>
      <c r="P2360" s="288"/>
      <c r="Q2360" s="289"/>
      <c r="R2360" s="274"/>
      <c r="S2360" s="275" t="e">
        <f>IF(OR(C2360="",C2360=T$4),NA(),MATCH($B2360&amp;$C2360,'Smelter Reference List'!$J:$J,0))</f>
        <v>#N/A</v>
      </c>
      <c r="T2360" s="276"/>
      <c r="U2360" s="276"/>
      <c r="V2360" s="276"/>
      <c r="W2360" s="276"/>
    </row>
    <row r="2361" spans="1:23" s="267" customFormat="1" ht="20.25">
      <c r="A2361" s="265"/>
      <c r="B2361" s="273"/>
      <c r="C2361" s="273"/>
      <c r="D2361" s="166" t="str">
        <f ca="1">IF(ISERROR($S2361),"",OFFSET('Smelter Reference List'!$C$4,$S2361-4,0)&amp;"")</f>
        <v/>
      </c>
      <c r="E2361" s="166" t="str">
        <f ca="1">IF(ISERROR($S2361),"",OFFSET('Smelter Reference List'!$D$4,$S2361-4,0)&amp;"")</f>
        <v/>
      </c>
      <c r="F2361" s="166" t="str">
        <f ca="1">IF(ISERROR($S2361),"",OFFSET('Smelter Reference List'!$E$4,$S2361-4,0))</f>
        <v/>
      </c>
      <c r="G2361" s="166" t="str">
        <f ca="1">IF(C2361=$U$4,"Enter smelter details", IF(ISERROR($S2361),"",OFFSET('Smelter Reference List'!$F$4,$S2361-4,0)))</f>
        <v/>
      </c>
      <c r="H2361" s="290" t="str">
        <f ca="1">IF(ISERROR($S2361),"",OFFSET('Smelter Reference List'!$G$4,$S2361-4,0))</f>
        <v/>
      </c>
      <c r="I2361" s="291" t="str">
        <f ca="1">IF(ISERROR($S2361),"",OFFSET('Smelter Reference List'!$H$4,$S2361-4,0))</f>
        <v/>
      </c>
      <c r="J2361" s="291" t="str">
        <f ca="1">IF(ISERROR($S2361),"",OFFSET('Smelter Reference List'!$I$4,$S2361-4,0))</f>
        <v/>
      </c>
      <c r="K2361" s="288"/>
      <c r="L2361" s="288"/>
      <c r="M2361" s="288"/>
      <c r="N2361" s="288"/>
      <c r="O2361" s="288"/>
      <c r="P2361" s="288"/>
      <c r="Q2361" s="289"/>
      <c r="R2361" s="274"/>
      <c r="S2361" s="275" t="e">
        <f>IF(OR(C2361="",C2361=T$4),NA(),MATCH($B2361&amp;$C2361,'Smelter Reference List'!$J:$J,0))</f>
        <v>#N/A</v>
      </c>
      <c r="T2361" s="276"/>
      <c r="U2361" s="276"/>
      <c r="V2361" s="276"/>
      <c r="W2361" s="276"/>
    </row>
    <row r="2362" spans="1:23" s="267" customFormat="1" ht="20.25">
      <c r="A2362" s="265"/>
      <c r="B2362" s="273"/>
      <c r="C2362" s="273"/>
      <c r="D2362" s="166" t="str">
        <f ca="1">IF(ISERROR($S2362),"",OFFSET('Smelter Reference List'!$C$4,$S2362-4,0)&amp;"")</f>
        <v/>
      </c>
      <c r="E2362" s="166" t="str">
        <f ca="1">IF(ISERROR($S2362),"",OFFSET('Smelter Reference List'!$D$4,$S2362-4,0)&amp;"")</f>
        <v/>
      </c>
      <c r="F2362" s="166" t="str">
        <f ca="1">IF(ISERROR($S2362),"",OFFSET('Smelter Reference List'!$E$4,$S2362-4,0))</f>
        <v/>
      </c>
      <c r="G2362" s="166" t="str">
        <f ca="1">IF(C2362=$U$4,"Enter smelter details", IF(ISERROR($S2362),"",OFFSET('Smelter Reference List'!$F$4,$S2362-4,0)))</f>
        <v/>
      </c>
      <c r="H2362" s="290" t="str">
        <f ca="1">IF(ISERROR($S2362),"",OFFSET('Smelter Reference List'!$G$4,$S2362-4,0))</f>
        <v/>
      </c>
      <c r="I2362" s="291" t="str">
        <f ca="1">IF(ISERROR($S2362),"",OFFSET('Smelter Reference List'!$H$4,$S2362-4,0))</f>
        <v/>
      </c>
      <c r="J2362" s="291" t="str">
        <f ca="1">IF(ISERROR($S2362),"",OFFSET('Smelter Reference List'!$I$4,$S2362-4,0))</f>
        <v/>
      </c>
      <c r="K2362" s="288"/>
      <c r="L2362" s="288"/>
      <c r="M2362" s="288"/>
      <c r="N2362" s="288"/>
      <c r="O2362" s="288"/>
      <c r="P2362" s="288"/>
      <c r="Q2362" s="289"/>
      <c r="R2362" s="274"/>
      <c r="S2362" s="275" t="e">
        <f>IF(OR(C2362="",C2362=T$4),NA(),MATCH($B2362&amp;$C2362,'Smelter Reference List'!$J:$J,0))</f>
        <v>#N/A</v>
      </c>
      <c r="T2362" s="276"/>
      <c r="U2362" s="276"/>
      <c r="V2362" s="276"/>
      <c r="W2362" s="276"/>
    </row>
    <row r="2363" spans="1:23" s="267" customFormat="1" ht="20.25">
      <c r="A2363" s="265"/>
      <c r="B2363" s="273"/>
      <c r="C2363" s="273"/>
      <c r="D2363" s="166" t="str">
        <f ca="1">IF(ISERROR($S2363),"",OFFSET('Smelter Reference List'!$C$4,$S2363-4,0)&amp;"")</f>
        <v/>
      </c>
      <c r="E2363" s="166" t="str">
        <f ca="1">IF(ISERROR($S2363),"",OFFSET('Smelter Reference List'!$D$4,$S2363-4,0)&amp;"")</f>
        <v/>
      </c>
      <c r="F2363" s="166" t="str">
        <f ca="1">IF(ISERROR($S2363),"",OFFSET('Smelter Reference List'!$E$4,$S2363-4,0))</f>
        <v/>
      </c>
      <c r="G2363" s="166" t="str">
        <f ca="1">IF(C2363=$U$4,"Enter smelter details", IF(ISERROR($S2363),"",OFFSET('Smelter Reference List'!$F$4,$S2363-4,0)))</f>
        <v/>
      </c>
      <c r="H2363" s="290" t="str">
        <f ca="1">IF(ISERROR($S2363),"",OFFSET('Smelter Reference List'!$G$4,$S2363-4,0))</f>
        <v/>
      </c>
      <c r="I2363" s="291" t="str">
        <f ca="1">IF(ISERROR($S2363),"",OFFSET('Smelter Reference List'!$H$4,$S2363-4,0))</f>
        <v/>
      </c>
      <c r="J2363" s="291" t="str">
        <f ca="1">IF(ISERROR($S2363),"",OFFSET('Smelter Reference List'!$I$4,$S2363-4,0))</f>
        <v/>
      </c>
      <c r="K2363" s="288"/>
      <c r="L2363" s="288"/>
      <c r="M2363" s="288"/>
      <c r="N2363" s="288"/>
      <c r="O2363" s="288"/>
      <c r="P2363" s="288"/>
      <c r="Q2363" s="289"/>
      <c r="R2363" s="274"/>
      <c r="S2363" s="275" t="e">
        <f>IF(OR(C2363="",C2363=T$4),NA(),MATCH($B2363&amp;$C2363,'Smelter Reference List'!$J:$J,0))</f>
        <v>#N/A</v>
      </c>
      <c r="T2363" s="276"/>
      <c r="U2363" s="276"/>
      <c r="V2363" s="276"/>
      <c r="W2363" s="276"/>
    </row>
    <row r="2364" spans="1:23" s="267" customFormat="1" ht="20.25">
      <c r="A2364" s="265"/>
      <c r="B2364" s="273"/>
      <c r="C2364" s="273"/>
      <c r="D2364" s="166" t="str">
        <f ca="1">IF(ISERROR($S2364),"",OFFSET('Smelter Reference List'!$C$4,$S2364-4,0)&amp;"")</f>
        <v/>
      </c>
      <c r="E2364" s="166" t="str">
        <f ca="1">IF(ISERROR($S2364),"",OFFSET('Smelter Reference List'!$D$4,$S2364-4,0)&amp;"")</f>
        <v/>
      </c>
      <c r="F2364" s="166" t="str">
        <f ca="1">IF(ISERROR($S2364),"",OFFSET('Smelter Reference List'!$E$4,$S2364-4,0))</f>
        <v/>
      </c>
      <c r="G2364" s="166" t="str">
        <f ca="1">IF(C2364=$U$4,"Enter smelter details", IF(ISERROR($S2364),"",OFFSET('Smelter Reference List'!$F$4,$S2364-4,0)))</f>
        <v/>
      </c>
      <c r="H2364" s="290" t="str">
        <f ca="1">IF(ISERROR($S2364),"",OFFSET('Smelter Reference List'!$G$4,$S2364-4,0))</f>
        <v/>
      </c>
      <c r="I2364" s="291" t="str">
        <f ca="1">IF(ISERROR($S2364),"",OFFSET('Smelter Reference List'!$H$4,$S2364-4,0))</f>
        <v/>
      </c>
      <c r="J2364" s="291" t="str">
        <f ca="1">IF(ISERROR($S2364),"",OFFSET('Smelter Reference List'!$I$4,$S2364-4,0))</f>
        <v/>
      </c>
      <c r="K2364" s="288"/>
      <c r="L2364" s="288"/>
      <c r="M2364" s="288"/>
      <c r="N2364" s="288"/>
      <c r="O2364" s="288"/>
      <c r="P2364" s="288"/>
      <c r="Q2364" s="289"/>
      <c r="R2364" s="274"/>
      <c r="S2364" s="275" t="e">
        <f>IF(OR(C2364="",C2364=T$4),NA(),MATCH($B2364&amp;$C2364,'Smelter Reference List'!$J:$J,0))</f>
        <v>#N/A</v>
      </c>
      <c r="T2364" s="276"/>
      <c r="U2364" s="276"/>
      <c r="V2364" s="276"/>
      <c r="W2364" s="276"/>
    </row>
    <row r="2365" spans="1:23" s="267" customFormat="1" ht="20.25">
      <c r="A2365" s="265"/>
      <c r="B2365" s="273"/>
      <c r="C2365" s="273"/>
      <c r="D2365" s="166" t="str">
        <f ca="1">IF(ISERROR($S2365),"",OFFSET('Smelter Reference List'!$C$4,$S2365-4,0)&amp;"")</f>
        <v/>
      </c>
      <c r="E2365" s="166" t="str">
        <f ca="1">IF(ISERROR($S2365),"",OFFSET('Smelter Reference List'!$D$4,$S2365-4,0)&amp;"")</f>
        <v/>
      </c>
      <c r="F2365" s="166" t="str">
        <f ca="1">IF(ISERROR($S2365),"",OFFSET('Smelter Reference List'!$E$4,$S2365-4,0))</f>
        <v/>
      </c>
      <c r="G2365" s="166" t="str">
        <f ca="1">IF(C2365=$U$4,"Enter smelter details", IF(ISERROR($S2365),"",OFFSET('Smelter Reference List'!$F$4,$S2365-4,0)))</f>
        <v/>
      </c>
      <c r="H2365" s="290" t="str">
        <f ca="1">IF(ISERROR($S2365),"",OFFSET('Smelter Reference List'!$G$4,$S2365-4,0))</f>
        <v/>
      </c>
      <c r="I2365" s="291" t="str">
        <f ca="1">IF(ISERROR($S2365),"",OFFSET('Smelter Reference List'!$H$4,$S2365-4,0))</f>
        <v/>
      </c>
      <c r="J2365" s="291" t="str">
        <f ca="1">IF(ISERROR($S2365),"",OFFSET('Smelter Reference List'!$I$4,$S2365-4,0))</f>
        <v/>
      </c>
      <c r="K2365" s="288"/>
      <c r="L2365" s="288"/>
      <c r="M2365" s="288"/>
      <c r="N2365" s="288"/>
      <c r="O2365" s="288"/>
      <c r="P2365" s="288"/>
      <c r="Q2365" s="289"/>
      <c r="R2365" s="274"/>
      <c r="S2365" s="275" t="e">
        <f>IF(OR(C2365="",C2365=T$4),NA(),MATCH($B2365&amp;$C2365,'Smelter Reference List'!$J:$J,0))</f>
        <v>#N/A</v>
      </c>
      <c r="T2365" s="276"/>
      <c r="U2365" s="276"/>
      <c r="V2365" s="276"/>
      <c r="W2365" s="276"/>
    </row>
    <row r="2366" spans="1:23" s="267" customFormat="1" ht="20.25">
      <c r="A2366" s="265"/>
      <c r="B2366" s="273"/>
      <c r="C2366" s="273"/>
      <c r="D2366" s="166" t="str">
        <f ca="1">IF(ISERROR($S2366),"",OFFSET('Smelter Reference List'!$C$4,$S2366-4,0)&amp;"")</f>
        <v/>
      </c>
      <c r="E2366" s="166" t="str">
        <f ca="1">IF(ISERROR($S2366),"",OFFSET('Smelter Reference List'!$D$4,$S2366-4,0)&amp;"")</f>
        <v/>
      </c>
      <c r="F2366" s="166" t="str">
        <f ca="1">IF(ISERROR($S2366),"",OFFSET('Smelter Reference List'!$E$4,$S2366-4,0))</f>
        <v/>
      </c>
      <c r="G2366" s="166" t="str">
        <f ca="1">IF(C2366=$U$4,"Enter smelter details", IF(ISERROR($S2366),"",OFFSET('Smelter Reference List'!$F$4,$S2366-4,0)))</f>
        <v/>
      </c>
      <c r="H2366" s="290" t="str">
        <f ca="1">IF(ISERROR($S2366),"",OFFSET('Smelter Reference List'!$G$4,$S2366-4,0))</f>
        <v/>
      </c>
      <c r="I2366" s="291" t="str">
        <f ca="1">IF(ISERROR($S2366),"",OFFSET('Smelter Reference List'!$H$4,$S2366-4,0))</f>
        <v/>
      </c>
      <c r="J2366" s="291" t="str">
        <f ca="1">IF(ISERROR($S2366),"",OFFSET('Smelter Reference List'!$I$4,$S2366-4,0))</f>
        <v/>
      </c>
      <c r="K2366" s="288"/>
      <c r="L2366" s="288"/>
      <c r="M2366" s="288"/>
      <c r="N2366" s="288"/>
      <c r="O2366" s="288"/>
      <c r="P2366" s="288"/>
      <c r="Q2366" s="289"/>
      <c r="R2366" s="274"/>
      <c r="S2366" s="275" t="e">
        <f>IF(OR(C2366="",C2366=T$4),NA(),MATCH($B2366&amp;$C2366,'Smelter Reference List'!$J:$J,0))</f>
        <v>#N/A</v>
      </c>
      <c r="T2366" s="276"/>
      <c r="U2366" s="276"/>
      <c r="V2366" s="276"/>
      <c r="W2366" s="276"/>
    </row>
    <row r="2367" spans="1:23" s="267" customFormat="1" ht="20.25">
      <c r="A2367" s="265"/>
      <c r="B2367" s="273"/>
      <c r="C2367" s="273"/>
      <c r="D2367" s="166" t="str">
        <f ca="1">IF(ISERROR($S2367),"",OFFSET('Smelter Reference List'!$C$4,$S2367-4,0)&amp;"")</f>
        <v/>
      </c>
      <c r="E2367" s="166" t="str">
        <f ca="1">IF(ISERROR($S2367),"",OFFSET('Smelter Reference List'!$D$4,$S2367-4,0)&amp;"")</f>
        <v/>
      </c>
      <c r="F2367" s="166" t="str">
        <f ca="1">IF(ISERROR($S2367),"",OFFSET('Smelter Reference List'!$E$4,$S2367-4,0))</f>
        <v/>
      </c>
      <c r="G2367" s="166" t="str">
        <f ca="1">IF(C2367=$U$4,"Enter smelter details", IF(ISERROR($S2367),"",OFFSET('Smelter Reference List'!$F$4,$S2367-4,0)))</f>
        <v/>
      </c>
      <c r="H2367" s="290" t="str">
        <f ca="1">IF(ISERROR($S2367),"",OFFSET('Smelter Reference List'!$G$4,$S2367-4,0))</f>
        <v/>
      </c>
      <c r="I2367" s="291" t="str">
        <f ca="1">IF(ISERROR($S2367),"",OFFSET('Smelter Reference List'!$H$4,$S2367-4,0))</f>
        <v/>
      </c>
      <c r="J2367" s="291" t="str">
        <f ca="1">IF(ISERROR($S2367),"",OFFSET('Smelter Reference List'!$I$4,$S2367-4,0))</f>
        <v/>
      </c>
      <c r="K2367" s="288"/>
      <c r="L2367" s="288"/>
      <c r="M2367" s="288"/>
      <c r="N2367" s="288"/>
      <c r="O2367" s="288"/>
      <c r="P2367" s="288"/>
      <c r="Q2367" s="289"/>
      <c r="R2367" s="274"/>
      <c r="S2367" s="275" t="e">
        <f>IF(OR(C2367="",C2367=T$4),NA(),MATCH($B2367&amp;$C2367,'Smelter Reference List'!$J:$J,0))</f>
        <v>#N/A</v>
      </c>
      <c r="T2367" s="276"/>
      <c r="U2367" s="276"/>
      <c r="V2367" s="276"/>
      <c r="W2367" s="276"/>
    </row>
    <row r="2368" spans="1:23" s="267" customFormat="1" ht="20.25">
      <c r="A2368" s="265"/>
      <c r="B2368" s="273"/>
      <c r="C2368" s="273"/>
      <c r="D2368" s="166" t="str">
        <f ca="1">IF(ISERROR($S2368),"",OFFSET('Smelter Reference List'!$C$4,$S2368-4,0)&amp;"")</f>
        <v/>
      </c>
      <c r="E2368" s="166" t="str">
        <f ca="1">IF(ISERROR($S2368),"",OFFSET('Smelter Reference List'!$D$4,$S2368-4,0)&amp;"")</f>
        <v/>
      </c>
      <c r="F2368" s="166" t="str">
        <f ca="1">IF(ISERROR($S2368),"",OFFSET('Smelter Reference List'!$E$4,$S2368-4,0))</f>
        <v/>
      </c>
      <c r="G2368" s="166" t="str">
        <f ca="1">IF(C2368=$U$4,"Enter smelter details", IF(ISERROR($S2368),"",OFFSET('Smelter Reference List'!$F$4,$S2368-4,0)))</f>
        <v/>
      </c>
      <c r="H2368" s="290" t="str">
        <f ca="1">IF(ISERROR($S2368),"",OFFSET('Smelter Reference List'!$G$4,$S2368-4,0))</f>
        <v/>
      </c>
      <c r="I2368" s="291" t="str">
        <f ca="1">IF(ISERROR($S2368),"",OFFSET('Smelter Reference List'!$H$4,$S2368-4,0))</f>
        <v/>
      </c>
      <c r="J2368" s="291" t="str">
        <f ca="1">IF(ISERROR($S2368),"",OFFSET('Smelter Reference List'!$I$4,$S2368-4,0))</f>
        <v/>
      </c>
      <c r="K2368" s="288"/>
      <c r="L2368" s="288"/>
      <c r="M2368" s="288"/>
      <c r="N2368" s="288"/>
      <c r="O2368" s="288"/>
      <c r="P2368" s="288"/>
      <c r="Q2368" s="289"/>
      <c r="R2368" s="274"/>
      <c r="S2368" s="275" t="e">
        <f>IF(OR(C2368="",C2368=T$4),NA(),MATCH($B2368&amp;$C2368,'Smelter Reference List'!$J:$J,0))</f>
        <v>#N/A</v>
      </c>
      <c r="T2368" s="276"/>
      <c r="U2368" s="276"/>
      <c r="V2368" s="276"/>
      <c r="W2368" s="276"/>
    </row>
    <row r="2369" spans="1:23" s="267" customFormat="1" ht="20.25">
      <c r="A2369" s="265"/>
      <c r="B2369" s="273"/>
      <c r="C2369" s="273"/>
      <c r="D2369" s="166" t="str">
        <f ca="1">IF(ISERROR($S2369),"",OFFSET('Smelter Reference List'!$C$4,$S2369-4,0)&amp;"")</f>
        <v/>
      </c>
      <c r="E2369" s="166" t="str">
        <f ca="1">IF(ISERROR($S2369),"",OFFSET('Smelter Reference List'!$D$4,$S2369-4,0)&amp;"")</f>
        <v/>
      </c>
      <c r="F2369" s="166" t="str">
        <f ca="1">IF(ISERROR($S2369),"",OFFSET('Smelter Reference List'!$E$4,$S2369-4,0))</f>
        <v/>
      </c>
      <c r="G2369" s="166" t="str">
        <f ca="1">IF(C2369=$U$4,"Enter smelter details", IF(ISERROR($S2369),"",OFFSET('Smelter Reference List'!$F$4,$S2369-4,0)))</f>
        <v/>
      </c>
      <c r="H2369" s="290" t="str">
        <f ca="1">IF(ISERROR($S2369),"",OFFSET('Smelter Reference List'!$G$4,$S2369-4,0))</f>
        <v/>
      </c>
      <c r="I2369" s="291" t="str">
        <f ca="1">IF(ISERROR($S2369),"",OFFSET('Smelter Reference List'!$H$4,$S2369-4,0))</f>
        <v/>
      </c>
      <c r="J2369" s="291" t="str">
        <f ca="1">IF(ISERROR($S2369),"",OFFSET('Smelter Reference List'!$I$4,$S2369-4,0))</f>
        <v/>
      </c>
      <c r="K2369" s="288"/>
      <c r="L2369" s="288"/>
      <c r="M2369" s="288"/>
      <c r="N2369" s="288"/>
      <c r="O2369" s="288"/>
      <c r="P2369" s="288"/>
      <c r="Q2369" s="289"/>
      <c r="R2369" s="274"/>
      <c r="S2369" s="275" t="e">
        <f>IF(OR(C2369="",C2369=T$4),NA(),MATCH($B2369&amp;$C2369,'Smelter Reference List'!$J:$J,0))</f>
        <v>#N/A</v>
      </c>
      <c r="T2369" s="276"/>
      <c r="U2369" s="276"/>
      <c r="V2369" s="276"/>
      <c r="W2369" s="276"/>
    </row>
    <row r="2370" spans="1:23" s="267" customFormat="1" ht="20.25">
      <c r="A2370" s="265"/>
      <c r="B2370" s="273"/>
      <c r="C2370" s="273"/>
      <c r="D2370" s="166" t="str">
        <f ca="1">IF(ISERROR($S2370),"",OFFSET('Smelter Reference List'!$C$4,$S2370-4,0)&amp;"")</f>
        <v/>
      </c>
      <c r="E2370" s="166" t="str">
        <f ca="1">IF(ISERROR($S2370),"",OFFSET('Smelter Reference List'!$D$4,$S2370-4,0)&amp;"")</f>
        <v/>
      </c>
      <c r="F2370" s="166" t="str">
        <f ca="1">IF(ISERROR($S2370),"",OFFSET('Smelter Reference List'!$E$4,$S2370-4,0))</f>
        <v/>
      </c>
      <c r="G2370" s="166" t="str">
        <f ca="1">IF(C2370=$U$4,"Enter smelter details", IF(ISERROR($S2370),"",OFFSET('Smelter Reference List'!$F$4,$S2370-4,0)))</f>
        <v/>
      </c>
      <c r="H2370" s="290" t="str">
        <f ca="1">IF(ISERROR($S2370),"",OFFSET('Smelter Reference List'!$G$4,$S2370-4,0))</f>
        <v/>
      </c>
      <c r="I2370" s="291" t="str">
        <f ca="1">IF(ISERROR($S2370),"",OFFSET('Smelter Reference List'!$H$4,$S2370-4,0))</f>
        <v/>
      </c>
      <c r="J2370" s="291" t="str">
        <f ca="1">IF(ISERROR($S2370),"",OFFSET('Smelter Reference List'!$I$4,$S2370-4,0))</f>
        <v/>
      </c>
      <c r="K2370" s="288"/>
      <c r="L2370" s="288"/>
      <c r="M2370" s="288"/>
      <c r="N2370" s="288"/>
      <c r="O2370" s="288"/>
      <c r="P2370" s="288"/>
      <c r="Q2370" s="289"/>
      <c r="R2370" s="274"/>
      <c r="S2370" s="275" t="e">
        <f>IF(OR(C2370="",C2370=T$4),NA(),MATCH($B2370&amp;$C2370,'Smelter Reference List'!$J:$J,0))</f>
        <v>#N/A</v>
      </c>
      <c r="T2370" s="276"/>
      <c r="U2370" s="276"/>
      <c r="V2370" s="276"/>
      <c r="W2370" s="276"/>
    </row>
    <row r="2371" spans="1:23" s="267" customFormat="1" ht="20.25">
      <c r="A2371" s="265"/>
      <c r="B2371" s="273"/>
      <c r="C2371" s="273"/>
      <c r="D2371" s="166" t="str">
        <f ca="1">IF(ISERROR($S2371),"",OFFSET('Smelter Reference List'!$C$4,$S2371-4,0)&amp;"")</f>
        <v/>
      </c>
      <c r="E2371" s="166" t="str">
        <f ca="1">IF(ISERROR($S2371),"",OFFSET('Smelter Reference List'!$D$4,$S2371-4,0)&amp;"")</f>
        <v/>
      </c>
      <c r="F2371" s="166" t="str">
        <f ca="1">IF(ISERROR($S2371),"",OFFSET('Smelter Reference List'!$E$4,$S2371-4,0))</f>
        <v/>
      </c>
      <c r="G2371" s="166" t="str">
        <f ca="1">IF(C2371=$U$4,"Enter smelter details", IF(ISERROR($S2371),"",OFFSET('Smelter Reference List'!$F$4,$S2371-4,0)))</f>
        <v/>
      </c>
      <c r="H2371" s="290" t="str">
        <f ca="1">IF(ISERROR($S2371),"",OFFSET('Smelter Reference List'!$G$4,$S2371-4,0))</f>
        <v/>
      </c>
      <c r="I2371" s="291" t="str">
        <f ca="1">IF(ISERROR($S2371),"",OFFSET('Smelter Reference List'!$H$4,$S2371-4,0))</f>
        <v/>
      </c>
      <c r="J2371" s="291" t="str">
        <f ca="1">IF(ISERROR($S2371),"",OFFSET('Smelter Reference List'!$I$4,$S2371-4,0))</f>
        <v/>
      </c>
      <c r="K2371" s="288"/>
      <c r="L2371" s="288"/>
      <c r="M2371" s="288"/>
      <c r="N2371" s="288"/>
      <c r="O2371" s="288"/>
      <c r="P2371" s="288"/>
      <c r="Q2371" s="289"/>
      <c r="R2371" s="274"/>
      <c r="S2371" s="275" t="e">
        <f>IF(OR(C2371="",C2371=T$4),NA(),MATCH($B2371&amp;$C2371,'Smelter Reference List'!$J:$J,0))</f>
        <v>#N/A</v>
      </c>
      <c r="T2371" s="276"/>
      <c r="U2371" s="276"/>
      <c r="V2371" s="276"/>
      <c r="W2371" s="276"/>
    </row>
    <row r="2372" spans="1:23" s="267" customFormat="1" ht="20.25">
      <c r="A2372" s="265"/>
      <c r="B2372" s="273"/>
      <c r="C2372" s="273"/>
      <c r="D2372" s="166" t="str">
        <f ca="1">IF(ISERROR($S2372),"",OFFSET('Smelter Reference List'!$C$4,$S2372-4,0)&amp;"")</f>
        <v/>
      </c>
      <c r="E2372" s="166" t="str">
        <f ca="1">IF(ISERROR($S2372),"",OFFSET('Smelter Reference List'!$D$4,$S2372-4,0)&amp;"")</f>
        <v/>
      </c>
      <c r="F2372" s="166" t="str">
        <f ca="1">IF(ISERROR($S2372),"",OFFSET('Smelter Reference List'!$E$4,$S2372-4,0))</f>
        <v/>
      </c>
      <c r="G2372" s="166" t="str">
        <f ca="1">IF(C2372=$U$4,"Enter smelter details", IF(ISERROR($S2372),"",OFFSET('Smelter Reference List'!$F$4,$S2372-4,0)))</f>
        <v/>
      </c>
      <c r="H2372" s="290" t="str">
        <f ca="1">IF(ISERROR($S2372),"",OFFSET('Smelter Reference List'!$G$4,$S2372-4,0))</f>
        <v/>
      </c>
      <c r="I2372" s="291" t="str">
        <f ca="1">IF(ISERROR($S2372),"",OFFSET('Smelter Reference List'!$H$4,$S2372-4,0))</f>
        <v/>
      </c>
      <c r="J2372" s="291" t="str">
        <f ca="1">IF(ISERROR($S2372),"",OFFSET('Smelter Reference List'!$I$4,$S2372-4,0))</f>
        <v/>
      </c>
      <c r="K2372" s="288"/>
      <c r="L2372" s="288"/>
      <c r="M2372" s="288"/>
      <c r="N2372" s="288"/>
      <c r="O2372" s="288"/>
      <c r="P2372" s="288"/>
      <c r="Q2372" s="289"/>
      <c r="R2372" s="274"/>
      <c r="S2372" s="275" t="e">
        <f>IF(OR(C2372="",C2372=T$4),NA(),MATCH($B2372&amp;$C2372,'Smelter Reference List'!$J:$J,0))</f>
        <v>#N/A</v>
      </c>
      <c r="T2372" s="276"/>
      <c r="U2372" s="276"/>
      <c r="V2372" s="276"/>
      <c r="W2372" s="276"/>
    </row>
    <row r="2373" spans="1:23" s="267" customFormat="1" ht="20.25">
      <c r="A2373" s="265"/>
      <c r="B2373" s="273"/>
      <c r="C2373" s="273"/>
      <c r="D2373" s="166" t="str">
        <f ca="1">IF(ISERROR($S2373),"",OFFSET('Smelter Reference List'!$C$4,$S2373-4,0)&amp;"")</f>
        <v/>
      </c>
      <c r="E2373" s="166" t="str">
        <f ca="1">IF(ISERROR($S2373),"",OFFSET('Smelter Reference List'!$D$4,$S2373-4,0)&amp;"")</f>
        <v/>
      </c>
      <c r="F2373" s="166" t="str">
        <f ca="1">IF(ISERROR($S2373),"",OFFSET('Smelter Reference List'!$E$4,$S2373-4,0))</f>
        <v/>
      </c>
      <c r="G2373" s="166" t="str">
        <f ca="1">IF(C2373=$U$4,"Enter smelter details", IF(ISERROR($S2373),"",OFFSET('Smelter Reference List'!$F$4,$S2373-4,0)))</f>
        <v/>
      </c>
      <c r="H2373" s="290" t="str">
        <f ca="1">IF(ISERROR($S2373),"",OFFSET('Smelter Reference List'!$G$4,$S2373-4,0))</f>
        <v/>
      </c>
      <c r="I2373" s="291" t="str">
        <f ca="1">IF(ISERROR($S2373),"",OFFSET('Smelter Reference List'!$H$4,$S2373-4,0))</f>
        <v/>
      </c>
      <c r="J2373" s="291" t="str">
        <f ca="1">IF(ISERROR($S2373),"",OFFSET('Smelter Reference List'!$I$4,$S2373-4,0))</f>
        <v/>
      </c>
      <c r="K2373" s="288"/>
      <c r="L2373" s="288"/>
      <c r="M2373" s="288"/>
      <c r="N2373" s="288"/>
      <c r="O2373" s="288"/>
      <c r="P2373" s="288"/>
      <c r="Q2373" s="289"/>
      <c r="R2373" s="274"/>
      <c r="S2373" s="275" t="e">
        <f>IF(OR(C2373="",C2373=T$4),NA(),MATCH($B2373&amp;$C2373,'Smelter Reference List'!$J:$J,0))</f>
        <v>#N/A</v>
      </c>
      <c r="T2373" s="276"/>
      <c r="U2373" s="276"/>
      <c r="V2373" s="276"/>
      <c r="W2373" s="276"/>
    </row>
    <row r="2374" spans="1:23" s="267" customFormat="1" ht="20.25">
      <c r="A2374" s="265"/>
      <c r="B2374" s="273"/>
      <c r="C2374" s="273"/>
      <c r="D2374" s="166" t="str">
        <f ca="1">IF(ISERROR($S2374),"",OFFSET('Smelter Reference List'!$C$4,$S2374-4,0)&amp;"")</f>
        <v/>
      </c>
      <c r="E2374" s="166" t="str">
        <f ca="1">IF(ISERROR($S2374),"",OFFSET('Smelter Reference List'!$D$4,$S2374-4,0)&amp;"")</f>
        <v/>
      </c>
      <c r="F2374" s="166" t="str">
        <f ca="1">IF(ISERROR($S2374),"",OFFSET('Smelter Reference List'!$E$4,$S2374-4,0))</f>
        <v/>
      </c>
      <c r="G2374" s="166" t="str">
        <f ca="1">IF(C2374=$U$4,"Enter smelter details", IF(ISERROR($S2374),"",OFFSET('Smelter Reference List'!$F$4,$S2374-4,0)))</f>
        <v/>
      </c>
      <c r="H2374" s="290" t="str">
        <f ca="1">IF(ISERROR($S2374),"",OFFSET('Smelter Reference List'!$G$4,$S2374-4,0))</f>
        <v/>
      </c>
      <c r="I2374" s="291" t="str">
        <f ca="1">IF(ISERROR($S2374),"",OFFSET('Smelter Reference List'!$H$4,$S2374-4,0))</f>
        <v/>
      </c>
      <c r="J2374" s="291" t="str">
        <f ca="1">IF(ISERROR($S2374),"",OFFSET('Smelter Reference List'!$I$4,$S2374-4,0))</f>
        <v/>
      </c>
      <c r="K2374" s="288"/>
      <c r="L2374" s="288"/>
      <c r="M2374" s="288"/>
      <c r="N2374" s="288"/>
      <c r="O2374" s="288"/>
      <c r="P2374" s="288"/>
      <c r="Q2374" s="289"/>
      <c r="R2374" s="274"/>
      <c r="S2374" s="275" t="e">
        <f>IF(OR(C2374="",C2374=T$4),NA(),MATCH($B2374&amp;$C2374,'Smelter Reference List'!$J:$J,0))</f>
        <v>#N/A</v>
      </c>
      <c r="T2374" s="276"/>
      <c r="U2374" s="276"/>
      <c r="V2374" s="276"/>
      <c r="W2374" s="276"/>
    </row>
    <row r="2375" spans="1:23" s="267" customFormat="1" ht="20.25">
      <c r="A2375" s="265"/>
      <c r="B2375" s="273"/>
      <c r="C2375" s="273"/>
      <c r="D2375" s="166" t="str">
        <f ca="1">IF(ISERROR($S2375),"",OFFSET('Smelter Reference List'!$C$4,$S2375-4,0)&amp;"")</f>
        <v/>
      </c>
      <c r="E2375" s="166" t="str">
        <f ca="1">IF(ISERROR($S2375),"",OFFSET('Smelter Reference List'!$D$4,$S2375-4,0)&amp;"")</f>
        <v/>
      </c>
      <c r="F2375" s="166" t="str">
        <f ca="1">IF(ISERROR($S2375),"",OFFSET('Smelter Reference List'!$E$4,$S2375-4,0))</f>
        <v/>
      </c>
      <c r="G2375" s="166" t="str">
        <f ca="1">IF(C2375=$U$4,"Enter smelter details", IF(ISERROR($S2375),"",OFFSET('Smelter Reference List'!$F$4,$S2375-4,0)))</f>
        <v/>
      </c>
      <c r="H2375" s="290" t="str">
        <f ca="1">IF(ISERROR($S2375),"",OFFSET('Smelter Reference List'!$G$4,$S2375-4,0))</f>
        <v/>
      </c>
      <c r="I2375" s="291" t="str">
        <f ca="1">IF(ISERROR($S2375),"",OFFSET('Smelter Reference List'!$H$4,$S2375-4,0))</f>
        <v/>
      </c>
      <c r="J2375" s="291" t="str">
        <f ca="1">IF(ISERROR($S2375),"",OFFSET('Smelter Reference List'!$I$4,$S2375-4,0))</f>
        <v/>
      </c>
      <c r="K2375" s="288"/>
      <c r="L2375" s="288"/>
      <c r="M2375" s="288"/>
      <c r="N2375" s="288"/>
      <c r="O2375" s="288"/>
      <c r="P2375" s="288"/>
      <c r="Q2375" s="289"/>
      <c r="R2375" s="274"/>
      <c r="S2375" s="275" t="e">
        <f>IF(OR(C2375="",C2375=T$4),NA(),MATCH($B2375&amp;$C2375,'Smelter Reference List'!$J:$J,0))</f>
        <v>#N/A</v>
      </c>
      <c r="T2375" s="276"/>
      <c r="U2375" s="276"/>
      <c r="V2375" s="276"/>
      <c r="W2375" s="276"/>
    </row>
    <row r="2376" spans="1:23" s="267" customFormat="1" ht="20.25">
      <c r="A2376" s="265"/>
      <c r="B2376" s="273"/>
      <c r="C2376" s="273"/>
      <c r="D2376" s="166" t="str">
        <f ca="1">IF(ISERROR($S2376),"",OFFSET('Smelter Reference List'!$C$4,$S2376-4,0)&amp;"")</f>
        <v/>
      </c>
      <c r="E2376" s="166" t="str">
        <f ca="1">IF(ISERROR($S2376),"",OFFSET('Smelter Reference List'!$D$4,$S2376-4,0)&amp;"")</f>
        <v/>
      </c>
      <c r="F2376" s="166" t="str">
        <f ca="1">IF(ISERROR($S2376),"",OFFSET('Smelter Reference List'!$E$4,$S2376-4,0))</f>
        <v/>
      </c>
      <c r="G2376" s="166" t="str">
        <f ca="1">IF(C2376=$U$4,"Enter smelter details", IF(ISERROR($S2376),"",OFFSET('Smelter Reference List'!$F$4,$S2376-4,0)))</f>
        <v/>
      </c>
      <c r="H2376" s="290" t="str">
        <f ca="1">IF(ISERROR($S2376),"",OFFSET('Smelter Reference List'!$G$4,$S2376-4,0))</f>
        <v/>
      </c>
      <c r="I2376" s="291" t="str">
        <f ca="1">IF(ISERROR($S2376),"",OFFSET('Smelter Reference List'!$H$4,$S2376-4,0))</f>
        <v/>
      </c>
      <c r="J2376" s="291" t="str">
        <f ca="1">IF(ISERROR($S2376),"",OFFSET('Smelter Reference List'!$I$4,$S2376-4,0))</f>
        <v/>
      </c>
      <c r="K2376" s="288"/>
      <c r="L2376" s="288"/>
      <c r="M2376" s="288"/>
      <c r="N2376" s="288"/>
      <c r="O2376" s="288"/>
      <c r="P2376" s="288"/>
      <c r="Q2376" s="289"/>
      <c r="R2376" s="274"/>
      <c r="S2376" s="275" t="e">
        <f>IF(OR(C2376="",C2376=T$4),NA(),MATCH($B2376&amp;$C2376,'Smelter Reference List'!$J:$J,0))</f>
        <v>#N/A</v>
      </c>
      <c r="T2376" s="276"/>
      <c r="U2376" s="276"/>
      <c r="V2376" s="276"/>
      <c r="W2376" s="276"/>
    </row>
    <row r="2377" spans="1:23" s="267" customFormat="1" ht="20.25">
      <c r="A2377" s="265"/>
      <c r="B2377" s="273"/>
      <c r="C2377" s="273"/>
      <c r="D2377" s="166" t="str">
        <f ca="1">IF(ISERROR($S2377),"",OFFSET('Smelter Reference List'!$C$4,$S2377-4,0)&amp;"")</f>
        <v/>
      </c>
      <c r="E2377" s="166" t="str">
        <f ca="1">IF(ISERROR($S2377),"",OFFSET('Smelter Reference List'!$D$4,$S2377-4,0)&amp;"")</f>
        <v/>
      </c>
      <c r="F2377" s="166" t="str">
        <f ca="1">IF(ISERROR($S2377),"",OFFSET('Smelter Reference List'!$E$4,$S2377-4,0))</f>
        <v/>
      </c>
      <c r="G2377" s="166" t="str">
        <f ca="1">IF(C2377=$U$4,"Enter smelter details", IF(ISERROR($S2377),"",OFFSET('Smelter Reference List'!$F$4,$S2377-4,0)))</f>
        <v/>
      </c>
      <c r="H2377" s="290" t="str">
        <f ca="1">IF(ISERROR($S2377),"",OFFSET('Smelter Reference List'!$G$4,$S2377-4,0))</f>
        <v/>
      </c>
      <c r="I2377" s="291" t="str">
        <f ca="1">IF(ISERROR($S2377),"",OFFSET('Smelter Reference List'!$H$4,$S2377-4,0))</f>
        <v/>
      </c>
      <c r="J2377" s="291" t="str">
        <f ca="1">IF(ISERROR($S2377),"",OFFSET('Smelter Reference List'!$I$4,$S2377-4,0))</f>
        <v/>
      </c>
      <c r="K2377" s="288"/>
      <c r="L2377" s="288"/>
      <c r="M2377" s="288"/>
      <c r="N2377" s="288"/>
      <c r="O2377" s="288"/>
      <c r="P2377" s="288"/>
      <c r="Q2377" s="289"/>
      <c r="R2377" s="274"/>
      <c r="S2377" s="275" t="e">
        <f>IF(OR(C2377="",C2377=T$4),NA(),MATCH($B2377&amp;$C2377,'Smelter Reference List'!$J:$J,0))</f>
        <v>#N/A</v>
      </c>
      <c r="T2377" s="276"/>
      <c r="U2377" s="276"/>
      <c r="V2377" s="276"/>
      <c r="W2377" s="276"/>
    </row>
    <row r="2378" spans="1:23" s="267" customFormat="1" ht="20.25">
      <c r="A2378" s="265"/>
      <c r="B2378" s="273"/>
      <c r="C2378" s="273"/>
      <c r="D2378" s="166" t="str">
        <f ca="1">IF(ISERROR($S2378),"",OFFSET('Smelter Reference List'!$C$4,$S2378-4,0)&amp;"")</f>
        <v/>
      </c>
      <c r="E2378" s="166" t="str">
        <f ca="1">IF(ISERROR($S2378),"",OFFSET('Smelter Reference List'!$D$4,$S2378-4,0)&amp;"")</f>
        <v/>
      </c>
      <c r="F2378" s="166" t="str">
        <f ca="1">IF(ISERROR($S2378),"",OFFSET('Smelter Reference List'!$E$4,$S2378-4,0))</f>
        <v/>
      </c>
      <c r="G2378" s="166" t="str">
        <f ca="1">IF(C2378=$U$4,"Enter smelter details", IF(ISERROR($S2378),"",OFFSET('Smelter Reference List'!$F$4,$S2378-4,0)))</f>
        <v/>
      </c>
      <c r="H2378" s="290" t="str">
        <f ca="1">IF(ISERROR($S2378),"",OFFSET('Smelter Reference List'!$G$4,$S2378-4,0))</f>
        <v/>
      </c>
      <c r="I2378" s="291" t="str">
        <f ca="1">IF(ISERROR($S2378),"",OFFSET('Smelter Reference List'!$H$4,$S2378-4,0))</f>
        <v/>
      </c>
      <c r="J2378" s="291" t="str">
        <f ca="1">IF(ISERROR($S2378),"",OFFSET('Smelter Reference List'!$I$4,$S2378-4,0))</f>
        <v/>
      </c>
      <c r="K2378" s="288"/>
      <c r="L2378" s="288"/>
      <c r="M2378" s="288"/>
      <c r="N2378" s="288"/>
      <c r="O2378" s="288"/>
      <c r="P2378" s="288"/>
      <c r="Q2378" s="289"/>
      <c r="R2378" s="274"/>
      <c r="S2378" s="275" t="e">
        <f>IF(OR(C2378="",C2378=T$4),NA(),MATCH($B2378&amp;$C2378,'Smelter Reference List'!$J:$J,0))</f>
        <v>#N/A</v>
      </c>
      <c r="T2378" s="276"/>
      <c r="U2378" s="276"/>
      <c r="V2378" s="276"/>
      <c r="W2378" s="276"/>
    </row>
    <row r="2379" spans="1:23" s="267" customFormat="1" ht="20.25">
      <c r="A2379" s="265"/>
      <c r="B2379" s="273"/>
      <c r="C2379" s="273"/>
      <c r="D2379" s="166" t="str">
        <f ca="1">IF(ISERROR($S2379),"",OFFSET('Smelter Reference List'!$C$4,$S2379-4,0)&amp;"")</f>
        <v/>
      </c>
      <c r="E2379" s="166" t="str">
        <f ca="1">IF(ISERROR($S2379),"",OFFSET('Smelter Reference List'!$D$4,$S2379-4,0)&amp;"")</f>
        <v/>
      </c>
      <c r="F2379" s="166" t="str">
        <f ca="1">IF(ISERROR($S2379),"",OFFSET('Smelter Reference List'!$E$4,$S2379-4,0))</f>
        <v/>
      </c>
      <c r="G2379" s="166" t="str">
        <f ca="1">IF(C2379=$U$4,"Enter smelter details", IF(ISERROR($S2379),"",OFFSET('Smelter Reference List'!$F$4,$S2379-4,0)))</f>
        <v/>
      </c>
      <c r="H2379" s="290" t="str">
        <f ca="1">IF(ISERROR($S2379),"",OFFSET('Smelter Reference List'!$G$4,$S2379-4,0))</f>
        <v/>
      </c>
      <c r="I2379" s="291" t="str">
        <f ca="1">IF(ISERROR($S2379),"",OFFSET('Smelter Reference List'!$H$4,$S2379-4,0))</f>
        <v/>
      </c>
      <c r="J2379" s="291" t="str">
        <f ca="1">IF(ISERROR($S2379),"",OFFSET('Smelter Reference List'!$I$4,$S2379-4,0))</f>
        <v/>
      </c>
      <c r="K2379" s="288"/>
      <c r="L2379" s="288"/>
      <c r="M2379" s="288"/>
      <c r="N2379" s="288"/>
      <c r="O2379" s="288"/>
      <c r="P2379" s="288"/>
      <c r="Q2379" s="289"/>
      <c r="R2379" s="274"/>
      <c r="S2379" s="275" t="e">
        <f>IF(OR(C2379="",C2379=T$4),NA(),MATCH($B2379&amp;$C2379,'Smelter Reference List'!$J:$J,0))</f>
        <v>#N/A</v>
      </c>
      <c r="T2379" s="276"/>
      <c r="U2379" s="276"/>
      <c r="V2379" s="276"/>
      <c r="W2379" s="276"/>
    </row>
    <row r="2380" spans="1:23" s="267" customFormat="1" ht="20.25">
      <c r="A2380" s="265"/>
      <c r="B2380" s="273"/>
      <c r="C2380" s="273"/>
      <c r="D2380" s="166" t="str">
        <f ca="1">IF(ISERROR($S2380),"",OFFSET('Smelter Reference List'!$C$4,$S2380-4,0)&amp;"")</f>
        <v/>
      </c>
      <c r="E2380" s="166" t="str">
        <f ca="1">IF(ISERROR($S2380),"",OFFSET('Smelter Reference List'!$D$4,$S2380-4,0)&amp;"")</f>
        <v/>
      </c>
      <c r="F2380" s="166" t="str">
        <f ca="1">IF(ISERROR($S2380),"",OFFSET('Smelter Reference List'!$E$4,$S2380-4,0))</f>
        <v/>
      </c>
      <c r="G2380" s="166" t="str">
        <f ca="1">IF(C2380=$U$4,"Enter smelter details", IF(ISERROR($S2380),"",OFFSET('Smelter Reference List'!$F$4,$S2380-4,0)))</f>
        <v/>
      </c>
      <c r="H2380" s="290" t="str">
        <f ca="1">IF(ISERROR($S2380),"",OFFSET('Smelter Reference List'!$G$4,$S2380-4,0))</f>
        <v/>
      </c>
      <c r="I2380" s="291" t="str">
        <f ca="1">IF(ISERROR($S2380),"",OFFSET('Smelter Reference List'!$H$4,$S2380-4,0))</f>
        <v/>
      </c>
      <c r="J2380" s="291" t="str">
        <f ca="1">IF(ISERROR($S2380),"",OFFSET('Smelter Reference List'!$I$4,$S2380-4,0))</f>
        <v/>
      </c>
      <c r="K2380" s="288"/>
      <c r="L2380" s="288"/>
      <c r="M2380" s="288"/>
      <c r="N2380" s="288"/>
      <c r="O2380" s="288"/>
      <c r="P2380" s="288"/>
      <c r="Q2380" s="289"/>
      <c r="R2380" s="274"/>
      <c r="S2380" s="275" t="e">
        <f>IF(OR(C2380="",C2380=T$4),NA(),MATCH($B2380&amp;$C2380,'Smelter Reference List'!$J:$J,0))</f>
        <v>#N/A</v>
      </c>
      <c r="T2380" s="276"/>
      <c r="U2380" s="276"/>
      <c r="V2380" s="276"/>
      <c r="W2380" s="276"/>
    </row>
    <row r="2381" spans="1:23" s="267" customFormat="1" ht="20.25">
      <c r="A2381" s="265"/>
      <c r="B2381" s="273"/>
      <c r="C2381" s="273"/>
      <c r="D2381" s="166" t="str">
        <f ca="1">IF(ISERROR($S2381),"",OFFSET('Smelter Reference List'!$C$4,$S2381-4,0)&amp;"")</f>
        <v/>
      </c>
      <c r="E2381" s="166" t="str">
        <f ca="1">IF(ISERROR($S2381),"",OFFSET('Smelter Reference List'!$D$4,$S2381-4,0)&amp;"")</f>
        <v/>
      </c>
      <c r="F2381" s="166" t="str">
        <f ca="1">IF(ISERROR($S2381),"",OFFSET('Smelter Reference List'!$E$4,$S2381-4,0))</f>
        <v/>
      </c>
      <c r="G2381" s="166" t="str">
        <f ca="1">IF(C2381=$U$4,"Enter smelter details", IF(ISERROR($S2381),"",OFFSET('Smelter Reference List'!$F$4,$S2381-4,0)))</f>
        <v/>
      </c>
      <c r="H2381" s="290" t="str">
        <f ca="1">IF(ISERROR($S2381),"",OFFSET('Smelter Reference List'!$G$4,$S2381-4,0))</f>
        <v/>
      </c>
      <c r="I2381" s="291" t="str">
        <f ca="1">IF(ISERROR($S2381),"",OFFSET('Smelter Reference List'!$H$4,$S2381-4,0))</f>
        <v/>
      </c>
      <c r="J2381" s="291" t="str">
        <f ca="1">IF(ISERROR($S2381),"",OFFSET('Smelter Reference List'!$I$4,$S2381-4,0))</f>
        <v/>
      </c>
      <c r="K2381" s="288"/>
      <c r="L2381" s="288"/>
      <c r="M2381" s="288"/>
      <c r="N2381" s="288"/>
      <c r="O2381" s="288"/>
      <c r="P2381" s="288"/>
      <c r="Q2381" s="289"/>
      <c r="R2381" s="274"/>
      <c r="S2381" s="275" t="e">
        <f>IF(OR(C2381="",C2381=T$4),NA(),MATCH($B2381&amp;$C2381,'Smelter Reference List'!$J:$J,0))</f>
        <v>#N/A</v>
      </c>
      <c r="T2381" s="276"/>
      <c r="U2381" s="276"/>
      <c r="V2381" s="276"/>
      <c r="W2381" s="276"/>
    </row>
    <row r="2382" spans="1:23" s="267" customFormat="1" ht="20.25">
      <c r="A2382" s="265"/>
      <c r="B2382" s="273"/>
      <c r="C2382" s="273"/>
      <c r="D2382" s="166" t="str">
        <f ca="1">IF(ISERROR($S2382),"",OFFSET('Smelter Reference List'!$C$4,$S2382-4,0)&amp;"")</f>
        <v/>
      </c>
      <c r="E2382" s="166" t="str">
        <f ca="1">IF(ISERROR($S2382),"",OFFSET('Smelter Reference List'!$D$4,$S2382-4,0)&amp;"")</f>
        <v/>
      </c>
      <c r="F2382" s="166" t="str">
        <f ca="1">IF(ISERROR($S2382),"",OFFSET('Smelter Reference List'!$E$4,$S2382-4,0))</f>
        <v/>
      </c>
      <c r="G2382" s="166" t="str">
        <f ca="1">IF(C2382=$U$4,"Enter smelter details", IF(ISERROR($S2382),"",OFFSET('Smelter Reference List'!$F$4,$S2382-4,0)))</f>
        <v/>
      </c>
      <c r="H2382" s="290" t="str">
        <f ca="1">IF(ISERROR($S2382),"",OFFSET('Smelter Reference List'!$G$4,$S2382-4,0))</f>
        <v/>
      </c>
      <c r="I2382" s="291" t="str">
        <f ca="1">IF(ISERROR($S2382),"",OFFSET('Smelter Reference List'!$H$4,$S2382-4,0))</f>
        <v/>
      </c>
      <c r="J2382" s="291" t="str">
        <f ca="1">IF(ISERROR($S2382),"",OFFSET('Smelter Reference List'!$I$4,$S2382-4,0))</f>
        <v/>
      </c>
      <c r="K2382" s="288"/>
      <c r="L2382" s="288"/>
      <c r="M2382" s="288"/>
      <c r="N2382" s="288"/>
      <c r="O2382" s="288"/>
      <c r="P2382" s="288"/>
      <c r="Q2382" s="289"/>
      <c r="R2382" s="274"/>
      <c r="S2382" s="275" t="e">
        <f>IF(OR(C2382="",C2382=T$4),NA(),MATCH($B2382&amp;$C2382,'Smelter Reference List'!$J:$J,0))</f>
        <v>#N/A</v>
      </c>
      <c r="T2382" s="276"/>
      <c r="U2382" s="276"/>
      <c r="V2382" s="276"/>
      <c r="W2382" s="276"/>
    </row>
    <row r="2383" spans="1:23" s="267" customFormat="1" ht="20.25">
      <c r="A2383" s="265"/>
      <c r="B2383" s="273"/>
      <c r="C2383" s="273"/>
      <c r="D2383" s="166" t="str">
        <f ca="1">IF(ISERROR($S2383),"",OFFSET('Smelter Reference List'!$C$4,$S2383-4,0)&amp;"")</f>
        <v/>
      </c>
      <c r="E2383" s="166" t="str">
        <f ca="1">IF(ISERROR($S2383),"",OFFSET('Smelter Reference List'!$D$4,$S2383-4,0)&amp;"")</f>
        <v/>
      </c>
      <c r="F2383" s="166" t="str">
        <f ca="1">IF(ISERROR($S2383),"",OFFSET('Smelter Reference List'!$E$4,$S2383-4,0))</f>
        <v/>
      </c>
      <c r="G2383" s="166" t="str">
        <f ca="1">IF(C2383=$U$4,"Enter smelter details", IF(ISERROR($S2383),"",OFFSET('Smelter Reference List'!$F$4,$S2383-4,0)))</f>
        <v/>
      </c>
      <c r="H2383" s="290" t="str">
        <f ca="1">IF(ISERROR($S2383),"",OFFSET('Smelter Reference List'!$G$4,$S2383-4,0))</f>
        <v/>
      </c>
      <c r="I2383" s="291" t="str">
        <f ca="1">IF(ISERROR($S2383),"",OFFSET('Smelter Reference List'!$H$4,$S2383-4,0))</f>
        <v/>
      </c>
      <c r="J2383" s="291" t="str">
        <f ca="1">IF(ISERROR($S2383),"",OFFSET('Smelter Reference List'!$I$4,$S2383-4,0))</f>
        <v/>
      </c>
      <c r="K2383" s="288"/>
      <c r="L2383" s="288"/>
      <c r="M2383" s="288"/>
      <c r="N2383" s="288"/>
      <c r="O2383" s="288"/>
      <c r="P2383" s="288"/>
      <c r="Q2383" s="289"/>
      <c r="R2383" s="274"/>
      <c r="S2383" s="275" t="e">
        <f>IF(OR(C2383="",C2383=T$4),NA(),MATCH($B2383&amp;$C2383,'Smelter Reference List'!$J:$J,0))</f>
        <v>#N/A</v>
      </c>
      <c r="T2383" s="276"/>
      <c r="U2383" s="276"/>
      <c r="V2383" s="276"/>
      <c r="W2383" s="276"/>
    </row>
    <row r="2384" spans="1:23" s="267" customFormat="1" ht="20.25">
      <c r="A2384" s="265"/>
      <c r="B2384" s="273"/>
      <c r="C2384" s="273"/>
      <c r="D2384" s="166" t="str">
        <f ca="1">IF(ISERROR($S2384),"",OFFSET('Smelter Reference List'!$C$4,$S2384-4,0)&amp;"")</f>
        <v/>
      </c>
      <c r="E2384" s="166" t="str">
        <f ca="1">IF(ISERROR($S2384),"",OFFSET('Smelter Reference List'!$D$4,$S2384-4,0)&amp;"")</f>
        <v/>
      </c>
      <c r="F2384" s="166" t="str">
        <f ca="1">IF(ISERROR($S2384),"",OFFSET('Smelter Reference List'!$E$4,$S2384-4,0))</f>
        <v/>
      </c>
      <c r="G2384" s="166" t="str">
        <f ca="1">IF(C2384=$U$4,"Enter smelter details", IF(ISERROR($S2384),"",OFFSET('Smelter Reference List'!$F$4,$S2384-4,0)))</f>
        <v/>
      </c>
      <c r="H2384" s="290" t="str">
        <f ca="1">IF(ISERROR($S2384),"",OFFSET('Smelter Reference List'!$G$4,$S2384-4,0))</f>
        <v/>
      </c>
      <c r="I2384" s="291" t="str">
        <f ca="1">IF(ISERROR($S2384),"",OFFSET('Smelter Reference List'!$H$4,$S2384-4,0))</f>
        <v/>
      </c>
      <c r="J2384" s="291" t="str">
        <f ca="1">IF(ISERROR($S2384),"",OFFSET('Smelter Reference List'!$I$4,$S2384-4,0))</f>
        <v/>
      </c>
      <c r="K2384" s="288"/>
      <c r="L2384" s="288"/>
      <c r="M2384" s="288"/>
      <c r="N2384" s="288"/>
      <c r="O2384" s="288"/>
      <c r="P2384" s="288"/>
      <c r="Q2384" s="289"/>
      <c r="R2384" s="274"/>
      <c r="S2384" s="275" t="e">
        <f>IF(OR(C2384="",C2384=T$4),NA(),MATCH($B2384&amp;$C2384,'Smelter Reference List'!$J:$J,0))</f>
        <v>#N/A</v>
      </c>
      <c r="T2384" s="276"/>
      <c r="U2384" s="276"/>
      <c r="V2384" s="276"/>
      <c r="W2384" s="276"/>
    </row>
    <row r="2385" spans="1:23" s="267" customFormat="1" ht="20.25">
      <c r="A2385" s="265"/>
      <c r="B2385" s="273"/>
      <c r="C2385" s="273"/>
      <c r="D2385" s="166" t="str">
        <f ca="1">IF(ISERROR($S2385),"",OFFSET('Smelter Reference List'!$C$4,$S2385-4,0)&amp;"")</f>
        <v/>
      </c>
      <c r="E2385" s="166" t="str">
        <f ca="1">IF(ISERROR($S2385),"",OFFSET('Smelter Reference List'!$D$4,$S2385-4,0)&amp;"")</f>
        <v/>
      </c>
      <c r="F2385" s="166" t="str">
        <f ca="1">IF(ISERROR($S2385),"",OFFSET('Smelter Reference List'!$E$4,$S2385-4,0))</f>
        <v/>
      </c>
      <c r="G2385" s="166" t="str">
        <f ca="1">IF(C2385=$U$4,"Enter smelter details", IF(ISERROR($S2385),"",OFFSET('Smelter Reference List'!$F$4,$S2385-4,0)))</f>
        <v/>
      </c>
      <c r="H2385" s="290" t="str">
        <f ca="1">IF(ISERROR($S2385),"",OFFSET('Smelter Reference List'!$G$4,$S2385-4,0))</f>
        <v/>
      </c>
      <c r="I2385" s="291" t="str">
        <f ca="1">IF(ISERROR($S2385),"",OFFSET('Smelter Reference List'!$H$4,$S2385-4,0))</f>
        <v/>
      </c>
      <c r="J2385" s="291" t="str">
        <f ca="1">IF(ISERROR($S2385),"",OFFSET('Smelter Reference List'!$I$4,$S2385-4,0))</f>
        <v/>
      </c>
      <c r="K2385" s="288"/>
      <c r="L2385" s="288"/>
      <c r="M2385" s="288"/>
      <c r="N2385" s="288"/>
      <c r="O2385" s="288"/>
      <c r="P2385" s="288"/>
      <c r="Q2385" s="289"/>
      <c r="R2385" s="274"/>
      <c r="S2385" s="275" t="e">
        <f>IF(OR(C2385="",C2385=T$4),NA(),MATCH($B2385&amp;$C2385,'Smelter Reference List'!$J:$J,0))</f>
        <v>#N/A</v>
      </c>
      <c r="T2385" s="276"/>
      <c r="U2385" s="276"/>
      <c r="V2385" s="276"/>
      <c r="W2385" s="276"/>
    </row>
    <row r="2386" spans="1:23" s="267" customFormat="1" ht="20.25">
      <c r="A2386" s="265"/>
      <c r="B2386" s="273"/>
      <c r="C2386" s="273"/>
      <c r="D2386" s="166" t="str">
        <f ca="1">IF(ISERROR($S2386),"",OFFSET('Smelter Reference List'!$C$4,$S2386-4,0)&amp;"")</f>
        <v/>
      </c>
      <c r="E2386" s="166" t="str">
        <f ca="1">IF(ISERROR($S2386),"",OFFSET('Smelter Reference List'!$D$4,$S2386-4,0)&amp;"")</f>
        <v/>
      </c>
      <c r="F2386" s="166" t="str">
        <f ca="1">IF(ISERROR($S2386),"",OFFSET('Smelter Reference List'!$E$4,$S2386-4,0))</f>
        <v/>
      </c>
      <c r="G2386" s="166" t="str">
        <f ca="1">IF(C2386=$U$4,"Enter smelter details", IF(ISERROR($S2386),"",OFFSET('Smelter Reference List'!$F$4,$S2386-4,0)))</f>
        <v/>
      </c>
      <c r="H2386" s="290" t="str">
        <f ca="1">IF(ISERROR($S2386),"",OFFSET('Smelter Reference List'!$G$4,$S2386-4,0))</f>
        <v/>
      </c>
      <c r="I2386" s="291" t="str">
        <f ca="1">IF(ISERROR($S2386),"",OFFSET('Smelter Reference List'!$H$4,$S2386-4,0))</f>
        <v/>
      </c>
      <c r="J2386" s="291" t="str">
        <f ca="1">IF(ISERROR($S2386),"",OFFSET('Smelter Reference List'!$I$4,$S2386-4,0))</f>
        <v/>
      </c>
      <c r="K2386" s="288"/>
      <c r="L2386" s="288"/>
      <c r="M2386" s="288"/>
      <c r="N2386" s="288"/>
      <c r="O2386" s="288"/>
      <c r="P2386" s="288"/>
      <c r="Q2386" s="289"/>
      <c r="R2386" s="274"/>
      <c r="S2386" s="275" t="e">
        <f>IF(OR(C2386="",C2386=T$4),NA(),MATCH($B2386&amp;$C2386,'Smelter Reference List'!$J:$J,0))</f>
        <v>#N/A</v>
      </c>
      <c r="T2386" s="276"/>
      <c r="U2386" s="276"/>
      <c r="V2386" s="276"/>
      <c r="W2386" s="276"/>
    </row>
    <row r="2387" spans="1:23" s="267" customFormat="1" ht="20.25">
      <c r="A2387" s="265"/>
      <c r="B2387" s="273"/>
      <c r="C2387" s="273"/>
      <c r="D2387" s="166" t="str">
        <f ca="1">IF(ISERROR($S2387),"",OFFSET('Smelter Reference List'!$C$4,$S2387-4,0)&amp;"")</f>
        <v/>
      </c>
      <c r="E2387" s="166" t="str">
        <f ca="1">IF(ISERROR($S2387),"",OFFSET('Smelter Reference List'!$D$4,$S2387-4,0)&amp;"")</f>
        <v/>
      </c>
      <c r="F2387" s="166" t="str">
        <f ca="1">IF(ISERROR($S2387),"",OFFSET('Smelter Reference List'!$E$4,$S2387-4,0))</f>
        <v/>
      </c>
      <c r="G2387" s="166" t="str">
        <f ca="1">IF(C2387=$U$4,"Enter smelter details", IF(ISERROR($S2387),"",OFFSET('Smelter Reference List'!$F$4,$S2387-4,0)))</f>
        <v/>
      </c>
      <c r="H2387" s="290" t="str">
        <f ca="1">IF(ISERROR($S2387),"",OFFSET('Smelter Reference List'!$G$4,$S2387-4,0))</f>
        <v/>
      </c>
      <c r="I2387" s="291" t="str">
        <f ca="1">IF(ISERROR($S2387),"",OFFSET('Smelter Reference List'!$H$4,$S2387-4,0))</f>
        <v/>
      </c>
      <c r="J2387" s="291" t="str">
        <f ca="1">IF(ISERROR($S2387),"",OFFSET('Smelter Reference List'!$I$4,$S2387-4,0))</f>
        <v/>
      </c>
      <c r="K2387" s="288"/>
      <c r="L2387" s="288"/>
      <c r="M2387" s="288"/>
      <c r="N2387" s="288"/>
      <c r="O2387" s="288"/>
      <c r="P2387" s="288"/>
      <c r="Q2387" s="289"/>
      <c r="R2387" s="274"/>
      <c r="S2387" s="275" t="e">
        <f>IF(OR(C2387="",C2387=T$4),NA(),MATCH($B2387&amp;$C2387,'Smelter Reference List'!$J:$J,0))</f>
        <v>#N/A</v>
      </c>
      <c r="T2387" s="276"/>
      <c r="U2387" s="276"/>
      <c r="V2387" s="276"/>
      <c r="W2387" s="276"/>
    </row>
    <row r="2388" spans="1:23" s="267" customFormat="1" ht="20.25">
      <c r="A2388" s="265"/>
      <c r="B2388" s="273"/>
      <c r="C2388" s="273"/>
      <c r="D2388" s="166" t="str">
        <f ca="1">IF(ISERROR($S2388),"",OFFSET('Smelter Reference List'!$C$4,$S2388-4,0)&amp;"")</f>
        <v/>
      </c>
      <c r="E2388" s="166" t="str">
        <f ca="1">IF(ISERROR($S2388),"",OFFSET('Smelter Reference List'!$D$4,$S2388-4,0)&amp;"")</f>
        <v/>
      </c>
      <c r="F2388" s="166" t="str">
        <f ca="1">IF(ISERROR($S2388),"",OFFSET('Smelter Reference List'!$E$4,$S2388-4,0))</f>
        <v/>
      </c>
      <c r="G2388" s="166" t="str">
        <f ca="1">IF(C2388=$U$4,"Enter smelter details", IF(ISERROR($S2388),"",OFFSET('Smelter Reference List'!$F$4,$S2388-4,0)))</f>
        <v/>
      </c>
      <c r="H2388" s="290" t="str">
        <f ca="1">IF(ISERROR($S2388),"",OFFSET('Smelter Reference List'!$G$4,$S2388-4,0))</f>
        <v/>
      </c>
      <c r="I2388" s="291" t="str">
        <f ca="1">IF(ISERROR($S2388),"",OFFSET('Smelter Reference List'!$H$4,$S2388-4,0))</f>
        <v/>
      </c>
      <c r="J2388" s="291" t="str">
        <f ca="1">IF(ISERROR($S2388),"",OFFSET('Smelter Reference List'!$I$4,$S2388-4,0))</f>
        <v/>
      </c>
      <c r="K2388" s="288"/>
      <c r="L2388" s="288"/>
      <c r="M2388" s="288"/>
      <c r="N2388" s="288"/>
      <c r="O2388" s="288"/>
      <c r="P2388" s="288"/>
      <c r="Q2388" s="289"/>
      <c r="R2388" s="274"/>
      <c r="S2388" s="275" t="e">
        <f>IF(OR(C2388="",C2388=T$4),NA(),MATCH($B2388&amp;$C2388,'Smelter Reference List'!$J:$J,0))</f>
        <v>#N/A</v>
      </c>
      <c r="T2388" s="276"/>
      <c r="U2388" s="276"/>
      <c r="V2388" s="276"/>
      <c r="W2388" s="276"/>
    </row>
    <row r="2389" spans="1:23" s="267" customFormat="1" ht="20.25">
      <c r="A2389" s="265"/>
      <c r="B2389" s="273"/>
      <c r="C2389" s="273"/>
      <c r="D2389" s="166" t="str">
        <f ca="1">IF(ISERROR($S2389),"",OFFSET('Smelter Reference List'!$C$4,$S2389-4,0)&amp;"")</f>
        <v/>
      </c>
      <c r="E2389" s="166" t="str">
        <f ca="1">IF(ISERROR($S2389),"",OFFSET('Smelter Reference List'!$D$4,$S2389-4,0)&amp;"")</f>
        <v/>
      </c>
      <c r="F2389" s="166" t="str">
        <f ca="1">IF(ISERROR($S2389),"",OFFSET('Smelter Reference List'!$E$4,$S2389-4,0))</f>
        <v/>
      </c>
      <c r="G2389" s="166" t="str">
        <f ca="1">IF(C2389=$U$4,"Enter smelter details", IF(ISERROR($S2389),"",OFFSET('Smelter Reference List'!$F$4,$S2389-4,0)))</f>
        <v/>
      </c>
      <c r="H2389" s="290" t="str">
        <f ca="1">IF(ISERROR($S2389),"",OFFSET('Smelter Reference List'!$G$4,$S2389-4,0))</f>
        <v/>
      </c>
      <c r="I2389" s="291" t="str">
        <f ca="1">IF(ISERROR($S2389),"",OFFSET('Smelter Reference List'!$H$4,$S2389-4,0))</f>
        <v/>
      </c>
      <c r="J2389" s="291" t="str">
        <f ca="1">IF(ISERROR($S2389),"",OFFSET('Smelter Reference List'!$I$4,$S2389-4,0))</f>
        <v/>
      </c>
      <c r="K2389" s="288"/>
      <c r="L2389" s="288"/>
      <c r="M2389" s="288"/>
      <c r="N2389" s="288"/>
      <c r="O2389" s="288"/>
      <c r="P2389" s="288"/>
      <c r="Q2389" s="289"/>
      <c r="R2389" s="274"/>
      <c r="S2389" s="275" t="e">
        <f>IF(OR(C2389="",C2389=T$4),NA(),MATCH($B2389&amp;$C2389,'Smelter Reference List'!$J:$J,0))</f>
        <v>#N/A</v>
      </c>
      <c r="T2389" s="276"/>
      <c r="U2389" s="276"/>
      <c r="V2389" s="276"/>
      <c r="W2389" s="276"/>
    </row>
    <row r="2390" spans="1:23" s="267" customFormat="1" ht="20.25">
      <c r="A2390" s="265"/>
      <c r="B2390" s="273"/>
      <c r="C2390" s="273"/>
      <c r="D2390" s="166" t="str">
        <f ca="1">IF(ISERROR($S2390),"",OFFSET('Smelter Reference List'!$C$4,$S2390-4,0)&amp;"")</f>
        <v/>
      </c>
      <c r="E2390" s="166" t="str">
        <f ca="1">IF(ISERROR($S2390),"",OFFSET('Smelter Reference List'!$D$4,$S2390-4,0)&amp;"")</f>
        <v/>
      </c>
      <c r="F2390" s="166" t="str">
        <f ca="1">IF(ISERROR($S2390),"",OFFSET('Smelter Reference List'!$E$4,$S2390-4,0))</f>
        <v/>
      </c>
      <c r="G2390" s="166" t="str">
        <f ca="1">IF(C2390=$U$4,"Enter smelter details", IF(ISERROR($S2390),"",OFFSET('Smelter Reference List'!$F$4,$S2390-4,0)))</f>
        <v/>
      </c>
      <c r="H2390" s="290" t="str">
        <f ca="1">IF(ISERROR($S2390),"",OFFSET('Smelter Reference List'!$G$4,$S2390-4,0))</f>
        <v/>
      </c>
      <c r="I2390" s="291" t="str">
        <f ca="1">IF(ISERROR($S2390),"",OFFSET('Smelter Reference List'!$H$4,$S2390-4,0))</f>
        <v/>
      </c>
      <c r="J2390" s="291" t="str">
        <f ca="1">IF(ISERROR($S2390),"",OFFSET('Smelter Reference List'!$I$4,$S2390-4,0))</f>
        <v/>
      </c>
      <c r="K2390" s="288"/>
      <c r="L2390" s="288"/>
      <c r="M2390" s="288"/>
      <c r="N2390" s="288"/>
      <c r="O2390" s="288"/>
      <c r="P2390" s="288"/>
      <c r="Q2390" s="289"/>
      <c r="R2390" s="274"/>
      <c r="S2390" s="275" t="e">
        <f>IF(OR(C2390="",C2390=T$4),NA(),MATCH($B2390&amp;$C2390,'Smelter Reference List'!$J:$J,0))</f>
        <v>#N/A</v>
      </c>
      <c r="T2390" s="276"/>
      <c r="U2390" s="276"/>
      <c r="V2390" s="276"/>
      <c r="W2390" s="276"/>
    </row>
    <row r="2391" spans="1:23" s="267" customFormat="1" ht="20.25">
      <c r="A2391" s="265"/>
      <c r="B2391" s="273"/>
      <c r="C2391" s="273"/>
      <c r="D2391" s="166" t="str">
        <f ca="1">IF(ISERROR($S2391),"",OFFSET('Smelter Reference List'!$C$4,$S2391-4,0)&amp;"")</f>
        <v/>
      </c>
      <c r="E2391" s="166" t="str">
        <f ca="1">IF(ISERROR($S2391),"",OFFSET('Smelter Reference List'!$D$4,$S2391-4,0)&amp;"")</f>
        <v/>
      </c>
      <c r="F2391" s="166" t="str">
        <f ca="1">IF(ISERROR($S2391),"",OFFSET('Smelter Reference List'!$E$4,$S2391-4,0))</f>
        <v/>
      </c>
      <c r="G2391" s="166" t="str">
        <f ca="1">IF(C2391=$U$4,"Enter smelter details", IF(ISERROR($S2391),"",OFFSET('Smelter Reference List'!$F$4,$S2391-4,0)))</f>
        <v/>
      </c>
      <c r="H2391" s="290" t="str">
        <f ca="1">IF(ISERROR($S2391),"",OFFSET('Smelter Reference List'!$G$4,$S2391-4,0))</f>
        <v/>
      </c>
      <c r="I2391" s="291" t="str">
        <f ca="1">IF(ISERROR($S2391),"",OFFSET('Smelter Reference List'!$H$4,$S2391-4,0))</f>
        <v/>
      </c>
      <c r="J2391" s="291" t="str">
        <f ca="1">IF(ISERROR($S2391),"",OFFSET('Smelter Reference List'!$I$4,$S2391-4,0))</f>
        <v/>
      </c>
      <c r="K2391" s="288"/>
      <c r="L2391" s="288"/>
      <c r="M2391" s="288"/>
      <c r="N2391" s="288"/>
      <c r="O2391" s="288"/>
      <c r="P2391" s="288"/>
      <c r="Q2391" s="289"/>
      <c r="R2391" s="274"/>
      <c r="S2391" s="275" t="e">
        <f>IF(OR(C2391="",C2391=T$4),NA(),MATCH($B2391&amp;$C2391,'Smelter Reference List'!$J:$J,0))</f>
        <v>#N/A</v>
      </c>
      <c r="T2391" s="276"/>
      <c r="U2391" s="276"/>
      <c r="V2391" s="276"/>
      <c r="W2391" s="276"/>
    </row>
    <row r="2392" spans="1:23" s="267" customFormat="1" ht="20.25">
      <c r="A2392" s="265"/>
      <c r="B2392" s="273"/>
      <c r="C2392" s="273"/>
      <c r="D2392" s="166" t="str">
        <f ca="1">IF(ISERROR($S2392),"",OFFSET('Smelter Reference List'!$C$4,$S2392-4,0)&amp;"")</f>
        <v/>
      </c>
      <c r="E2392" s="166" t="str">
        <f ca="1">IF(ISERROR($S2392),"",OFFSET('Smelter Reference List'!$D$4,$S2392-4,0)&amp;"")</f>
        <v/>
      </c>
      <c r="F2392" s="166" t="str">
        <f ca="1">IF(ISERROR($S2392),"",OFFSET('Smelter Reference List'!$E$4,$S2392-4,0))</f>
        <v/>
      </c>
      <c r="G2392" s="166" t="str">
        <f ca="1">IF(C2392=$U$4,"Enter smelter details", IF(ISERROR($S2392),"",OFFSET('Smelter Reference List'!$F$4,$S2392-4,0)))</f>
        <v/>
      </c>
      <c r="H2392" s="290" t="str">
        <f ca="1">IF(ISERROR($S2392),"",OFFSET('Smelter Reference List'!$G$4,$S2392-4,0))</f>
        <v/>
      </c>
      <c r="I2392" s="291" t="str">
        <f ca="1">IF(ISERROR($S2392),"",OFFSET('Smelter Reference List'!$H$4,$S2392-4,0))</f>
        <v/>
      </c>
      <c r="J2392" s="291" t="str">
        <f ca="1">IF(ISERROR($S2392),"",OFFSET('Smelter Reference List'!$I$4,$S2392-4,0))</f>
        <v/>
      </c>
      <c r="K2392" s="288"/>
      <c r="L2392" s="288"/>
      <c r="M2392" s="288"/>
      <c r="N2392" s="288"/>
      <c r="O2392" s="288"/>
      <c r="P2392" s="288"/>
      <c r="Q2392" s="289"/>
      <c r="R2392" s="274"/>
      <c r="S2392" s="275" t="e">
        <f>IF(OR(C2392="",C2392=T$4),NA(),MATCH($B2392&amp;$C2392,'Smelter Reference List'!$J:$J,0))</f>
        <v>#N/A</v>
      </c>
      <c r="T2392" s="276"/>
      <c r="U2392" s="276"/>
      <c r="V2392" s="276"/>
      <c r="W2392" s="276"/>
    </row>
    <row r="2393" spans="1:23" s="267" customFormat="1" ht="20.25">
      <c r="A2393" s="265"/>
      <c r="B2393" s="273"/>
      <c r="C2393" s="273"/>
      <c r="D2393" s="166" t="str">
        <f ca="1">IF(ISERROR($S2393),"",OFFSET('Smelter Reference List'!$C$4,$S2393-4,0)&amp;"")</f>
        <v/>
      </c>
      <c r="E2393" s="166" t="str">
        <f ca="1">IF(ISERROR($S2393),"",OFFSET('Smelter Reference List'!$D$4,$S2393-4,0)&amp;"")</f>
        <v/>
      </c>
      <c r="F2393" s="166" t="str">
        <f ca="1">IF(ISERROR($S2393),"",OFFSET('Smelter Reference List'!$E$4,$S2393-4,0))</f>
        <v/>
      </c>
      <c r="G2393" s="166" t="str">
        <f ca="1">IF(C2393=$U$4,"Enter smelter details", IF(ISERROR($S2393),"",OFFSET('Smelter Reference List'!$F$4,$S2393-4,0)))</f>
        <v/>
      </c>
      <c r="H2393" s="290" t="str">
        <f ca="1">IF(ISERROR($S2393),"",OFFSET('Smelter Reference List'!$G$4,$S2393-4,0))</f>
        <v/>
      </c>
      <c r="I2393" s="291" t="str">
        <f ca="1">IF(ISERROR($S2393),"",OFFSET('Smelter Reference List'!$H$4,$S2393-4,0))</f>
        <v/>
      </c>
      <c r="J2393" s="291" t="str">
        <f ca="1">IF(ISERROR($S2393),"",OFFSET('Smelter Reference List'!$I$4,$S2393-4,0))</f>
        <v/>
      </c>
      <c r="K2393" s="288"/>
      <c r="L2393" s="288"/>
      <c r="M2393" s="288"/>
      <c r="N2393" s="288"/>
      <c r="O2393" s="288"/>
      <c r="P2393" s="288"/>
      <c r="Q2393" s="289"/>
      <c r="R2393" s="274"/>
      <c r="S2393" s="275" t="e">
        <f>IF(OR(C2393="",C2393=T$4),NA(),MATCH($B2393&amp;$C2393,'Smelter Reference List'!$J:$J,0))</f>
        <v>#N/A</v>
      </c>
      <c r="T2393" s="276"/>
      <c r="U2393" s="276"/>
      <c r="V2393" s="276"/>
      <c r="W2393" s="276"/>
    </row>
    <row r="2394" spans="1:23" s="267" customFormat="1" ht="20.25">
      <c r="A2394" s="265"/>
      <c r="B2394" s="273"/>
      <c r="C2394" s="273"/>
      <c r="D2394" s="166" t="str">
        <f ca="1">IF(ISERROR($S2394),"",OFFSET('Smelter Reference List'!$C$4,$S2394-4,0)&amp;"")</f>
        <v/>
      </c>
      <c r="E2394" s="166" t="str">
        <f ca="1">IF(ISERROR($S2394),"",OFFSET('Smelter Reference List'!$D$4,$S2394-4,0)&amp;"")</f>
        <v/>
      </c>
      <c r="F2394" s="166" t="str">
        <f ca="1">IF(ISERROR($S2394),"",OFFSET('Smelter Reference List'!$E$4,$S2394-4,0))</f>
        <v/>
      </c>
      <c r="G2394" s="166" t="str">
        <f ca="1">IF(C2394=$U$4,"Enter smelter details", IF(ISERROR($S2394),"",OFFSET('Smelter Reference List'!$F$4,$S2394-4,0)))</f>
        <v/>
      </c>
      <c r="H2394" s="290" t="str">
        <f ca="1">IF(ISERROR($S2394),"",OFFSET('Smelter Reference List'!$G$4,$S2394-4,0))</f>
        <v/>
      </c>
      <c r="I2394" s="291" t="str">
        <f ca="1">IF(ISERROR($S2394),"",OFFSET('Smelter Reference List'!$H$4,$S2394-4,0))</f>
        <v/>
      </c>
      <c r="J2394" s="291" t="str">
        <f ca="1">IF(ISERROR($S2394),"",OFFSET('Smelter Reference List'!$I$4,$S2394-4,0))</f>
        <v/>
      </c>
      <c r="K2394" s="288"/>
      <c r="L2394" s="288"/>
      <c r="M2394" s="288"/>
      <c r="N2394" s="288"/>
      <c r="O2394" s="288"/>
      <c r="P2394" s="288"/>
      <c r="Q2394" s="289"/>
      <c r="R2394" s="274"/>
      <c r="S2394" s="275" t="e">
        <f>IF(OR(C2394="",C2394=T$4),NA(),MATCH($B2394&amp;$C2394,'Smelter Reference List'!$J:$J,0))</f>
        <v>#N/A</v>
      </c>
      <c r="T2394" s="276"/>
      <c r="U2394" s="276"/>
      <c r="V2394" s="276"/>
      <c r="W2394" s="276"/>
    </row>
    <row r="2395" spans="1:23" s="267" customFormat="1" ht="20.25">
      <c r="A2395" s="265"/>
      <c r="B2395" s="273"/>
      <c r="C2395" s="273"/>
      <c r="D2395" s="166" t="str">
        <f ca="1">IF(ISERROR($S2395),"",OFFSET('Smelter Reference List'!$C$4,$S2395-4,0)&amp;"")</f>
        <v/>
      </c>
      <c r="E2395" s="166" t="str">
        <f ca="1">IF(ISERROR($S2395),"",OFFSET('Smelter Reference List'!$D$4,$S2395-4,0)&amp;"")</f>
        <v/>
      </c>
      <c r="F2395" s="166" t="str">
        <f ca="1">IF(ISERROR($S2395),"",OFFSET('Smelter Reference List'!$E$4,$S2395-4,0))</f>
        <v/>
      </c>
      <c r="G2395" s="166" t="str">
        <f ca="1">IF(C2395=$U$4,"Enter smelter details", IF(ISERROR($S2395),"",OFFSET('Smelter Reference List'!$F$4,$S2395-4,0)))</f>
        <v/>
      </c>
      <c r="H2395" s="290" t="str">
        <f ca="1">IF(ISERROR($S2395),"",OFFSET('Smelter Reference List'!$G$4,$S2395-4,0))</f>
        <v/>
      </c>
      <c r="I2395" s="291" t="str">
        <f ca="1">IF(ISERROR($S2395),"",OFFSET('Smelter Reference List'!$H$4,$S2395-4,0))</f>
        <v/>
      </c>
      <c r="J2395" s="291" t="str">
        <f ca="1">IF(ISERROR($S2395),"",OFFSET('Smelter Reference List'!$I$4,$S2395-4,0))</f>
        <v/>
      </c>
      <c r="K2395" s="288"/>
      <c r="L2395" s="288"/>
      <c r="M2395" s="288"/>
      <c r="N2395" s="288"/>
      <c r="O2395" s="288"/>
      <c r="P2395" s="288"/>
      <c r="Q2395" s="289"/>
      <c r="R2395" s="274"/>
      <c r="S2395" s="275" t="e">
        <f>IF(OR(C2395="",C2395=T$4),NA(),MATCH($B2395&amp;$C2395,'Smelter Reference List'!$J:$J,0))</f>
        <v>#N/A</v>
      </c>
      <c r="T2395" s="276"/>
      <c r="U2395" s="276"/>
      <c r="V2395" s="276"/>
      <c r="W2395" s="276"/>
    </row>
    <row r="2396" spans="1:23" s="267" customFormat="1" ht="20.25">
      <c r="A2396" s="265"/>
      <c r="B2396" s="273"/>
      <c r="C2396" s="273"/>
      <c r="D2396" s="166" t="str">
        <f ca="1">IF(ISERROR($S2396),"",OFFSET('Smelter Reference List'!$C$4,$S2396-4,0)&amp;"")</f>
        <v/>
      </c>
      <c r="E2396" s="166" t="str">
        <f ca="1">IF(ISERROR($S2396),"",OFFSET('Smelter Reference List'!$D$4,$S2396-4,0)&amp;"")</f>
        <v/>
      </c>
      <c r="F2396" s="166" t="str">
        <f ca="1">IF(ISERROR($S2396),"",OFFSET('Smelter Reference List'!$E$4,$S2396-4,0))</f>
        <v/>
      </c>
      <c r="G2396" s="166" t="str">
        <f ca="1">IF(C2396=$U$4,"Enter smelter details", IF(ISERROR($S2396),"",OFFSET('Smelter Reference List'!$F$4,$S2396-4,0)))</f>
        <v/>
      </c>
      <c r="H2396" s="290" t="str">
        <f ca="1">IF(ISERROR($S2396),"",OFFSET('Smelter Reference List'!$G$4,$S2396-4,0))</f>
        <v/>
      </c>
      <c r="I2396" s="291" t="str">
        <f ca="1">IF(ISERROR($S2396),"",OFFSET('Smelter Reference List'!$H$4,$S2396-4,0))</f>
        <v/>
      </c>
      <c r="J2396" s="291" t="str">
        <f ca="1">IF(ISERROR($S2396),"",OFFSET('Smelter Reference List'!$I$4,$S2396-4,0))</f>
        <v/>
      </c>
      <c r="K2396" s="288"/>
      <c r="L2396" s="288"/>
      <c r="M2396" s="288"/>
      <c r="N2396" s="288"/>
      <c r="O2396" s="288"/>
      <c r="P2396" s="288"/>
      <c r="Q2396" s="289"/>
      <c r="R2396" s="274"/>
      <c r="S2396" s="275" t="e">
        <f>IF(OR(C2396="",C2396=T$4),NA(),MATCH($B2396&amp;$C2396,'Smelter Reference List'!$J:$J,0))</f>
        <v>#N/A</v>
      </c>
      <c r="T2396" s="276"/>
      <c r="U2396" s="276"/>
      <c r="V2396" s="276"/>
      <c r="W2396" s="276"/>
    </row>
    <row r="2397" spans="1:23" s="267" customFormat="1" ht="20.25">
      <c r="A2397" s="265"/>
      <c r="B2397" s="273"/>
      <c r="C2397" s="273"/>
      <c r="D2397" s="166" t="str">
        <f ca="1">IF(ISERROR($S2397),"",OFFSET('Smelter Reference List'!$C$4,$S2397-4,0)&amp;"")</f>
        <v/>
      </c>
      <c r="E2397" s="166" t="str">
        <f ca="1">IF(ISERROR($S2397),"",OFFSET('Smelter Reference List'!$D$4,$S2397-4,0)&amp;"")</f>
        <v/>
      </c>
      <c r="F2397" s="166" t="str">
        <f ca="1">IF(ISERROR($S2397),"",OFFSET('Smelter Reference List'!$E$4,$S2397-4,0))</f>
        <v/>
      </c>
      <c r="G2397" s="166" t="str">
        <f ca="1">IF(C2397=$U$4,"Enter smelter details", IF(ISERROR($S2397),"",OFFSET('Smelter Reference List'!$F$4,$S2397-4,0)))</f>
        <v/>
      </c>
      <c r="H2397" s="290" t="str">
        <f ca="1">IF(ISERROR($S2397),"",OFFSET('Smelter Reference List'!$G$4,$S2397-4,0))</f>
        <v/>
      </c>
      <c r="I2397" s="291" t="str">
        <f ca="1">IF(ISERROR($S2397),"",OFFSET('Smelter Reference List'!$H$4,$S2397-4,0))</f>
        <v/>
      </c>
      <c r="J2397" s="291" t="str">
        <f ca="1">IF(ISERROR($S2397),"",OFFSET('Smelter Reference List'!$I$4,$S2397-4,0))</f>
        <v/>
      </c>
      <c r="K2397" s="288"/>
      <c r="L2397" s="288"/>
      <c r="M2397" s="288"/>
      <c r="N2397" s="288"/>
      <c r="O2397" s="288"/>
      <c r="P2397" s="288"/>
      <c r="Q2397" s="289"/>
      <c r="R2397" s="274"/>
      <c r="S2397" s="275" t="e">
        <f>IF(OR(C2397="",C2397=T$4),NA(),MATCH($B2397&amp;$C2397,'Smelter Reference List'!$J:$J,0))</f>
        <v>#N/A</v>
      </c>
      <c r="T2397" s="276"/>
      <c r="U2397" s="276"/>
      <c r="V2397" s="276"/>
      <c r="W2397" s="276"/>
    </row>
    <row r="2398" spans="1:23" s="267" customFormat="1" ht="20.25">
      <c r="A2398" s="265"/>
      <c r="B2398" s="273"/>
      <c r="C2398" s="273"/>
      <c r="D2398" s="166" t="str">
        <f ca="1">IF(ISERROR($S2398),"",OFFSET('Smelter Reference List'!$C$4,$S2398-4,0)&amp;"")</f>
        <v/>
      </c>
      <c r="E2398" s="166" t="str">
        <f ca="1">IF(ISERROR($S2398),"",OFFSET('Smelter Reference List'!$D$4,$S2398-4,0)&amp;"")</f>
        <v/>
      </c>
      <c r="F2398" s="166" t="str">
        <f ca="1">IF(ISERROR($S2398),"",OFFSET('Smelter Reference List'!$E$4,$S2398-4,0))</f>
        <v/>
      </c>
      <c r="G2398" s="166" t="str">
        <f ca="1">IF(C2398=$U$4,"Enter smelter details", IF(ISERROR($S2398),"",OFFSET('Smelter Reference List'!$F$4,$S2398-4,0)))</f>
        <v/>
      </c>
      <c r="H2398" s="290" t="str">
        <f ca="1">IF(ISERROR($S2398),"",OFFSET('Smelter Reference List'!$G$4,$S2398-4,0))</f>
        <v/>
      </c>
      <c r="I2398" s="291" t="str">
        <f ca="1">IF(ISERROR($S2398),"",OFFSET('Smelter Reference List'!$H$4,$S2398-4,0))</f>
        <v/>
      </c>
      <c r="J2398" s="291" t="str">
        <f ca="1">IF(ISERROR($S2398),"",OFFSET('Smelter Reference List'!$I$4,$S2398-4,0))</f>
        <v/>
      </c>
      <c r="K2398" s="288"/>
      <c r="L2398" s="288"/>
      <c r="M2398" s="288"/>
      <c r="N2398" s="288"/>
      <c r="O2398" s="288"/>
      <c r="P2398" s="288"/>
      <c r="Q2398" s="289"/>
      <c r="R2398" s="274"/>
      <c r="S2398" s="275" t="e">
        <f>IF(OR(C2398="",C2398=T$4),NA(),MATCH($B2398&amp;$C2398,'Smelter Reference List'!$J:$J,0))</f>
        <v>#N/A</v>
      </c>
      <c r="T2398" s="276"/>
      <c r="U2398" s="276"/>
      <c r="V2398" s="276"/>
      <c r="W2398" s="276"/>
    </row>
    <row r="2399" spans="1:23" s="267" customFormat="1" ht="20.25">
      <c r="A2399" s="265"/>
      <c r="B2399" s="273"/>
      <c r="C2399" s="273"/>
      <c r="D2399" s="166" t="str">
        <f ca="1">IF(ISERROR($S2399),"",OFFSET('Smelter Reference List'!$C$4,$S2399-4,0)&amp;"")</f>
        <v/>
      </c>
      <c r="E2399" s="166" t="str">
        <f ca="1">IF(ISERROR($S2399),"",OFFSET('Smelter Reference List'!$D$4,$S2399-4,0)&amp;"")</f>
        <v/>
      </c>
      <c r="F2399" s="166" t="str">
        <f ca="1">IF(ISERROR($S2399),"",OFFSET('Smelter Reference List'!$E$4,$S2399-4,0))</f>
        <v/>
      </c>
      <c r="G2399" s="166" t="str">
        <f ca="1">IF(C2399=$U$4,"Enter smelter details", IF(ISERROR($S2399),"",OFFSET('Smelter Reference List'!$F$4,$S2399-4,0)))</f>
        <v/>
      </c>
      <c r="H2399" s="290" t="str">
        <f ca="1">IF(ISERROR($S2399),"",OFFSET('Smelter Reference List'!$G$4,$S2399-4,0))</f>
        <v/>
      </c>
      <c r="I2399" s="291" t="str">
        <f ca="1">IF(ISERROR($S2399),"",OFFSET('Smelter Reference List'!$H$4,$S2399-4,0))</f>
        <v/>
      </c>
      <c r="J2399" s="291" t="str">
        <f ca="1">IF(ISERROR($S2399),"",OFFSET('Smelter Reference List'!$I$4,$S2399-4,0))</f>
        <v/>
      </c>
      <c r="K2399" s="288"/>
      <c r="L2399" s="288"/>
      <c r="M2399" s="288"/>
      <c r="N2399" s="288"/>
      <c r="O2399" s="288"/>
      <c r="P2399" s="288"/>
      <c r="Q2399" s="289"/>
      <c r="R2399" s="274"/>
      <c r="S2399" s="275" t="e">
        <f>IF(OR(C2399="",C2399=T$4),NA(),MATCH($B2399&amp;$C2399,'Smelter Reference List'!$J:$J,0))</f>
        <v>#N/A</v>
      </c>
      <c r="T2399" s="276"/>
      <c r="U2399" s="276"/>
      <c r="V2399" s="276"/>
      <c r="W2399" s="276"/>
    </row>
    <row r="2400" spans="1:23" s="267" customFormat="1" ht="20.25">
      <c r="A2400" s="265"/>
      <c r="B2400" s="273"/>
      <c r="C2400" s="273"/>
      <c r="D2400" s="166" t="str">
        <f ca="1">IF(ISERROR($S2400),"",OFFSET('Smelter Reference List'!$C$4,$S2400-4,0)&amp;"")</f>
        <v/>
      </c>
      <c r="E2400" s="166" t="str">
        <f ca="1">IF(ISERROR($S2400),"",OFFSET('Smelter Reference List'!$D$4,$S2400-4,0)&amp;"")</f>
        <v/>
      </c>
      <c r="F2400" s="166" t="str">
        <f ca="1">IF(ISERROR($S2400),"",OFFSET('Smelter Reference List'!$E$4,$S2400-4,0))</f>
        <v/>
      </c>
      <c r="G2400" s="166" t="str">
        <f ca="1">IF(C2400=$U$4,"Enter smelter details", IF(ISERROR($S2400),"",OFFSET('Smelter Reference List'!$F$4,$S2400-4,0)))</f>
        <v/>
      </c>
      <c r="H2400" s="290" t="str">
        <f ca="1">IF(ISERROR($S2400),"",OFFSET('Smelter Reference List'!$G$4,$S2400-4,0))</f>
        <v/>
      </c>
      <c r="I2400" s="291" t="str">
        <f ca="1">IF(ISERROR($S2400),"",OFFSET('Smelter Reference List'!$H$4,$S2400-4,0))</f>
        <v/>
      </c>
      <c r="J2400" s="291" t="str">
        <f ca="1">IF(ISERROR($S2400),"",OFFSET('Smelter Reference List'!$I$4,$S2400-4,0))</f>
        <v/>
      </c>
      <c r="K2400" s="288"/>
      <c r="L2400" s="288"/>
      <c r="M2400" s="288"/>
      <c r="N2400" s="288"/>
      <c r="O2400" s="288"/>
      <c r="P2400" s="288"/>
      <c r="Q2400" s="289"/>
      <c r="R2400" s="274"/>
      <c r="S2400" s="275" t="e">
        <f>IF(OR(C2400="",C2400=T$4),NA(),MATCH($B2400&amp;$C2400,'Smelter Reference List'!$J:$J,0))</f>
        <v>#N/A</v>
      </c>
      <c r="T2400" s="276"/>
      <c r="U2400" s="276"/>
      <c r="V2400" s="276"/>
      <c r="W2400" s="276"/>
    </row>
    <row r="2401" spans="1:23" s="267" customFormat="1" ht="20.25">
      <c r="A2401" s="265"/>
      <c r="B2401" s="273"/>
      <c r="C2401" s="273"/>
      <c r="D2401" s="166" t="str">
        <f ca="1">IF(ISERROR($S2401),"",OFFSET('Smelter Reference List'!$C$4,$S2401-4,0)&amp;"")</f>
        <v/>
      </c>
      <c r="E2401" s="166" t="str">
        <f ca="1">IF(ISERROR($S2401),"",OFFSET('Smelter Reference List'!$D$4,$S2401-4,0)&amp;"")</f>
        <v/>
      </c>
      <c r="F2401" s="166" t="str">
        <f ca="1">IF(ISERROR($S2401),"",OFFSET('Smelter Reference List'!$E$4,$S2401-4,0))</f>
        <v/>
      </c>
      <c r="G2401" s="166" t="str">
        <f ca="1">IF(C2401=$U$4,"Enter smelter details", IF(ISERROR($S2401),"",OFFSET('Smelter Reference List'!$F$4,$S2401-4,0)))</f>
        <v/>
      </c>
      <c r="H2401" s="290" t="str">
        <f ca="1">IF(ISERROR($S2401),"",OFFSET('Smelter Reference List'!$G$4,$S2401-4,0))</f>
        <v/>
      </c>
      <c r="I2401" s="291" t="str">
        <f ca="1">IF(ISERROR($S2401),"",OFFSET('Smelter Reference List'!$H$4,$S2401-4,0))</f>
        <v/>
      </c>
      <c r="J2401" s="291" t="str">
        <f ca="1">IF(ISERROR($S2401),"",OFFSET('Smelter Reference List'!$I$4,$S2401-4,0))</f>
        <v/>
      </c>
      <c r="K2401" s="288"/>
      <c r="L2401" s="288"/>
      <c r="M2401" s="288"/>
      <c r="N2401" s="288"/>
      <c r="O2401" s="288"/>
      <c r="P2401" s="288"/>
      <c r="Q2401" s="289"/>
      <c r="R2401" s="274"/>
      <c r="S2401" s="275" t="e">
        <f>IF(OR(C2401="",C2401=T$4),NA(),MATCH($B2401&amp;$C2401,'Smelter Reference List'!$J:$J,0))</f>
        <v>#N/A</v>
      </c>
      <c r="T2401" s="276"/>
      <c r="U2401" s="276"/>
      <c r="V2401" s="276"/>
      <c r="W2401" s="276"/>
    </row>
    <row r="2402" spans="1:23" s="267" customFormat="1" ht="20.25">
      <c r="A2402" s="265"/>
      <c r="B2402" s="273"/>
      <c r="C2402" s="273"/>
      <c r="D2402" s="166" t="str">
        <f ca="1">IF(ISERROR($S2402),"",OFFSET('Smelter Reference List'!$C$4,$S2402-4,0)&amp;"")</f>
        <v/>
      </c>
      <c r="E2402" s="166" t="str">
        <f ca="1">IF(ISERROR($S2402),"",OFFSET('Smelter Reference List'!$D$4,$S2402-4,0)&amp;"")</f>
        <v/>
      </c>
      <c r="F2402" s="166" t="str">
        <f ca="1">IF(ISERROR($S2402),"",OFFSET('Smelter Reference List'!$E$4,$S2402-4,0))</f>
        <v/>
      </c>
      <c r="G2402" s="166" t="str">
        <f ca="1">IF(C2402=$U$4,"Enter smelter details", IF(ISERROR($S2402),"",OFFSET('Smelter Reference List'!$F$4,$S2402-4,0)))</f>
        <v/>
      </c>
      <c r="H2402" s="290" t="str">
        <f ca="1">IF(ISERROR($S2402),"",OFFSET('Smelter Reference List'!$G$4,$S2402-4,0))</f>
        <v/>
      </c>
      <c r="I2402" s="291" t="str">
        <f ca="1">IF(ISERROR($S2402),"",OFFSET('Smelter Reference List'!$H$4,$S2402-4,0))</f>
        <v/>
      </c>
      <c r="J2402" s="291" t="str">
        <f ca="1">IF(ISERROR($S2402),"",OFFSET('Smelter Reference List'!$I$4,$S2402-4,0))</f>
        <v/>
      </c>
      <c r="K2402" s="288"/>
      <c r="L2402" s="288"/>
      <c r="M2402" s="288"/>
      <c r="N2402" s="288"/>
      <c r="O2402" s="288"/>
      <c r="P2402" s="288"/>
      <c r="Q2402" s="289"/>
      <c r="R2402" s="274"/>
      <c r="S2402" s="275" t="e">
        <f>IF(OR(C2402="",C2402=T$4),NA(),MATCH($B2402&amp;$C2402,'Smelter Reference List'!$J:$J,0))</f>
        <v>#N/A</v>
      </c>
      <c r="T2402" s="276"/>
      <c r="U2402" s="276"/>
      <c r="V2402" s="276"/>
      <c r="W2402" s="276"/>
    </row>
    <row r="2403" spans="1:23" s="267" customFormat="1" ht="20.25">
      <c r="A2403" s="265"/>
      <c r="B2403" s="273"/>
      <c r="C2403" s="273"/>
      <c r="D2403" s="166" t="str">
        <f ca="1">IF(ISERROR($S2403),"",OFFSET('Smelter Reference List'!$C$4,$S2403-4,0)&amp;"")</f>
        <v/>
      </c>
      <c r="E2403" s="166" t="str">
        <f ca="1">IF(ISERROR($S2403),"",OFFSET('Smelter Reference List'!$D$4,$S2403-4,0)&amp;"")</f>
        <v/>
      </c>
      <c r="F2403" s="166" t="str">
        <f ca="1">IF(ISERROR($S2403),"",OFFSET('Smelter Reference List'!$E$4,$S2403-4,0))</f>
        <v/>
      </c>
      <c r="G2403" s="166" t="str">
        <f ca="1">IF(C2403=$U$4,"Enter smelter details", IF(ISERROR($S2403),"",OFFSET('Smelter Reference List'!$F$4,$S2403-4,0)))</f>
        <v/>
      </c>
      <c r="H2403" s="290" t="str">
        <f ca="1">IF(ISERROR($S2403),"",OFFSET('Smelter Reference List'!$G$4,$S2403-4,0))</f>
        <v/>
      </c>
      <c r="I2403" s="291" t="str">
        <f ca="1">IF(ISERROR($S2403),"",OFFSET('Smelter Reference List'!$H$4,$S2403-4,0))</f>
        <v/>
      </c>
      <c r="J2403" s="291" t="str">
        <f ca="1">IF(ISERROR($S2403),"",OFFSET('Smelter Reference List'!$I$4,$S2403-4,0))</f>
        <v/>
      </c>
      <c r="K2403" s="288"/>
      <c r="L2403" s="288"/>
      <c r="M2403" s="288"/>
      <c r="N2403" s="288"/>
      <c r="O2403" s="288"/>
      <c r="P2403" s="288"/>
      <c r="Q2403" s="289"/>
      <c r="R2403" s="274"/>
      <c r="S2403" s="275" t="e">
        <f>IF(OR(C2403="",C2403=T$4),NA(),MATCH($B2403&amp;$C2403,'Smelter Reference List'!$J:$J,0))</f>
        <v>#N/A</v>
      </c>
      <c r="T2403" s="276"/>
      <c r="U2403" s="276"/>
      <c r="V2403" s="276"/>
      <c r="W2403" s="276"/>
    </row>
    <row r="2404" spans="1:23" s="267" customFormat="1" ht="20.25">
      <c r="A2404" s="265"/>
      <c r="B2404" s="273"/>
      <c r="C2404" s="273"/>
      <c r="D2404" s="166" t="str">
        <f ca="1">IF(ISERROR($S2404),"",OFFSET('Smelter Reference List'!$C$4,$S2404-4,0)&amp;"")</f>
        <v/>
      </c>
      <c r="E2404" s="166" t="str">
        <f ca="1">IF(ISERROR($S2404),"",OFFSET('Smelter Reference List'!$D$4,$S2404-4,0)&amp;"")</f>
        <v/>
      </c>
      <c r="F2404" s="166" t="str">
        <f ca="1">IF(ISERROR($S2404),"",OFFSET('Smelter Reference List'!$E$4,$S2404-4,0))</f>
        <v/>
      </c>
      <c r="G2404" s="166" t="str">
        <f ca="1">IF(C2404=$U$4,"Enter smelter details", IF(ISERROR($S2404),"",OFFSET('Smelter Reference List'!$F$4,$S2404-4,0)))</f>
        <v/>
      </c>
      <c r="H2404" s="290" t="str">
        <f ca="1">IF(ISERROR($S2404),"",OFFSET('Smelter Reference List'!$G$4,$S2404-4,0))</f>
        <v/>
      </c>
      <c r="I2404" s="291" t="str">
        <f ca="1">IF(ISERROR($S2404),"",OFFSET('Smelter Reference List'!$H$4,$S2404-4,0))</f>
        <v/>
      </c>
      <c r="J2404" s="291" t="str">
        <f ca="1">IF(ISERROR($S2404),"",OFFSET('Smelter Reference List'!$I$4,$S2404-4,0))</f>
        <v/>
      </c>
      <c r="K2404" s="288"/>
      <c r="L2404" s="288"/>
      <c r="M2404" s="288"/>
      <c r="N2404" s="288"/>
      <c r="O2404" s="288"/>
      <c r="P2404" s="288"/>
      <c r="Q2404" s="289"/>
      <c r="R2404" s="274"/>
      <c r="S2404" s="275" t="e">
        <f>IF(OR(C2404="",C2404=T$4),NA(),MATCH($B2404&amp;$C2404,'Smelter Reference List'!$J:$J,0))</f>
        <v>#N/A</v>
      </c>
      <c r="T2404" s="276"/>
      <c r="U2404" s="276"/>
      <c r="V2404" s="276"/>
      <c r="W2404" s="276"/>
    </row>
    <row r="2405" spans="1:23" s="267" customFormat="1" ht="20.25">
      <c r="A2405" s="265"/>
      <c r="B2405" s="273"/>
      <c r="C2405" s="273"/>
      <c r="D2405" s="166" t="str">
        <f ca="1">IF(ISERROR($S2405),"",OFFSET('Smelter Reference List'!$C$4,$S2405-4,0)&amp;"")</f>
        <v/>
      </c>
      <c r="E2405" s="166" t="str">
        <f ca="1">IF(ISERROR($S2405),"",OFFSET('Smelter Reference List'!$D$4,$S2405-4,0)&amp;"")</f>
        <v/>
      </c>
      <c r="F2405" s="166" t="str">
        <f ca="1">IF(ISERROR($S2405),"",OFFSET('Smelter Reference List'!$E$4,$S2405-4,0))</f>
        <v/>
      </c>
      <c r="G2405" s="166" t="str">
        <f ca="1">IF(C2405=$U$4,"Enter smelter details", IF(ISERROR($S2405),"",OFFSET('Smelter Reference List'!$F$4,$S2405-4,0)))</f>
        <v/>
      </c>
      <c r="H2405" s="290" t="str">
        <f ca="1">IF(ISERROR($S2405),"",OFFSET('Smelter Reference List'!$G$4,$S2405-4,0))</f>
        <v/>
      </c>
      <c r="I2405" s="291" t="str">
        <f ca="1">IF(ISERROR($S2405),"",OFFSET('Smelter Reference List'!$H$4,$S2405-4,0))</f>
        <v/>
      </c>
      <c r="J2405" s="291" t="str">
        <f ca="1">IF(ISERROR($S2405),"",OFFSET('Smelter Reference List'!$I$4,$S2405-4,0))</f>
        <v/>
      </c>
      <c r="K2405" s="288"/>
      <c r="L2405" s="288"/>
      <c r="M2405" s="288"/>
      <c r="N2405" s="288"/>
      <c r="O2405" s="288"/>
      <c r="P2405" s="288"/>
      <c r="Q2405" s="289"/>
      <c r="R2405" s="274"/>
      <c r="S2405" s="275" t="e">
        <f>IF(OR(C2405="",C2405=T$4),NA(),MATCH($B2405&amp;$C2405,'Smelter Reference List'!$J:$J,0))</f>
        <v>#N/A</v>
      </c>
      <c r="T2405" s="276"/>
      <c r="U2405" s="276"/>
      <c r="V2405" s="276"/>
      <c r="W2405" s="276"/>
    </row>
    <row r="2406" spans="1:23" s="267" customFormat="1" ht="20.25">
      <c r="A2406" s="265"/>
      <c r="B2406" s="273"/>
      <c r="C2406" s="273"/>
      <c r="D2406" s="166" t="str">
        <f ca="1">IF(ISERROR($S2406),"",OFFSET('Smelter Reference List'!$C$4,$S2406-4,0)&amp;"")</f>
        <v/>
      </c>
      <c r="E2406" s="166" t="str">
        <f ca="1">IF(ISERROR($S2406),"",OFFSET('Smelter Reference List'!$D$4,$S2406-4,0)&amp;"")</f>
        <v/>
      </c>
      <c r="F2406" s="166" t="str">
        <f ca="1">IF(ISERROR($S2406),"",OFFSET('Smelter Reference List'!$E$4,$S2406-4,0))</f>
        <v/>
      </c>
      <c r="G2406" s="166" t="str">
        <f ca="1">IF(C2406=$U$4,"Enter smelter details", IF(ISERROR($S2406),"",OFFSET('Smelter Reference List'!$F$4,$S2406-4,0)))</f>
        <v/>
      </c>
      <c r="H2406" s="290" t="str">
        <f ca="1">IF(ISERROR($S2406),"",OFFSET('Smelter Reference List'!$G$4,$S2406-4,0))</f>
        <v/>
      </c>
      <c r="I2406" s="291" t="str">
        <f ca="1">IF(ISERROR($S2406),"",OFFSET('Smelter Reference List'!$H$4,$S2406-4,0))</f>
        <v/>
      </c>
      <c r="J2406" s="291" t="str">
        <f ca="1">IF(ISERROR($S2406),"",OFFSET('Smelter Reference List'!$I$4,$S2406-4,0))</f>
        <v/>
      </c>
      <c r="K2406" s="288"/>
      <c r="L2406" s="288"/>
      <c r="M2406" s="288"/>
      <c r="N2406" s="288"/>
      <c r="O2406" s="288"/>
      <c r="P2406" s="288"/>
      <c r="Q2406" s="289"/>
      <c r="R2406" s="274"/>
      <c r="S2406" s="275" t="e">
        <f>IF(OR(C2406="",C2406=T$4),NA(),MATCH($B2406&amp;$C2406,'Smelter Reference List'!$J:$J,0))</f>
        <v>#N/A</v>
      </c>
      <c r="T2406" s="276"/>
      <c r="U2406" s="276"/>
      <c r="V2406" s="276"/>
      <c r="W2406" s="276"/>
    </row>
    <row r="2407" spans="1:23" s="267" customFormat="1" ht="20.25">
      <c r="A2407" s="265"/>
      <c r="B2407" s="273"/>
      <c r="C2407" s="273"/>
      <c r="D2407" s="166" t="str">
        <f ca="1">IF(ISERROR($S2407),"",OFFSET('Smelter Reference List'!$C$4,$S2407-4,0)&amp;"")</f>
        <v/>
      </c>
      <c r="E2407" s="166" t="str">
        <f ca="1">IF(ISERROR($S2407),"",OFFSET('Smelter Reference List'!$D$4,$S2407-4,0)&amp;"")</f>
        <v/>
      </c>
      <c r="F2407" s="166" t="str">
        <f ca="1">IF(ISERROR($S2407),"",OFFSET('Smelter Reference List'!$E$4,$S2407-4,0))</f>
        <v/>
      </c>
      <c r="G2407" s="166" t="str">
        <f ca="1">IF(C2407=$U$4,"Enter smelter details", IF(ISERROR($S2407),"",OFFSET('Smelter Reference List'!$F$4,$S2407-4,0)))</f>
        <v/>
      </c>
      <c r="H2407" s="290" t="str">
        <f ca="1">IF(ISERROR($S2407),"",OFFSET('Smelter Reference List'!$G$4,$S2407-4,0))</f>
        <v/>
      </c>
      <c r="I2407" s="291" t="str">
        <f ca="1">IF(ISERROR($S2407),"",OFFSET('Smelter Reference List'!$H$4,$S2407-4,0))</f>
        <v/>
      </c>
      <c r="J2407" s="291" t="str">
        <f ca="1">IF(ISERROR($S2407),"",OFFSET('Smelter Reference List'!$I$4,$S2407-4,0))</f>
        <v/>
      </c>
      <c r="K2407" s="288"/>
      <c r="L2407" s="288"/>
      <c r="M2407" s="288"/>
      <c r="N2407" s="288"/>
      <c r="O2407" s="288"/>
      <c r="P2407" s="288"/>
      <c r="Q2407" s="289"/>
      <c r="R2407" s="274"/>
      <c r="S2407" s="275" t="e">
        <f>IF(OR(C2407="",C2407=T$4),NA(),MATCH($B2407&amp;$C2407,'Smelter Reference List'!$J:$J,0))</f>
        <v>#N/A</v>
      </c>
      <c r="T2407" s="276"/>
      <c r="U2407" s="276"/>
      <c r="V2407" s="276"/>
      <c r="W2407" s="276"/>
    </row>
    <row r="2408" spans="1:23" s="267" customFormat="1" ht="20.25">
      <c r="A2408" s="265"/>
      <c r="B2408" s="273"/>
      <c r="C2408" s="273"/>
      <c r="D2408" s="166" t="str">
        <f ca="1">IF(ISERROR($S2408),"",OFFSET('Smelter Reference List'!$C$4,$S2408-4,0)&amp;"")</f>
        <v/>
      </c>
      <c r="E2408" s="166" t="str">
        <f ca="1">IF(ISERROR($S2408),"",OFFSET('Smelter Reference List'!$D$4,$S2408-4,0)&amp;"")</f>
        <v/>
      </c>
      <c r="F2408" s="166" t="str">
        <f ca="1">IF(ISERROR($S2408),"",OFFSET('Smelter Reference List'!$E$4,$S2408-4,0))</f>
        <v/>
      </c>
      <c r="G2408" s="166" t="str">
        <f ca="1">IF(C2408=$U$4,"Enter smelter details", IF(ISERROR($S2408),"",OFFSET('Smelter Reference List'!$F$4,$S2408-4,0)))</f>
        <v/>
      </c>
      <c r="H2408" s="290" t="str">
        <f ca="1">IF(ISERROR($S2408),"",OFFSET('Smelter Reference List'!$G$4,$S2408-4,0))</f>
        <v/>
      </c>
      <c r="I2408" s="291" t="str">
        <f ca="1">IF(ISERROR($S2408),"",OFFSET('Smelter Reference List'!$H$4,$S2408-4,0))</f>
        <v/>
      </c>
      <c r="J2408" s="291" t="str">
        <f ca="1">IF(ISERROR($S2408),"",OFFSET('Smelter Reference List'!$I$4,$S2408-4,0))</f>
        <v/>
      </c>
      <c r="K2408" s="288"/>
      <c r="L2408" s="288"/>
      <c r="M2408" s="288"/>
      <c r="N2408" s="288"/>
      <c r="O2408" s="288"/>
      <c r="P2408" s="288"/>
      <c r="Q2408" s="289"/>
      <c r="R2408" s="274"/>
      <c r="S2408" s="275" t="e">
        <f>IF(OR(C2408="",C2408=T$4),NA(),MATCH($B2408&amp;$C2408,'Smelter Reference List'!$J:$J,0))</f>
        <v>#N/A</v>
      </c>
      <c r="T2408" s="276"/>
      <c r="U2408" s="276"/>
      <c r="V2408" s="276"/>
      <c r="W2408" s="276"/>
    </row>
    <row r="2409" spans="1:23" s="267" customFormat="1" ht="20.25">
      <c r="A2409" s="265"/>
      <c r="B2409" s="273"/>
      <c r="C2409" s="273"/>
      <c r="D2409" s="166" t="str">
        <f ca="1">IF(ISERROR($S2409),"",OFFSET('Smelter Reference List'!$C$4,$S2409-4,0)&amp;"")</f>
        <v/>
      </c>
      <c r="E2409" s="166" t="str">
        <f ca="1">IF(ISERROR($S2409),"",OFFSET('Smelter Reference List'!$D$4,$S2409-4,0)&amp;"")</f>
        <v/>
      </c>
      <c r="F2409" s="166" t="str">
        <f ca="1">IF(ISERROR($S2409),"",OFFSET('Smelter Reference List'!$E$4,$S2409-4,0))</f>
        <v/>
      </c>
      <c r="G2409" s="166" t="str">
        <f ca="1">IF(C2409=$U$4,"Enter smelter details", IF(ISERROR($S2409),"",OFFSET('Smelter Reference List'!$F$4,$S2409-4,0)))</f>
        <v/>
      </c>
      <c r="H2409" s="290" t="str">
        <f ca="1">IF(ISERROR($S2409),"",OFFSET('Smelter Reference List'!$G$4,$S2409-4,0))</f>
        <v/>
      </c>
      <c r="I2409" s="291" t="str">
        <f ca="1">IF(ISERROR($S2409),"",OFFSET('Smelter Reference List'!$H$4,$S2409-4,0))</f>
        <v/>
      </c>
      <c r="J2409" s="291" t="str">
        <f ca="1">IF(ISERROR($S2409),"",OFFSET('Smelter Reference List'!$I$4,$S2409-4,0))</f>
        <v/>
      </c>
      <c r="K2409" s="288"/>
      <c r="L2409" s="288"/>
      <c r="M2409" s="288"/>
      <c r="N2409" s="288"/>
      <c r="O2409" s="288"/>
      <c r="P2409" s="288"/>
      <c r="Q2409" s="289"/>
      <c r="R2409" s="274"/>
      <c r="S2409" s="275" t="e">
        <f>IF(OR(C2409="",C2409=T$4),NA(),MATCH($B2409&amp;$C2409,'Smelter Reference List'!$J:$J,0))</f>
        <v>#N/A</v>
      </c>
      <c r="T2409" s="276"/>
      <c r="U2409" s="276"/>
      <c r="V2409" s="276"/>
      <c r="W2409" s="276"/>
    </row>
    <row r="2410" spans="1:23" s="267" customFormat="1" ht="20.25">
      <c r="A2410" s="265"/>
      <c r="B2410" s="273"/>
      <c r="C2410" s="273"/>
      <c r="D2410" s="166" t="str">
        <f ca="1">IF(ISERROR($S2410),"",OFFSET('Smelter Reference List'!$C$4,$S2410-4,0)&amp;"")</f>
        <v/>
      </c>
      <c r="E2410" s="166" t="str">
        <f ca="1">IF(ISERROR($S2410),"",OFFSET('Smelter Reference List'!$D$4,$S2410-4,0)&amp;"")</f>
        <v/>
      </c>
      <c r="F2410" s="166" t="str">
        <f ca="1">IF(ISERROR($S2410),"",OFFSET('Smelter Reference List'!$E$4,$S2410-4,0))</f>
        <v/>
      </c>
      <c r="G2410" s="166" t="str">
        <f ca="1">IF(C2410=$U$4,"Enter smelter details", IF(ISERROR($S2410),"",OFFSET('Smelter Reference List'!$F$4,$S2410-4,0)))</f>
        <v/>
      </c>
      <c r="H2410" s="290" t="str">
        <f ca="1">IF(ISERROR($S2410),"",OFFSET('Smelter Reference List'!$G$4,$S2410-4,0))</f>
        <v/>
      </c>
      <c r="I2410" s="291" t="str">
        <f ca="1">IF(ISERROR($S2410),"",OFFSET('Smelter Reference List'!$H$4,$S2410-4,0))</f>
        <v/>
      </c>
      <c r="J2410" s="291" t="str">
        <f ca="1">IF(ISERROR($S2410),"",OFFSET('Smelter Reference List'!$I$4,$S2410-4,0))</f>
        <v/>
      </c>
      <c r="K2410" s="288"/>
      <c r="L2410" s="288"/>
      <c r="M2410" s="288"/>
      <c r="N2410" s="288"/>
      <c r="O2410" s="288"/>
      <c r="P2410" s="288"/>
      <c r="Q2410" s="289"/>
      <c r="R2410" s="274"/>
      <c r="S2410" s="275" t="e">
        <f>IF(OR(C2410="",C2410=T$4),NA(),MATCH($B2410&amp;$C2410,'Smelter Reference List'!$J:$J,0))</f>
        <v>#N/A</v>
      </c>
      <c r="T2410" s="276"/>
      <c r="U2410" s="276"/>
      <c r="V2410" s="276"/>
      <c r="W2410" s="276"/>
    </row>
    <row r="2411" spans="1:23" s="267" customFormat="1" ht="20.25">
      <c r="A2411" s="265"/>
      <c r="B2411" s="273"/>
      <c r="C2411" s="273"/>
      <c r="D2411" s="166" t="str">
        <f ca="1">IF(ISERROR($S2411),"",OFFSET('Smelter Reference List'!$C$4,$S2411-4,0)&amp;"")</f>
        <v/>
      </c>
      <c r="E2411" s="166" t="str">
        <f ca="1">IF(ISERROR($S2411),"",OFFSET('Smelter Reference List'!$D$4,$S2411-4,0)&amp;"")</f>
        <v/>
      </c>
      <c r="F2411" s="166" t="str">
        <f ca="1">IF(ISERROR($S2411),"",OFFSET('Smelter Reference List'!$E$4,$S2411-4,0))</f>
        <v/>
      </c>
      <c r="G2411" s="166" t="str">
        <f ca="1">IF(C2411=$U$4,"Enter smelter details", IF(ISERROR($S2411),"",OFFSET('Smelter Reference List'!$F$4,$S2411-4,0)))</f>
        <v/>
      </c>
      <c r="H2411" s="290" t="str">
        <f ca="1">IF(ISERROR($S2411),"",OFFSET('Smelter Reference List'!$G$4,$S2411-4,0))</f>
        <v/>
      </c>
      <c r="I2411" s="291" t="str">
        <f ca="1">IF(ISERROR($S2411),"",OFFSET('Smelter Reference List'!$H$4,$S2411-4,0))</f>
        <v/>
      </c>
      <c r="J2411" s="291" t="str">
        <f ca="1">IF(ISERROR($S2411),"",OFFSET('Smelter Reference List'!$I$4,$S2411-4,0))</f>
        <v/>
      </c>
      <c r="K2411" s="288"/>
      <c r="L2411" s="288"/>
      <c r="M2411" s="288"/>
      <c r="N2411" s="288"/>
      <c r="O2411" s="288"/>
      <c r="P2411" s="288"/>
      <c r="Q2411" s="289"/>
      <c r="R2411" s="274"/>
      <c r="S2411" s="275" t="e">
        <f>IF(OR(C2411="",C2411=T$4),NA(),MATCH($B2411&amp;$C2411,'Smelter Reference List'!$J:$J,0))</f>
        <v>#N/A</v>
      </c>
      <c r="T2411" s="276"/>
      <c r="U2411" s="276"/>
      <c r="V2411" s="276"/>
      <c r="W2411" s="276"/>
    </row>
    <row r="2412" spans="1:23" s="267" customFormat="1" ht="20.25">
      <c r="A2412" s="265"/>
      <c r="B2412" s="273"/>
      <c r="C2412" s="273"/>
      <c r="D2412" s="166" t="str">
        <f ca="1">IF(ISERROR($S2412),"",OFFSET('Smelter Reference List'!$C$4,$S2412-4,0)&amp;"")</f>
        <v/>
      </c>
      <c r="E2412" s="166" t="str">
        <f ca="1">IF(ISERROR($S2412),"",OFFSET('Smelter Reference List'!$D$4,$S2412-4,0)&amp;"")</f>
        <v/>
      </c>
      <c r="F2412" s="166" t="str">
        <f ca="1">IF(ISERROR($S2412),"",OFFSET('Smelter Reference List'!$E$4,$S2412-4,0))</f>
        <v/>
      </c>
      <c r="G2412" s="166" t="str">
        <f ca="1">IF(C2412=$U$4,"Enter smelter details", IF(ISERROR($S2412),"",OFFSET('Smelter Reference List'!$F$4,$S2412-4,0)))</f>
        <v/>
      </c>
      <c r="H2412" s="290" t="str">
        <f ca="1">IF(ISERROR($S2412),"",OFFSET('Smelter Reference List'!$G$4,$S2412-4,0))</f>
        <v/>
      </c>
      <c r="I2412" s="291" t="str">
        <f ca="1">IF(ISERROR($S2412),"",OFFSET('Smelter Reference List'!$H$4,$S2412-4,0))</f>
        <v/>
      </c>
      <c r="J2412" s="291" t="str">
        <f ca="1">IF(ISERROR($S2412),"",OFFSET('Smelter Reference List'!$I$4,$S2412-4,0))</f>
        <v/>
      </c>
      <c r="K2412" s="288"/>
      <c r="L2412" s="288"/>
      <c r="M2412" s="288"/>
      <c r="N2412" s="288"/>
      <c r="O2412" s="288"/>
      <c r="P2412" s="288"/>
      <c r="Q2412" s="289"/>
      <c r="R2412" s="274"/>
      <c r="S2412" s="275" t="e">
        <f>IF(OR(C2412="",C2412=T$4),NA(),MATCH($B2412&amp;$C2412,'Smelter Reference List'!$J:$J,0))</f>
        <v>#N/A</v>
      </c>
      <c r="T2412" s="276"/>
      <c r="U2412" s="276"/>
      <c r="V2412" s="276"/>
      <c r="W2412" s="276"/>
    </row>
    <row r="2413" spans="1:23" s="267" customFormat="1" ht="20.25">
      <c r="A2413" s="265"/>
      <c r="B2413" s="273"/>
      <c r="C2413" s="273"/>
      <c r="D2413" s="166" t="str">
        <f ca="1">IF(ISERROR($S2413),"",OFFSET('Smelter Reference List'!$C$4,$S2413-4,0)&amp;"")</f>
        <v/>
      </c>
      <c r="E2413" s="166" t="str">
        <f ca="1">IF(ISERROR($S2413),"",OFFSET('Smelter Reference List'!$D$4,$S2413-4,0)&amp;"")</f>
        <v/>
      </c>
      <c r="F2413" s="166" t="str">
        <f ca="1">IF(ISERROR($S2413),"",OFFSET('Smelter Reference List'!$E$4,$S2413-4,0))</f>
        <v/>
      </c>
      <c r="G2413" s="166" t="str">
        <f ca="1">IF(C2413=$U$4,"Enter smelter details", IF(ISERROR($S2413),"",OFFSET('Smelter Reference List'!$F$4,$S2413-4,0)))</f>
        <v/>
      </c>
      <c r="H2413" s="290" t="str">
        <f ca="1">IF(ISERROR($S2413),"",OFFSET('Smelter Reference List'!$G$4,$S2413-4,0))</f>
        <v/>
      </c>
      <c r="I2413" s="291" t="str">
        <f ca="1">IF(ISERROR($S2413),"",OFFSET('Smelter Reference List'!$H$4,$S2413-4,0))</f>
        <v/>
      </c>
      <c r="J2413" s="291" t="str">
        <f ca="1">IF(ISERROR($S2413),"",OFFSET('Smelter Reference List'!$I$4,$S2413-4,0))</f>
        <v/>
      </c>
      <c r="K2413" s="288"/>
      <c r="L2413" s="288"/>
      <c r="M2413" s="288"/>
      <c r="N2413" s="288"/>
      <c r="O2413" s="288"/>
      <c r="P2413" s="288"/>
      <c r="Q2413" s="289"/>
      <c r="R2413" s="274"/>
      <c r="S2413" s="275" t="e">
        <f>IF(OR(C2413="",C2413=T$4),NA(),MATCH($B2413&amp;$C2413,'Smelter Reference List'!$J:$J,0))</f>
        <v>#N/A</v>
      </c>
      <c r="T2413" s="276"/>
      <c r="U2413" s="276"/>
      <c r="V2413" s="276"/>
      <c r="W2413" s="276"/>
    </row>
    <row r="2414" spans="1:23" s="267" customFormat="1" ht="20.25">
      <c r="A2414" s="265"/>
      <c r="B2414" s="273"/>
      <c r="C2414" s="273"/>
      <c r="D2414" s="166" t="str">
        <f ca="1">IF(ISERROR($S2414),"",OFFSET('Smelter Reference List'!$C$4,$S2414-4,0)&amp;"")</f>
        <v/>
      </c>
      <c r="E2414" s="166" t="str">
        <f ca="1">IF(ISERROR($S2414),"",OFFSET('Smelter Reference List'!$D$4,$S2414-4,0)&amp;"")</f>
        <v/>
      </c>
      <c r="F2414" s="166" t="str">
        <f ca="1">IF(ISERROR($S2414),"",OFFSET('Smelter Reference List'!$E$4,$S2414-4,0))</f>
        <v/>
      </c>
      <c r="G2414" s="166" t="str">
        <f ca="1">IF(C2414=$U$4,"Enter smelter details", IF(ISERROR($S2414),"",OFFSET('Smelter Reference List'!$F$4,$S2414-4,0)))</f>
        <v/>
      </c>
      <c r="H2414" s="290" t="str">
        <f ca="1">IF(ISERROR($S2414),"",OFFSET('Smelter Reference List'!$G$4,$S2414-4,0))</f>
        <v/>
      </c>
      <c r="I2414" s="291" t="str">
        <f ca="1">IF(ISERROR($S2414),"",OFFSET('Smelter Reference List'!$H$4,$S2414-4,0))</f>
        <v/>
      </c>
      <c r="J2414" s="291" t="str">
        <f ca="1">IF(ISERROR($S2414),"",OFFSET('Smelter Reference List'!$I$4,$S2414-4,0))</f>
        <v/>
      </c>
      <c r="K2414" s="288"/>
      <c r="L2414" s="288"/>
      <c r="M2414" s="288"/>
      <c r="N2414" s="288"/>
      <c r="O2414" s="288"/>
      <c r="P2414" s="288"/>
      <c r="Q2414" s="289"/>
      <c r="R2414" s="274"/>
      <c r="S2414" s="275" t="e">
        <f>IF(OR(C2414="",C2414=T$4),NA(),MATCH($B2414&amp;$C2414,'Smelter Reference List'!$J:$J,0))</f>
        <v>#N/A</v>
      </c>
      <c r="T2414" s="276"/>
      <c r="U2414" s="276"/>
      <c r="V2414" s="276"/>
      <c r="W2414" s="276"/>
    </row>
    <row r="2415" spans="1:23" s="267" customFormat="1" ht="20.25">
      <c r="A2415" s="265"/>
      <c r="B2415" s="273"/>
      <c r="C2415" s="273"/>
      <c r="D2415" s="166" t="str">
        <f ca="1">IF(ISERROR($S2415),"",OFFSET('Smelter Reference List'!$C$4,$S2415-4,0)&amp;"")</f>
        <v/>
      </c>
      <c r="E2415" s="166" t="str">
        <f ca="1">IF(ISERROR($S2415),"",OFFSET('Smelter Reference List'!$D$4,$S2415-4,0)&amp;"")</f>
        <v/>
      </c>
      <c r="F2415" s="166" t="str">
        <f ca="1">IF(ISERROR($S2415),"",OFFSET('Smelter Reference List'!$E$4,$S2415-4,0))</f>
        <v/>
      </c>
      <c r="G2415" s="166" t="str">
        <f ca="1">IF(C2415=$U$4,"Enter smelter details", IF(ISERROR($S2415),"",OFFSET('Smelter Reference List'!$F$4,$S2415-4,0)))</f>
        <v/>
      </c>
      <c r="H2415" s="290" t="str">
        <f ca="1">IF(ISERROR($S2415),"",OFFSET('Smelter Reference List'!$G$4,$S2415-4,0))</f>
        <v/>
      </c>
      <c r="I2415" s="291" t="str">
        <f ca="1">IF(ISERROR($S2415),"",OFFSET('Smelter Reference List'!$H$4,$S2415-4,0))</f>
        <v/>
      </c>
      <c r="J2415" s="291" t="str">
        <f ca="1">IF(ISERROR($S2415),"",OFFSET('Smelter Reference List'!$I$4,$S2415-4,0))</f>
        <v/>
      </c>
      <c r="K2415" s="288"/>
      <c r="L2415" s="288"/>
      <c r="M2415" s="288"/>
      <c r="N2415" s="288"/>
      <c r="O2415" s="288"/>
      <c r="P2415" s="288"/>
      <c r="Q2415" s="289"/>
      <c r="R2415" s="274"/>
      <c r="S2415" s="275" t="e">
        <f>IF(OR(C2415="",C2415=T$4),NA(),MATCH($B2415&amp;$C2415,'Smelter Reference List'!$J:$J,0))</f>
        <v>#N/A</v>
      </c>
      <c r="T2415" s="276"/>
      <c r="U2415" s="276"/>
      <c r="V2415" s="276"/>
      <c r="W2415" s="276"/>
    </row>
    <row r="2416" spans="1:23" s="267" customFormat="1" ht="20.25">
      <c r="A2416" s="265"/>
      <c r="B2416" s="273"/>
      <c r="C2416" s="273"/>
      <c r="D2416" s="166" t="str">
        <f ca="1">IF(ISERROR($S2416),"",OFFSET('Smelter Reference List'!$C$4,$S2416-4,0)&amp;"")</f>
        <v/>
      </c>
      <c r="E2416" s="166" t="str">
        <f ca="1">IF(ISERROR($S2416),"",OFFSET('Smelter Reference List'!$D$4,$S2416-4,0)&amp;"")</f>
        <v/>
      </c>
      <c r="F2416" s="166" t="str">
        <f ca="1">IF(ISERROR($S2416),"",OFFSET('Smelter Reference List'!$E$4,$S2416-4,0))</f>
        <v/>
      </c>
      <c r="G2416" s="166" t="str">
        <f ca="1">IF(C2416=$U$4,"Enter smelter details", IF(ISERROR($S2416),"",OFFSET('Smelter Reference List'!$F$4,$S2416-4,0)))</f>
        <v/>
      </c>
      <c r="H2416" s="290" t="str">
        <f ca="1">IF(ISERROR($S2416),"",OFFSET('Smelter Reference List'!$G$4,$S2416-4,0))</f>
        <v/>
      </c>
      <c r="I2416" s="291" t="str">
        <f ca="1">IF(ISERROR($S2416),"",OFFSET('Smelter Reference List'!$H$4,$S2416-4,0))</f>
        <v/>
      </c>
      <c r="J2416" s="291" t="str">
        <f ca="1">IF(ISERROR($S2416),"",OFFSET('Smelter Reference List'!$I$4,$S2416-4,0))</f>
        <v/>
      </c>
      <c r="K2416" s="288"/>
      <c r="L2416" s="288"/>
      <c r="M2416" s="288"/>
      <c r="N2416" s="288"/>
      <c r="O2416" s="288"/>
      <c r="P2416" s="288"/>
      <c r="Q2416" s="289"/>
      <c r="R2416" s="274"/>
      <c r="S2416" s="275" t="e">
        <f>IF(OR(C2416="",C2416=T$4),NA(),MATCH($B2416&amp;$C2416,'Smelter Reference List'!$J:$J,0))</f>
        <v>#N/A</v>
      </c>
      <c r="T2416" s="276"/>
      <c r="U2416" s="276"/>
      <c r="V2416" s="276"/>
      <c r="W2416" s="276"/>
    </row>
    <row r="2417" spans="1:23" s="267" customFormat="1" ht="20.25">
      <c r="A2417" s="265"/>
      <c r="B2417" s="273"/>
      <c r="C2417" s="273"/>
      <c r="D2417" s="166" t="str">
        <f ca="1">IF(ISERROR($S2417),"",OFFSET('Smelter Reference List'!$C$4,$S2417-4,0)&amp;"")</f>
        <v/>
      </c>
      <c r="E2417" s="166" t="str">
        <f ca="1">IF(ISERROR($S2417),"",OFFSET('Smelter Reference List'!$D$4,$S2417-4,0)&amp;"")</f>
        <v/>
      </c>
      <c r="F2417" s="166" t="str">
        <f ca="1">IF(ISERROR($S2417),"",OFFSET('Smelter Reference List'!$E$4,$S2417-4,0))</f>
        <v/>
      </c>
      <c r="G2417" s="166" t="str">
        <f ca="1">IF(C2417=$U$4,"Enter smelter details", IF(ISERROR($S2417),"",OFFSET('Smelter Reference List'!$F$4,$S2417-4,0)))</f>
        <v/>
      </c>
      <c r="H2417" s="290" t="str">
        <f ca="1">IF(ISERROR($S2417),"",OFFSET('Smelter Reference List'!$G$4,$S2417-4,0))</f>
        <v/>
      </c>
      <c r="I2417" s="291" t="str">
        <f ca="1">IF(ISERROR($S2417),"",OFFSET('Smelter Reference List'!$H$4,$S2417-4,0))</f>
        <v/>
      </c>
      <c r="J2417" s="291" t="str">
        <f ca="1">IF(ISERROR($S2417),"",OFFSET('Smelter Reference List'!$I$4,$S2417-4,0))</f>
        <v/>
      </c>
      <c r="K2417" s="288"/>
      <c r="L2417" s="288"/>
      <c r="M2417" s="288"/>
      <c r="N2417" s="288"/>
      <c r="O2417" s="288"/>
      <c r="P2417" s="288"/>
      <c r="Q2417" s="289"/>
      <c r="R2417" s="274"/>
      <c r="S2417" s="275" t="e">
        <f>IF(OR(C2417="",C2417=T$4),NA(),MATCH($B2417&amp;$C2417,'Smelter Reference List'!$J:$J,0))</f>
        <v>#N/A</v>
      </c>
      <c r="T2417" s="276"/>
      <c r="U2417" s="276"/>
      <c r="V2417" s="276"/>
      <c r="W2417" s="276"/>
    </row>
    <row r="2418" spans="1:23" s="267" customFormat="1" ht="20.25">
      <c r="A2418" s="265"/>
      <c r="B2418" s="273"/>
      <c r="C2418" s="273"/>
      <c r="D2418" s="166" t="str">
        <f ca="1">IF(ISERROR($S2418),"",OFFSET('Smelter Reference List'!$C$4,$S2418-4,0)&amp;"")</f>
        <v/>
      </c>
      <c r="E2418" s="166" t="str">
        <f ca="1">IF(ISERROR($S2418),"",OFFSET('Smelter Reference List'!$D$4,$S2418-4,0)&amp;"")</f>
        <v/>
      </c>
      <c r="F2418" s="166" t="str">
        <f ca="1">IF(ISERROR($S2418),"",OFFSET('Smelter Reference List'!$E$4,$S2418-4,0))</f>
        <v/>
      </c>
      <c r="G2418" s="166" t="str">
        <f ca="1">IF(C2418=$U$4,"Enter smelter details", IF(ISERROR($S2418),"",OFFSET('Smelter Reference List'!$F$4,$S2418-4,0)))</f>
        <v/>
      </c>
      <c r="H2418" s="290" t="str">
        <f ca="1">IF(ISERROR($S2418),"",OFFSET('Smelter Reference List'!$G$4,$S2418-4,0))</f>
        <v/>
      </c>
      <c r="I2418" s="291" t="str">
        <f ca="1">IF(ISERROR($S2418),"",OFFSET('Smelter Reference List'!$H$4,$S2418-4,0))</f>
        <v/>
      </c>
      <c r="J2418" s="291" t="str">
        <f ca="1">IF(ISERROR($S2418),"",OFFSET('Smelter Reference List'!$I$4,$S2418-4,0))</f>
        <v/>
      </c>
      <c r="K2418" s="288"/>
      <c r="L2418" s="288"/>
      <c r="M2418" s="288"/>
      <c r="N2418" s="288"/>
      <c r="O2418" s="288"/>
      <c r="P2418" s="288"/>
      <c r="Q2418" s="289"/>
      <c r="R2418" s="274"/>
      <c r="S2418" s="275" t="e">
        <f>IF(OR(C2418="",C2418=T$4),NA(),MATCH($B2418&amp;$C2418,'Smelter Reference List'!$J:$J,0))</f>
        <v>#N/A</v>
      </c>
      <c r="T2418" s="276"/>
      <c r="U2418" s="276"/>
      <c r="V2418" s="276"/>
      <c r="W2418" s="276"/>
    </row>
    <row r="2419" spans="1:23" s="267" customFormat="1" ht="20.25">
      <c r="A2419" s="265"/>
      <c r="B2419" s="273"/>
      <c r="C2419" s="273"/>
      <c r="D2419" s="166" t="str">
        <f ca="1">IF(ISERROR($S2419),"",OFFSET('Smelter Reference List'!$C$4,$S2419-4,0)&amp;"")</f>
        <v/>
      </c>
      <c r="E2419" s="166" t="str">
        <f ca="1">IF(ISERROR($S2419),"",OFFSET('Smelter Reference List'!$D$4,$S2419-4,0)&amp;"")</f>
        <v/>
      </c>
      <c r="F2419" s="166" t="str">
        <f ca="1">IF(ISERROR($S2419),"",OFFSET('Smelter Reference List'!$E$4,$S2419-4,0))</f>
        <v/>
      </c>
      <c r="G2419" s="166" t="str">
        <f ca="1">IF(C2419=$U$4,"Enter smelter details", IF(ISERROR($S2419),"",OFFSET('Smelter Reference List'!$F$4,$S2419-4,0)))</f>
        <v/>
      </c>
      <c r="H2419" s="290" t="str">
        <f ca="1">IF(ISERROR($S2419),"",OFFSET('Smelter Reference List'!$G$4,$S2419-4,0))</f>
        <v/>
      </c>
      <c r="I2419" s="291" t="str">
        <f ca="1">IF(ISERROR($S2419),"",OFFSET('Smelter Reference List'!$H$4,$S2419-4,0))</f>
        <v/>
      </c>
      <c r="J2419" s="291" t="str">
        <f ca="1">IF(ISERROR($S2419),"",OFFSET('Smelter Reference List'!$I$4,$S2419-4,0))</f>
        <v/>
      </c>
      <c r="K2419" s="288"/>
      <c r="L2419" s="288"/>
      <c r="M2419" s="288"/>
      <c r="N2419" s="288"/>
      <c r="O2419" s="288"/>
      <c r="P2419" s="288"/>
      <c r="Q2419" s="289"/>
      <c r="R2419" s="274"/>
      <c r="S2419" s="275" t="e">
        <f>IF(OR(C2419="",C2419=T$4),NA(),MATCH($B2419&amp;$C2419,'Smelter Reference List'!$J:$J,0))</f>
        <v>#N/A</v>
      </c>
      <c r="T2419" s="276"/>
      <c r="U2419" s="276"/>
      <c r="V2419" s="276"/>
      <c r="W2419" s="276"/>
    </row>
    <row r="2420" spans="1:23" s="267" customFormat="1" ht="20.25">
      <c r="A2420" s="265"/>
      <c r="B2420" s="273"/>
      <c r="C2420" s="273"/>
      <c r="D2420" s="166" t="str">
        <f ca="1">IF(ISERROR($S2420),"",OFFSET('Smelter Reference List'!$C$4,$S2420-4,0)&amp;"")</f>
        <v/>
      </c>
      <c r="E2420" s="166" t="str">
        <f ca="1">IF(ISERROR($S2420),"",OFFSET('Smelter Reference List'!$D$4,$S2420-4,0)&amp;"")</f>
        <v/>
      </c>
      <c r="F2420" s="166" t="str">
        <f ca="1">IF(ISERROR($S2420),"",OFFSET('Smelter Reference List'!$E$4,$S2420-4,0))</f>
        <v/>
      </c>
      <c r="G2420" s="166" t="str">
        <f ca="1">IF(C2420=$U$4,"Enter smelter details", IF(ISERROR($S2420),"",OFFSET('Smelter Reference List'!$F$4,$S2420-4,0)))</f>
        <v/>
      </c>
      <c r="H2420" s="290" t="str">
        <f ca="1">IF(ISERROR($S2420),"",OFFSET('Smelter Reference List'!$G$4,$S2420-4,0))</f>
        <v/>
      </c>
      <c r="I2420" s="291" t="str">
        <f ca="1">IF(ISERROR($S2420),"",OFFSET('Smelter Reference List'!$H$4,$S2420-4,0))</f>
        <v/>
      </c>
      <c r="J2420" s="291" t="str">
        <f ca="1">IF(ISERROR($S2420),"",OFFSET('Smelter Reference List'!$I$4,$S2420-4,0))</f>
        <v/>
      </c>
      <c r="K2420" s="288"/>
      <c r="L2420" s="288"/>
      <c r="M2420" s="288"/>
      <c r="N2420" s="288"/>
      <c r="O2420" s="288"/>
      <c r="P2420" s="288"/>
      <c r="Q2420" s="289"/>
      <c r="R2420" s="274"/>
      <c r="S2420" s="275" t="e">
        <f>IF(OR(C2420="",C2420=T$4),NA(),MATCH($B2420&amp;$C2420,'Smelter Reference List'!$J:$J,0))</f>
        <v>#N/A</v>
      </c>
      <c r="T2420" s="276"/>
      <c r="U2420" s="276"/>
      <c r="V2420" s="276"/>
      <c r="W2420" s="276"/>
    </row>
    <row r="2421" spans="1:23" s="267" customFormat="1" ht="20.25">
      <c r="A2421" s="265"/>
      <c r="B2421" s="273"/>
      <c r="C2421" s="273"/>
      <c r="D2421" s="166" t="str">
        <f ca="1">IF(ISERROR($S2421),"",OFFSET('Smelter Reference List'!$C$4,$S2421-4,0)&amp;"")</f>
        <v/>
      </c>
      <c r="E2421" s="166" t="str">
        <f ca="1">IF(ISERROR($S2421),"",OFFSET('Smelter Reference List'!$D$4,$S2421-4,0)&amp;"")</f>
        <v/>
      </c>
      <c r="F2421" s="166" t="str">
        <f ca="1">IF(ISERROR($S2421),"",OFFSET('Smelter Reference List'!$E$4,$S2421-4,0))</f>
        <v/>
      </c>
      <c r="G2421" s="166" t="str">
        <f ca="1">IF(C2421=$U$4,"Enter smelter details", IF(ISERROR($S2421),"",OFFSET('Smelter Reference List'!$F$4,$S2421-4,0)))</f>
        <v/>
      </c>
      <c r="H2421" s="290" t="str">
        <f ca="1">IF(ISERROR($S2421),"",OFFSET('Smelter Reference List'!$G$4,$S2421-4,0))</f>
        <v/>
      </c>
      <c r="I2421" s="291" t="str">
        <f ca="1">IF(ISERROR($S2421),"",OFFSET('Smelter Reference List'!$H$4,$S2421-4,0))</f>
        <v/>
      </c>
      <c r="J2421" s="291" t="str">
        <f ca="1">IF(ISERROR($S2421),"",OFFSET('Smelter Reference List'!$I$4,$S2421-4,0))</f>
        <v/>
      </c>
      <c r="K2421" s="288"/>
      <c r="L2421" s="288"/>
      <c r="M2421" s="288"/>
      <c r="N2421" s="288"/>
      <c r="O2421" s="288"/>
      <c r="P2421" s="288"/>
      <c r="Q2421" s="289"/>
      <c r="R2421" s="274"/>
      <c r="S2421" s="275" t="e">
        <f>IF(OR(C2421="",C2421=T$4),NA(),MATCH($B2421&amp;$C2421,'Smelter Reference List'!$J:$J,0))</f>
        <v>#N/A</v>
      </c>
      <c r="T2421" s="276"/>
      <c r="U2421" s="276"/>
      <c r="V2421" s="276"/>
      <c r="W2421" s="276"/>
    </row>
    <row r="2422" spans="1:23" s="267" customFormat="1" ht="20.25">
      <c r="A2422" s="265"/>
      <c r="B2422" s="273"/>
      <c r="C2422" s="273"/>
      <c r="D2422" s="166" t="str">
        <f ca="1">IF(ISERROR($S2422),"",OFFSET('Smelter Reference List'!$C$4,$S2422-4,0)&amp;"")</f>
        <v/>
      </c>
      <c r="E2422" s="166" t="str">
        <f ca="1">IF(ISERROR($S2422),"",OFFSET('Smelter Reference List'!$D$4,$S2422-4,0)&amp;"")</f>
        <v/>
      </c>
      <c r="F2422" s="166" t="str">
        <f ca="1">IF(ISERROR($S2422),"",OFFSET('Smelter Reference List'!$E$4,$S2422-4,0))</f>
        <v/>
      </c>
      <c r="G2422" s="166" t="str">
        <f ca="1">IF(C2422=$U$4,"Enter smelter details", IF(ISERROR($S2422),"",OFFSET('Smelter Reference List'!$F$4,$S2422-4,0)))</f>
        <v/>
      </c>
      <c r="H2422" s="290" t="str">
        <f ca="1">IF(ISERROR($S2422),"",OFFSET('Smelter Reference List'!$G$4,$S2422-4,0))</f>
        <v/>
      </c>
      <c r="I2422" s="291" t="str">
        <f ca="1">IF(ISERROR($S2422),"",OFFSET('Smelter Reference List'!$H$4,$S2422-4,0))</f>
        <v/>
      </c>
      <c r="J2422" s="291" t="str">
        <f ca="1">IF(ISERROR($S2422),"",OFFSET('Smelter Reference List'!$I$4,$S2422-4,0))</f>
        <v/>
      </c>
      <c r="K2422" s="288"/>
      <c r="L2422" s="288"/>
      <c r="M2422" s="288"/>
      <c r="N2422" s="288"/>
      <c r="O2422" s="288"/>
      <c r="P2422" s="288"/>
      <c r="Q2422" s="289"/>
      <c r="R2422" s="274"/>
      <c r="S2422" s="275" t="e">
        <f>IF(OR(C2422="",C2422=T$4),NA(),MATCH($B2422&amp;$C2422,'Smelter Reference List'!$J:$J,0))</f>
        <v>#N/A</v>
      </c>
      <c r="T2422" s="276"/>
      <c r="U2422" s="276"/>
      <c r="V2422" s="276"/>
      <c r="W2422" s="276"/>
    </row>
    <row r="2423" spans="1:23" s="267" customFormat="1" ht="20.25">
      <c r="A2423" s="265"/>
      <c r="B2423" s="273"/>
      <c r="C2423" s="273"/>
      <c r="D2423" s="166" t="str">
        <f ca="1">IF(ISERROR($S2423),"",OFFSET('Smelter Reference List'!$C$4,$S2423-4,0)&amp;"")</f>
        <v/>
      </c>
      <c r="E2423" s="166" t="str">
        <f ca="1">IF(ISERROR($S2423),"",OFFSET('Smelter Reference List'!$D$4,$S2423-4,0)&amp;"")</f>
        <v/>
      </c>
      <c r="F2423" s="166" t="str">
        <f ca="1">IF(ISERROR($S2423),"",OFFSET('Smelter Reference List'!$E$4,$S2423-4,0))</f>
        <v/>
      </c>
      <c r="G2423" s="166" t="str">
        <f ca="1">IF(C2423=$U$4,"Enter smelter details", IF(ISERROR($S2423),"",OFFSET('Smelter Reference List'!$F$4,$S2423-4,0)))</f>
        <v/>
      </c>
      <c r="H2423" s="290" t="str">
        <f ca="1">IF(ISERROR($S2423),"",OFFSET('Smelter Reference List'!$G$4,$S2423-4,0))</f>
        <v/>
      </c>
      <c r="I2423" s="291" t="str">
        <f ca="1">IF(ISERROR($S2423),"",OFFSET('Smelter Reference List'!$H$4,$S2423-4,0))</f>
        <v/>
      </c>
      <c r="J2423" s="291" t="str">
        <f ca="1">IF(ISERROR($S2423),"",OFFSET('Smelter Reference List'!$I$4,$S2423-4,0))</f>
        <v/>
      </c>
      <c r="K2423" s="288"/>
      <c r="L2423" s="288"/>
      <c r="M2423" s="288"/>
      <c r="N2423" s="288"/>
      <c r="O2423" s="288"/>
      <c r="P2423" s="288"/>
      <c r="Q2423" s="289"/>
      <c r="R2423" s="274"/>
      <c r="S2423" s="275" t="e">
        <f>IF(OR(C2423="",C2423=T$4),NA(),MATCH($B2423&amp;$C2423,'Smelter Reference List'!$J:$J,0))</f>
        <v>#N/A</v>
      </c>
      <c r="T2423" s="276"/>
      <c r="U2423" s="276"/>
      <c r="V2423" s="276"/>
      <c r="W2423" s="276"/>
    </row>
    <row r="2424" spans="1:23" s="267" customFormat="1" ht="20.25">
      <c r="A2424" s="265"/>
      <c r="B2424" s="273"/>
      <c r="C2424" s="273"/>
      <c r="D2424" s="166" t="str">
        <f ca="1">IF(ISERROR($S2424),"",OFFSET('Smelter Reference List'!$C$4,$S2424-4,0)&amp;"")</f>
        <v/>
      </c>
      <c r="E2424" s="166" t="str">
        <f ca="1">IF(ISERROR($S2424),"",OFFSET('Smelter Reference List'!$D$4,$S2424-4,0)&amp;"")</f>
        <v/>
      </c>
      <c r="F2424" s="166" t="str">
        <f ca="1">IF(ISERROR($S2424),"",OFFSET('Smelter Reference List'!$E$4,$S2424-4,0))</f>
        <v/>
      </c>
      <c r="G2424" s="166" t="str">
        <f ca="1">IF(C2424=$U$4,"Enter smelter details", IF(ISERROR($S2424),"",OFFSET('Smelter Reference List'!$F$4,$S2424-4,0)))</f>
        <v/>
      </c>
      <c r="H2424" s="290" t="str">
        <f ca="1">IF(ISERROR($S2424),"",OFFSET('Smelter Reference List'!$G$4,$S2424-4,0))</f>
        <v/>
      </c>
      <c r="I2424" s="291" t="str">
        <f ca="1">IF(ISERROR($S2424),"",OFFSET('Smelter Reference List'!$H$4,$S2424-4,0))</f>
        <v/>
      </c>
      <c r="J2424" s="291" t="str">
        <f ca="1">IF(ISERROR($S2424),"",OFFSET('Smelter Reference List'!$I$4,$S2424-4,0))</f>
        <v/>
      </c>
      <c r="K2424" s="288"/>
      <c r="L2424" s="288"/>
      <c r="M2424" s="288"/>
      <c r="N2424" s="288"/>
      <c r="O2424" s="288"/>
      <c r="P2424" s="288"/>
      <c r="Q2424" s="289"/>
      <c r="R2424" s="274"/>
      <c r="S2424" s="275" t="e">
        <f>IF(OR(C2424="",C2424=T$4),NA(),MATCH($B2424&amp;$C2424,'Smelter Reference List'!$J:$J,0))</f>
        <v>#N/A</v>
      </c>
      <c r="T2424" s="276"/>
      <c r="U2424" s="276"/>
      <c r="V2424" s="276"/>
      <c r="W2424" s="276"/>
    </row>
    <row r="2425" spans="1:23" s="267" customFormat="1" ht="20.25">
      <c r="A2425" s="265"/>
      <c r="B2425" s="273"/>
      <c r="C2425" s="273"/>
      <c r="D2425" s="166" t="str">
        <f ca="1">IF(ISERROR($S2425),"",OFFSET('Smelter Reference List'!$C$4,$S2425-4,0)&amp;"")</f>
        <v/>
      </c>
      <c r="E2425" s="166" t="str">
        <f ca="1">IF(ISERROR($S2425),"",OFFSET('Smelter Reference List'!$D$4,$S2425-4,0)&amp;"")</f>
        <v/>
      </c>
      <c r="F2425" s="166" t="str">
        <f ca="1">IF(ISERROR($S2425),"",OFFSET('Smelter Reference List'!$E$4,$S2425-4,0))</f>
        <v/>
      </c>
      <c r="G2425" s="166" t="str">
        <f ca="1">IF(C2425=$U$4,"Enter smelter details", IF(ISERROR($S2425),"",OFFSET('Smelter Reference List'!$F$4,$S2425-4,0)))</f>
        <v/>
      </c>
      <c r="H2425" s="290" t="str">
        <f ca="1">IF(ISERROR($S2425),"",OFFSET('Smelter Reference List'!$G$4,$S2425-4,0))</f>
        <v/>
      </c>
      <c r="I2425" s="291" t="str">
        <f ca="1">IF(ISERROR($S2425),"",OFFSET('Smelter Reference List'!$H$4,$S2425-4,0))</f>
        <v/>
      </c>
      <c r="J2425" s="291" t="str">
        <f ca="1">IF(ISERROR($S2425),"",OFFSET('Smelter Reference List'!$I$4,$S2425-4,0))</f>
        <v/>
      </c>
      <c r="K2425" s="288"/>
      <c r="L2425" s="288"/>
      <c r="M2425" s="288"/>
      <c r="N2425" s="288"/>
      <c r="O2425" s="288"/>
      <c r="P2425" s="288"/>
      <c r="Q2425" s="289"/>
      <c r="R2425" s="274"/>
      <c r="S2425" s="275" t="e">
        <f>IF(OR(C2425="",C2425=T$4),NA(),MATCH($B2425&amp;$C2425,'Smelter Reference List'!$J:$J,0))</f>
        <v>#N/A</v>
      </c>
      <c r="T2425" s="276"/>
      <c r="U2425" s="276"/>
      <c r="V2425" s="276"/>
      <c r="W2425" s="276"/>
    </row>
    <row r="2426" spans="1:23" s="267" customFormat="1" ht="20.25">
      <c r="A2426" s="265"/>
      <c r="B2426" s="273"/>
      <c r="C2426" s="273"/>
      <c r="D2426" s="166" t="str">
        <f ca="1">IF(ISERROR($S2426),"",OFFSET('Smelter Reference List'!$C$4,$S2426-4,0)&amp;"")</f>
        <v/>
      </c>
      <c r="E2426" s="166" t="str">
        <f ca="1">IF(ISERROR($S2426),"",OFFSET('Smelter Reference List'!$D$4,$S2426-4,0)&amp;"")</f>
        <v/>
      </c>
      <c r="F2426" s="166" t="str">
        <f ca="1">IF(ISERROR($S2426),"",OFFSET('Smelter Reference List'!$E$4,$S2426-4,0))</f>
        <v/>
      </c>
      <c r="G2426" s="166" t="str">
        <f ca="1">IF(C2426=$U$4,"Enter smelter details", IF(ISERROR($S2426),"",OFFSET('Smelter Reference List'!$F$4,$S2426-4,0)))</f>
        <v/>
      </c>
      <c r="H2426" s="290" t="str">
        <f ca="1">IF(ISERROR($S2426),"",OFFSET('Smelter Reference List'!$G$4,$S2426-4,0))</f>
        <v/>
      </c>
      <c r="I2426" s="291" t="str">
        <f ca="1">IF(ISERROR($S2426),"",OFFSET('Smelter Reference List'!$H$4,$S2426-4,0))</f>
        <v/>
      </c>
      <c r="J2426" s="291" t="str">
        <f ca="1">IF(ISERROR($S2426),"",OFFSET('Smelter Reference List'!$I$4,$S2426-4,0))</f>
        <v/>
      </c>
      <c r="K2426" s="288"/>
      <c r="L2426" s="288"/>
      <c r="M2426" s="288"/>
      <c r="N2426" s="288"/>
      <c r="O2426" s="288"/>
      <c r="P2426" s="288"/>
      <c r="Q2426" s="289"/>
      <c r="R2426" s="274"/>
      <c r="S2426" s="275" t="e">
        <f>IF(OR(C2426="",C2426=T$4),NA(),MATCH($B2426&amp;$C2426,'Smelter Reference List'!$J:$J,0))</f>
        <v>#N/A</v>
      </c>
      <c r="T2426" s="276"/>
      <c r="U2426" s="276"/>
      <c r="V2426" s="276"/>
      <c r="W2426" s="276"/>
    </row>
    <row r="2427" spans="1:23" s="267" customFormat="1" ht="20.25">
      <c r="A2427" s="265"/>
      <c r="B2427" s="273"/>
      <c r="C2427" s="273"/>
      <c r="D2427" s="166" t="str">
        <f ca="1">IF(ISERROR($S2427),"",OFFSET('Smelter Reference List'!$C$4,$S2427-4,0)&amp;"")</f>
        <v/>
      </c>
      <c r="E2427" s="166" t="str">
        <f ca="1">IF(ISERROR($S2427),"",OFFSET('Smelter Reference List'!$D$4,$S2427-4,0)&amp;"")</f>
        <v/>
      </c>
      <c r="F2427" s="166" t="str">
        <f ca="1">IF(ISERROR($S2427),"",OFFSET('Smelter Reference List'!$E$4,$S2427-4,0))</f>
        <v/>
      </c>
      <c r="G2427" s="166" t="str">
        <f ca="1">IF(C2427=$U$4,"Enter smelter details", IF(ISERROR($S2427),"",OFFSET('Smelter Reference List'!$F$4,$S2427-4,0)))</f>
        <v/>
      </c>
      <c r="H2427" s="290" t="str">
        <f ca="1">IF(ISERROR($S2427),"",OFFSET('Smelter Reference List'!$G$4,$S2427-4,0))</f>
        <v/>
      </c>
      <c r="I2427" s="291" t="str">
        <f ca="1">IF(ISERROR($S2427),"",OFFSET('Smelter Reference List'!$H$4,$S2427-4,0))</f>
        <v/>
      </c>
      <c r="J2427" s="291" t="str">
        <f ca="1">IF(ISERROR($S2427),"",OFFSET('Smelter Reference List'!$I$4,$S2427-4,0))</f>
        <v/>
      </c>
      <c r="K2427" s="288"/>
      <c r="L2427" s="288"/>
      <c r="M2427" s="288"/>
      <c r="N2427" s="288"/>
      <c r="O2427" s="288"/>
      <c r="P2427" s="288"/>
      <c r="Q2427" s="289"/>
      <c r="R2427" s="274"/>
      <c r="S2427" s="275" t="e">
        <f>IF(OR(C2427="",C2427=T$4),NA(),MATCH($B2427&amp;$C2427,'Smelter Reference List'!$J:$J,0))</f>
        <v>#N/A</v>
      </c>
      <c r="T2427" s="276"/>
      <c r="U2427" s="276"/>
      <c r="V2427" s="276"/>
      <c r="W2427" s="276"/>
    </row>
    <row r="2428" spans="1:23" s="267" customFormat="1" ht="20.25">
      <c r="A2428" s="265"/>
      <c r="B2428" s="273"/>
      <c r="C2428" s="273"/>
      <c r="D2428" s="166" t="str">
        <f ca="1">IF(ISERROR($S2428),"",OFFSET('Smelter Reference List'!$C$4,$S2428-4,0)&amp;"")</f>
        <v/>
      </c>
      <c r="E2428" s="166" t="str">
        <f ca="1">IF(ISERROR($S2428),"",OFFSET('Smelter Reference List'!$D$4,$S2428-4,0)&amp;"")</f>
        <v/>
      </c>
      <c r="F2428" s="166" t="str">
        <f ca="1">IF(ISERROR($S2428),"",OFFSET('Smelter Reference List'!$E$4,$S2428-4,0))</f>
        <v/>
      </c>
      <c r="G2428" s="166" t="str">
        <f ca="1">IF(C2428=$U$4,"Enter smelter details", IF(ISERROR($S2428),"",OFFSET('Smelter Reference List'!$F$4,$S2428-4,0)))</f>
        <v/>
      </c>
      <c r="H2428" s="290" t="str">
        <f ca="1">IF(ISERROR($S2428),"",OFFSET('Smelter Reference List'!$G$4,$S2428-4,0))</f>
        <v/>
      </c>
      <c r="I2428" s="291" t="str">
        <f ca="1">IF(ISERROR($S2428),"",OFFSET('Smelter Reference List'!$H$4,$S2428-4,0))</f>
        <v/>
      </c>
      <c r="J2428" s="291" t="str">
        <f ca="1">IF(ISERROR($S2428),"",OFFSET('Smelter Reference List'!$I$4,$S2428-4,0))</f>
        <v/>
      </c>
      <c r="K2428" s="288"/>
      <c r="L2428" s="288"/>
      <c r="M2428" s="288"/>
      <c r="N2428" s="288"/>
      <c r="O2428" s="288"/>
      <c r="P2428" s="288"/>
      <c r="Q2428" s="289"/>
      <c r="R2428" s="274"/>
      <c r="S2428" s="275" t="e">
        <f>IF(OR(C2428="",C2428=T$4),NA(),MATCH($B2428&amp;$C2428,'Smelter Reference List'!$J:$J,0))</f>
        <v>#N/A</v>
      </c>
      <c r="T2428" s="276"/>
      <c r="U2428" s="276"/>
      <c r="V2428" s="276"/>
      <c r="W2428" s="276"/>
    </row>
    <row r="2429" spans="1:23" s="267" customFormat="1" ht="20.25">
      <c r="A2429" s="265"/>
      <c r="B2429" s="273"/>
      <c r="C2429" s="273"/>
      <c r="D2429" s="166" t="str">
        <f ca="1">IF(ISERROR($S2429),"",OFFSET('Smelter Reference List'!$C$4,$S2429-4,0)&amp;"")</f>
        <v/>
      </c>
      <c r="E2429" s="166" t="str">
        <f ca="1">IF(ISERROR($S2429),"",OFFSET('Smelter Reference List'!$D$4,$S2429-4,0)&amp;"")</f>
        <v/>
      </c>
      <c r="F2429" s="166" t="str">
        <f ca="1">IF(ISERROR($S2429),"",OFFSET('Smelter Reference List'!$E$4,$S2429-4,0))</f>
        <v/>
      </c>
      <c r="G2429" s="166" t="str">
        <f ca="1">IF(C2429=$U$4,"Enter smelter details", IF(ISERROR($S2429),"",OFFSET('Smelter Reference List'!$F$4,$S2429-4,0)))</f>
        <v/>
      </c>
      <c r="H2429" s="290" t="str">
        <f ca="1">IF(ISERROR($S2429),"",OFFSET('Smelter Reference List'!$G$4,$S2429-4,0))</f>
        <v/>
      </c>
      <c r="I2429" s="291" t="str">
        <f ca="1">IF(ISERROR($S2429),"",OFFSET('Smelter Reference List'!$H$4,$S2429-4,0))</f>
        <v/>
      </c>
      <c r="J2429" s="291" t="str">
        <f ca="1">IF(ISERROR($S2429),"",OFFSET('Smelter Reference List'!$I$4,$S2429-4,0))</f>
        <v/>
      </c>
      <c r="K2429" s="288"/>
      <c r="L2429" s="288"/>
      <c r="M2429" s="288"/>
      <c r="N2429" s="288"/>
      <c r="O2429" s="288"/>
      <c r="P2429" s="288"/>
      <c r="Q2429" s="289"/>
      <c r="R2429" s="274"/>
      <c r="S2429" s="275" t="e">
        <f>IF(OR(C2429="",C2429=T$4),NA(),MATCH($B2429&amp;$C2429,'Smelter Reference List'!$J:$J,0))</f>
        <v>#N/A</v>
      </c>
      <c r="T2429" s="276"/>
      <c r="U2429" s="276"/>
      <c r="V2429" s="276"/>
      <c r="W2429" s="276"/>
    </row>
    <row r="2430" spans="1:23" s="267" customFormat="1" ht="20.25">
      <c r="A2430" s="265"/>
      <c r="B2430" s="273"/>
      <c r="C2430" s="273"/>
      <c r="D2430" s="166" t="str">
        <f ca="1">IF(ISERROR($S2430),"",OFFSET('Smelter Reference List'!$C$4,$S2430-4,0)&amp;"")</f>
        <v/>
      </c>
      <c r="E2430" s="166" t="str">
        <f ca="1">IF(ISERROR($S2430),"",OFFSET('Smelter Reference List'!$D$4,$S2430-4,0)&amp;"")</f>
        <v/>
      </c>
      <c r="F2430" s="166" t="str">
        <f ca="1">IF(ISERROR($S2430),"",OFFSET('Smelter Reference List'!$E$4,$S2430-4,0))</f>
        <v/>
      </c>
      <c r="G2430" s="166" t="str">
        <f ca="1">IF(C2430=$U$4,"Enter smelter details", IF(ISERROR($S2430),"",OFFSET('Smelter Reference List'!$F$4,$S2430-4,0)))</f>
        <v/>
      </c>
      <c r="H2430" s="290" t="str">
        <f ca="1">IF(ISERROR($S2430),"",OFFSET('Smelter Reference List'!$G$4,$S2430-4,0))</f>
        <v/>
      </c>
      <c r="I2430" s="291" t="str">
        <f ca="1">IF(ISERROR($S2430),"",OFFSET('Smelter Reference List'!$H$4,$S2430-4,0))</f>
        <v/>
      </c>
      <c r="J2430" s="291" t="str">
        <f ca="1">IF(ISERROR($S2430),"",OFFSET('Smelter Reference List'!$I$4,$S2430-4,0))</f>
        <v/>
      </c>
      <c r="K2430" s="288"/>
      <c r="L2430" s="288"/>
      <c r="M2430" s="288"/>
      <c r="N2430" s="288"/>
      <c r="O2430" s="288"/>
      <c r="P2430" s="288"/>
      <c r="Q2430" s="289"/>
      <c r="R2430" s="274"/>
      <c r="S2430" s="275" t="e">
        <f>IF(OR(C2430="",C2430=T$4),NA(),MATCH($B2430&amp;$C2430,'Smelter Reference List'!$J:$J,0))</f>
        <v>#N/A</v>
      </c>
      <c r="T2430" s="276"/>
      <c r="U2430" s="276"/>
      <c r="V2430" s="276"/>
      <c r="W2430" s="276"/>
    </row>
    <row r="2431" spans="1:23" s="267" customFormat="1" ht="20.25">
      <c r="A2431" s="265"/>
      <c r="B2431" s="273"/>
      <c r="C2431" s="273"/>
      <c r="D2431" s="166" t="str">
        <f ca="1">IF(ISERROR($S2431),"",OFFSET('Smelter Reference List'!$C$4,$S2431-4,0)&amp;"")</f>
        <v/>
      </c>
      <c r="E2431" s="166" t="str">
        <f ca="1">IF(ISERROR($S2431),"",OFFSET('Smelter Reference List'!$D$4,$S2431-4,0)&amp;"")</f>
        <v/>
      </c>
      <c r="F2431" s="166" t="str">
        <f ca="1">IF(ISERROR($S2431),"",OFFSET('Smelter Reference List'!$E$4,$S2431-4,0))</f>
        <v/>
      </c>
      <c r="G2431" s="166" t="str">
        <f ca="1">IF(C2431=$U$4,"Enter smelter details", IF(ISERROR($S2431),"",OFFSET('Smelter Reference List'!$F$4,$S2431-4,0)))</f>
        <v/>
      </c>
      <c r="H2431" s="290" t="str">
        <f ca="1">IF(ISERROR($S2431),"",OFFSET('Smelter Reference List'!$G$4,$S2431-4,0))</f>
        <v/>
      </c>
      <c r="I2431" s="291" t="str">
        <f ca="1">IF(ISERROR($S2431),"",OFFSET('Smelter Reference List'!$H$4,$S2431-4,0))</f>
        <v/>
      </c>
      <c r="J2431" s="291" t="str">
        <f ca="1">IF(ISERROR($S2431),"",OFFSET('Smelter Reference List'!$I$4,$S2431-4,0))</f>
        <v/>
      </c>
      <c r="K2431" s="288"/>
      <c r="L2431" s="288"/>
      <c r="M2431" s="288"/>
      <c r="N2431" s="288"/>
      <c r="O2431" s="288"/>
      <c r="P2431" s="288"/>
      <c r="Q2431" s="289"/>
      <c r="R2431" s="274"/>
      <c r="S2431" s="275" t="e">
        <f>IF(OR(C2431="",C2431=T$4),NA(),MATCH($B2431&amp;$C2431,'Smelter Reference List'!$J:$J,0))</f>
        <v>#N/A</v>
      </c>
      <c r="T2431" s="276"/>
      <c r="U2431" s="276"/>
      <c r="V2431" s="276"/>
      <c r="W2431" s="276"/>
    </row>
    <row r="2432" spans="1:23" s="267" customFormat="1" ht="20.25">
      <c r="A2432" s="265"/>
      <c r="B2432" s="273"/>
      <c r="C2432" s="273"/>
      <c r="D2432" s="166" t="str">
        <f ca="1">IF(ISERROR($S2432),"",OFFSET('Smelter Reference List'!$C$4,$S2432-4,0)&amp;"")</f>
        <v/>
      </c>
      <c r="E2432" s="166" t="str">
        <f ca="1">IF(ISERROR($S2432),"",OFFSET('Smelter Reference List'!$D$4,$S2432-4,0)&amp;"")</f>
        <v/>
      </c>
      <c r="F2432" s="166" t="str">
        <f ca="1">IF(ISERROR($S2432),"",OFFSET('Smelter Reference List'!$E$4,$S2432-4,0))</f>
        <v/>
      </c>
      <c r="G2432" s="166" t="str">
        <f ca="1">IF(C2432=$U$4,"Enter smelter details", IF(ISERROR($S2432),"",OFFSET('Smelter Reference List'!$F$4,$S2432-4,0)))</f>
        <v/>
      </c>
      <c r="H2432" s="290" t="str">
        <f ca="1">IF(ISERROR($S2432),"",OFFSET('Smelter Reference List'!$G$4,$S2432-4,0))</f>
        <v/>
      </c>
      <c r="I2432" s="291" t="str">
        <f ca="1">IF(ISERROR($S2432),"",OFFSET('Smelter Reference List'!$H$4,$S2432-4,0))</f>
        <v/>
      </c>
      <c r="J2432" s="291" t="str">
        <f ca="1">IF(ISERROR($S2432),"",OFFSET('Smelter Reference List'!$I$4,$S2432-4,0))</f>
        <v/>
      </c>
      <c r="K2432" s="288"/>
      <c r="L2432" s="288"/>
      <c r="M2432" s="288"/>
      <c r="N2432" s="288"/>
      <c r="O2432" s="288"/>
      <c r="P2432" s="288"/>
      <c r="Q2432" s="289"/>
      <c r="R2432" s="274"/>
      <c r="S2432" s="275" t="e">
        <f>IF(OR(C2432="",C2432=T$4),NA(),MATCH($B2432&amp;$C2432,'Smelter Reference List'!$J:$J,0))</f>
        <v>#N/A</v>
      </c>
      <c r="T2432" s="276"/>
      <c r="U2432" s="276"/>
      <c r="V2432" s="276"/>
      <c r="W2432" s="276"/>
    </row>
    <row r="2433" spans="1:23" s="267" customFormat="1" ht="20.25">
      <c r="A2433" s="265"/>
      <c r="B2433" s="273"/>
      <c r="C2433" s="273"/>
      <c r="D2433" s="166" t="str">
        <f ca="1">IF(ISERROR($S2433),"",OFFSET('Smelter Reference List'!$C$4,$S2433-4,0)&amp;"")</f>
        <v/>
      </c>
      <c r="E2433" s="166" t="str">
        <f ca="1">IF(ISERROR($S2433),"",OFFSET('Smelter Reference List'!$D$4,$S2433-4,0)&amp;"")</f>
        <v/>
      </c>
      <c r="F2433" s="166" t="str">
        <f ca="1">IF(ISERROR($S2433),"",OFFSET('Smelter Reference List'!$E$4,$S2433-4,0))</f>
        <v/>
      </c>
      <c r="G2433" s="166" t="str">
        <f ca="1">IF(C2433=$U$4,"Enter smelter details", IF(ISERROR($S2433),"",OFFSET('Smelter Reference List'!$F$4,$S2433-4,0)))</f>
        <v/>
      </c>
      <c r="H2433" s="290" t="str">
        <f ca="1">IF(ISERROR($S2433),"",OFFSET('Smelter Reference List'!$G$4,$S2433-4,0))</f>
        <v/>
      </c>
      <c r="I2433" s="291" t="str">
        <f ca="1">IF(ISERROR($S2433),"",OFFSET('Smelter Reference List'!$H$4,$S2433-4,0))</f>
        <v/>
      </c>
      <c r="J2433" s="291" t="str">
        <f ca="1">IF(ISERROR($S2433),"",OFFSET('Smelter Reference List'!$I$4,$S2433-4,0))</f>
        <v/>
      </c>
      <c r="K2433" s="288"/>
      <c r="L2433" s="288"/>
      <c r="M2433" s="288"/>
      <c r="N2433" s="288"/>
      <c r="O2433" s="288"/>
      <c r="P2433" s="288"/>
      <c r="Q2433" s="289"/>
      <c r="R2433" s="274"/>
      <c r="S2433" s="275" t="e">
        <f>IF(OR(C2433="",C2433=T$4),NA(),MATCH($B2433&amp;$C2433,'Smelter Reference List'!$J:$J,0))</f>
        <v>#N/A</v>
      </c>
      <c r="T2433" s="276"/>
      <c r="U2433" s="276"/>
      <c r="V2433" s="276"/>
      <c r="W2433" s="276"/>
    </row>
    <row r="2434" spans="1:23" s="267" customFormat="1" ht="20.25">
      <c r="A2434" s="265"/>
      <c r="B2434" s="273"/>
      <c r="C2434" s="273"/>
      <c r="D2434" s="166" t="str">
        <f ca="1">IF(ISERROR($S2434),"",OFFSET('Smelter Reference List'!$C$4,$S2434-4,0)&amp;"")</f>
        <v/>
      </c>
      <c r="E2434" s="166" t="str">
        <f ca="1">IF(ISERROR($S2434),"",OFFSET('Smelter Reference List'!$D$4,$S2434-4,0)&amp;"")</f>
        <v/>
      </c>
      <c r="F2434" s="166" t="str">
        <f ca="1">IF(ISERROR($S2434),"",OFFSET('Smelter Reference List'!$E$4,$S2434-4,0))</f>
        <v/>
      </c>
      <c r="G2434" s="166" t="str">
        <f ca="1">IF(C2434=$U$4,"Enter smelter details", IF(ISERROR($S2434),"",OFFSET('Smelter Reference List'!$F$4,$S2434-4,0)))</f>
        <v/>
      </c>
      <c r="H2434" s="290" t="str">
        <f ca="1">IF(ISERROR($S2434),"",OFFSET('Smelter Reference List'!$G$4,$S2434-4,0))</f>
        <v/>
      </c>
      <c r="I2434" s="291" t="str">
        <f ca="1">IF(ISERROR($S2434),"",OFFSET('Smelter Reference List'!$H$4,$S2434-4,0))</f>
        <v/>
      </c>
      <c r="J2434" s="291" t="str">
        <f ca="1">IF(ISERROR($S2434),"",OFFSET('Smelter Reference List'!$I$4,$S2434-4,0))</f>
        <v/>
      </c>
      <c r="K2434" s="288"/>
      <c r="L2434" s="288"/>
      <c r="M2434" s="288"/>
      <c r="N2434" s="288"/>
      <c r="O2434" s="288"/>
      <c r="P2434" s="288"/>
      <c r="Q2434" s="289"/>
      <c r="R2434" s="274"/>
      <c r="S2434" s="275" t="e">
        <f>IF(OR(C2434="",C2434=T$4),NA(),MATCH($B2434&amp;$C2434,'Smelter Reference List'!$J:$J,0))</f>
        <v>#N/A</v>
      </c>
      <c r="T2434" s="276"/>
      <c r="U2434" s="276"/>
      <c r="V2434" s="276"/>
      <c r="W2434" s="276"/>
    </row>
    <row r="2435" spans="1:23" s="267" customFormat="1" ht="20.25">
      <c r="A2435" s="265"/>
      <c r="B2435" s="273"/>
      <c r="C2435" s="273"/>
      <c r="D2435" s="166" t="str">
        <f ca="1">IF(ISERROR($S2435),"",OFFSET('Smelter Reference List'!$C$4,$S2435-4,0)&amp;"")</f>
        <v/>
      </c>
      <c r="E2435" s="166" t="str">
        <f ca="1">IF(ISERROR($S2435),"",OFFSET('Smelter Reference List'!$D$4,$S2435-4,0)&amp;"")</f>
        <v/>
      </c>
      <c r="F2435" s="166" t="str">
        <f ca="1">IF(ISERROR($S2435),"",OFFSET('Smelter Reference List'!$E$4,$S2435-4,0))</f>
        <v/>
      </c>
      <c r="G2435" s="166" t="str">
        <f ca="1">IF(C2435=$U$4,"Enter smelter details", IF(ISERROR($S2435),"",OFFSET('Smelter Reference List'!$F$4,$S2435-4,0)))</f>
        <v/>
      </c>
      <c r="H2435" s="290" t="str">
        <f ca="1">IF(ISERROR($S2435),"",OFFSET('Smelter Reference List'!$G$4,$S2435-4,0))</f>
        <v/>
      </c>
      <c r="I2435" s="291" t="str">
        <f ca="1">IF(ISERROR($S2435),"",OFFSET('Smelter Reference List'!$H$4,$S2435-4,0))</f>
        <v/>
      </c>
      <c r="J2435" s="291" t="str">
        <f ca="1">IF(ISERROR($S2435),"",OFFSET('Smelter Reference List'!$I$4,$S2435-4,0))</f>
        <v/>
      </c>
      <c r="K2435" s="288"/>
      <c r="L2435" s="288"/>
      <c r="M2435" s="288"/>
      <c r="N2435" s="288"/>
      <c r="O2435" s="288"/>
      <c r="P2435" s="288"/>
      <c r="Q2435" s="289"/>
      <c r="R2435" s="274"/>
      <c r="S2435" s="275" t="e">
        <f>IF(OR(C2435="",C2435=T$4),NA(),MATCH($B2435&amp;$C2435,'Smelter Reference List'!$J:$J,0))</f>
        <v>#N/A</v>
      </c>
      <c r="T2435" s="276"/>
      <c r="U2435" s="276"/>
      <c r="V2435" s="276"/>
      <c r="W2435" s="276"/>
    </row>
    <row r="2436" spans="1:23" s="267" customFormat="1" ht="20.25">
      <c r="A2436" s="265"/>
      <c r="B2436" s="273"/>
      <c r="C2436" s="273"/>
      <c r="D2436" s="166" t="str">
        <f ca="1">IF(ISERROR($S2436),"",OFFSET('Smelter Reference List'!$C$4,$S2436-4,0)&amp;"")</f>
        <v/>
      </c>
      <c r="E2436" s="166" t="str">
        <f ca="1">IF(ISERROR($S2436),"",OFFSET('Smelter Reference List'!$D$4,$S2436-4,0)&amp;"")</f>
        <v/>
      </c>
      <c r="F2436" s="166" t="str">
        <f ca="1">IF(ISERROR($S2436),"",OFFSET('Smelter Reference List'!$E$4,$S2436-4,0))</f>
        <v/>
      </c>
      <c r="G2436" s="166" t="str">
        <f ca="1">IF(C2436=$U$4,"Enter smelter details", IF(ISERROR($S2436),"",OFFSET('Smelter Reference List'!$F$4,$S2436-4,0)))</f>
        <v/>
      </c>
      <c r="H2436" s="290" t="str">
        <f ca="1">IF(ISERROR($S2436),"",OFFSET('Smelter Reference List'!$G$4,$S2436-4,0))</f>
        <v/>
      </c>
      <c r="I2436" s="291" t="str">
        <f ca="1">IF(ISERROR($S2436),"",OFFSET('Smelter Reference List'!$H$4,$S2436-4,0))</f>
        <v/>
      </c>
      <c r="J2436" s="291" t="str">
        <f ca="1">IF(ISERROR($S2436),"",OFFSET('Smelter Reference List'!$I$4,$S2436-4,0))</f>
        <v/>
      </c>
      <c r="K2436" s="288"/>
      <c r="L2436" s="288"/>
      <c r="M2436" s="288"/>
      <c r="N2436" s="288"/>
      <c r="O2436" s="288"/>
      <c r="P2436" s="288"/>
      <c r="Q2436" s="289"/>
      <c r="R2436" s="274"/>
      <c r="S2436" s="275" t="e">
        <f>IF(OR(C2436="",C2436=T$4),NA(),MATCH($B2436&amp;$C2436,'Smelter Reference List'!$J:$J,0))</f>
        <v>#N/A</v>
      </c>
      <c r="T2436" s="276"/>
      <c r="U2436" s="276"/>
      <c r="V2436" s="276"/>
      <c r="W2436" s="276"/>
    </row>
    <row r="2437" spans="1:23" s="267" customFormat="1" ht="20.25">
      <c r="A2437" s="265"/>
      <c r="B2437" s="273"/>
      <c r="C2437" s="273"/>
      <c r="D2437" s="166" t="str">
        <f ca="1">IF(ISERROR($S2437),"",OFFSET('Smelter Reference List'!$C$4,$S2437-4,0)&amp;"")</f>
        <v/>
      </c>
      <c r="E2437" s="166" t="str">
        <f ca="1">IF(ISERROR($S2437),"",OFFSET('Smelter Reference List'!$D$4,$S2437-4,0)&amp;"")</f>
        <v/>
      </c>
      <c r="F2437" s="166" t="str">
        <f ca="1">IF(ISERROR($S2437),"",OFFSET('Smelter Reference List'!$E$4,$S2437-4,0))</f>
        <v/>
      </c>
      <c r="G2437" s="166" t="str">
        <f ca="1">IF(C2437=$U$4,"Enter smelter details", IF(ISERROR($S2437),"",OFFSET('Smelter Reference List'!$F$4,$S2437-4,0)))</f>
        <v/>
      </c>
      <c r="H2437" s="290" t="str">
        <f ca="1">IF(ISERROR($S2437),"",OFFSET('Smelter Reference List'!$G$4,$S2437-4,0))</f>
        <v/>
      </c>
      <c r="I2437" s="291" t="str">
        <f ca="1">IF(ISERROR($S2437),"",OFFSET('Smelter Reference List'!$H$4,$S2437-4,0))</f>
        <v/>
      </c>
      <c r="J2437" s="291" t="str">
        <f ca="1">IF(ISERROR($S2437),"",OFFSET('Smelter Reference List'!$I$4,$S2437-4,0))</f>
        <v/>
      </c>
      <c r="K2437" s="288"/>
      <c r="L2437" s="288"/>
      <c r="M2437" s="288"/>
      <c r="N2437" s="288"/>
      <c r="O2437" s="288"/>
      <c r="P2437" s="288"/>
      <c r="Q2437" s="289"/>
      <c r="R2437" s="274"/>
      <c r="S2437" s="275" t="e">
        <f>IF(OR(C2437="",C2437=T$4),NA(),MATCH($B2437&amp;$C2437,'Smelter Reference List'!$J:$J,0))</f>
        <v>#N/A</v>
      </c>
      <c r="T2437" s="276"/>
      <c r="U2437" s="276"/>
      <c r="V2437" s="276"/>
      <c r="W2437" s="276"/>
    </row>
    <row r="2438" spans="1:23" s="267" customFormat="1" ht="20.25">
      <c r="A2438" s="265"/>
      <c r="B2438" s="273"/>
      <c r="C2438" s="273"/>
      <c r="D2438" s="166" t="str">
        <f ca="1">IF(ISERROR($S2438),"",OFFSET('Smelter Reference List'!$C$4,$S2438-4,0)&amp;"")</f>
        <v/>
      </c>
      <c r="E2438" s="166" t="str">
        <f ca="1">IF(ISERROR($S2438),"",OFFSET('Smelter Reference List'!$D$4,$S2438-4,0)&amp;"")</f>
        <v/>
      </c>
      <c r="F2438" s="166" t="str">
        <f ca="1">IF(ISERROR($S2438),"",OFFSET('Smelter Reference List'!$E$4,$S2438-4,0))</f>
        <v/>
      </c>
      <c r="G2438" s="166" t="str">
        <f ca="1">IF(C2438=$U$4,"Enter smelter details", IF(ISERROR($S2438),"",OFFSET('Smelter Reference List'!$F$4,$S2438-4,0)))</f>
        <v/>
      </c>
      <c r="H2438" s="290" t="str">
        <f ca="1">IF(ISERROR($S2438),"",OFFSET('Smelter Reference List'!$G$4,$S2438-4,0))</f>
        <v/>
      </c>
      <c r="I2438" s="291" t="str">
        <f ca="1">IF(ISERROR($S2438),"",OFFSET('Smelter Reference List'!$H$4,$S2438-4,0))</f>
        <v/>
      </c>
      <c r="J2438" s="291" t="str">
        <f ca="1">IF(ISERROR($S2438),"",OFFSET('Smelter Reference List'!$I$4,$S2438-4,0))</f>
        <v/>
      </c>
      <c r="K2438" s="288"/>
      <c r="L2438" s="288"/>
      <c r="M2438" s="288"/>
      <c r="N2438" s="288"/>
      <c r="O2438" s="288"/>
      <c r="P2438" s="288"/>
      <c r="Q2438" s="289"/>
      <c r="R2438" s="274"/>
      <c r="S2438" s="275" t="e">
        <f>IF(OR(C2438="",C2438=T$4),NA(),MATCH($B2438&amp;$C2438,'Smelter Reference List'!$J:$J,0))</f>
        <v>#N/A</v>
      </c>
      <c r="T2438" s="276"/>
      <c r="U2438" s="276"/>
      <c r="V2438" s="276"/>
      <c r="W2438" s="276"/>
    </row>
    <row r="2439" spans="1:23" s="267" customFormat="1" ht="20.25">
      <c r="A2439" s="265"/>
      <c r="B2439" s="273"/>
      <c r="C2439" s="273"/>
      <c r="D2439" s="166" t="str">
        <f ca="1">IF(ISERROR($S2439),"",OFFSET('Smelter Reference List'!$C$4,$S2439-4,0)&amp;"")</f>
        <v/>
      </c>
      <c r="E2439" s="166" t="str">
        <f ca="1">IF(ISERROR($S2439),"",OFFSET('Smelter Reference List'!$D$4,$S2439-4,0)&amp;"")</f>
        <v/>
      </c>
      <c r="F2439" s="166" t="str">
        <f ca="1">IF(ISERROR($S2439),"",OFFSET('Smelter Reference List'!$E$4,$S2439-4,0))</f>
        <v/>
      </c>
      <c r="G2439" s="166" t="str">
        <f ca="1">IF(C2439=$U$4,"Enter smelter details", IF(ISERROR($S2439),"",OFFSET('Smelter Reference List'!$F$4,$S2439-4,0)))</f>
        <v/>
      </c>
      <c r="H2439" s="290" t="str">
        <f ca="1">IF(ISERROR($S2439),"",OFFSET('Smelter Reference List'!$G$4,$S2439-4,0))</f>
        <v/>
      </c>
      <c r="I2439" s="291" t="str">
        <f ca="1">IF(ISERROR($S2439),"",OFFSET('Smelter Reference List'!$H$4,$S2439-4,0))</f>
        <v/>
      </c>
      <c r="J2439" s="291" t="str">
        <f ca="1">IF(ISERROR($S2439),"",OFFSET('Smelter Reference List'!$I$4,$S2439-4,0))</f>
        <v/>
      </c>
      <c r="K2439" s="288"/>
      <c r="L2439" s="288"/>
      <c r="M2439" s="288"/>
      <c r="N2439" s="288"/>
      <c r="O2439" s="288"/>
      <c r="P2439" s="288"/>
      <c r="Q2439" s="289"/>
      <c r="R2439" s="274"/>
      <c r="S2439" s="275" t="e">
        <f>IF(OR(C2439="",C2439=T$4),NA(),MATCH($B2439&amp;$C2439,'Smelter Reference List'!$J:$J,0))</f>
        <v>#N/A</v>
      </c>
      <c r="T2439" s="276"/>
      <c r="U2439" s="276"/>
      <c r="V2439" s="276"/>
      <c r="W2439" s="276"/>
    </row>
    <row r="2440" spans="1:23" s="267" customFormat="1" ht="20.25">
      <c r="A2440" s="265"/>
      <c r="B2440" s="273"/>
      <c r="C2440" s="273"/>
      <c r="D2440" s="166" t="str">
        <f ca="1">IF(ISERROR($S2440),"",OFFSET('Smelter Reference List'!$C$4,$S2440-4,0)&amp;"")</f>
        <v/>
      </c>
      <c r="E2440" s="166" t="str">
        <f ca="1">IF(ISERROR($S2440),"",OFFSET('Smelter Reference List'!$D$4,$S2440-4,0)&amp;"")</f>
        <v/>
      </c>
      <c r="F2440" s="166" t="str">
        <f ca="1">IF(ISERROR($S2440),"",OFFSET('Smelter Reference List'!$E$4,$S2440-4,0))</f>
        <v/>
      </c>
      <c r="G2440" s="166" t="str">
        <f ca="1">IF(C2440=$U$4,"Enter smelter details", IF(ISERROR($S2440),"",OFFSET('Smelter Reference List'!$F$4,$S2440-4,0)))</f>
        <v/>
      </c>
      <c r="H2440" s="290" t="str">
        <f ca="1">IF(ISERROR($S2440),"",OFFSET('Smelter Reference List'!$G$4,$S2440-4,0))</f>
        <v/>
      </c>
      <c r="I2440" s="291" t="str">
        <f ca="1">IF(ISERROR($S2440),"",OFFSET('Smelter Reference List'!$H$4,$S2440-4,0))</f>
        <v/>
      </c>
      <c r="J2440" s="291" t="str">
        <f ca="1">IF(ISERROR($S2440),"",OFFSET('Smelter Reference List'!$I$4,$S2440-4,0))</f>
        <v/>
      </c>
      <c r="K2440" s="288"/>
      <c r="L2440" s="288"/>
      <c r="M2440" s="288"/>
      <c r="N2440" s="288"/>
      <c r="O2440" s="288"/>
      <c r="P2440" s="288"/>
      <c r="Q2440" s="289"/>
      <c r="R2440" s="274"/>
      <c r="S2440" s="275" t="e">
        <f>IF(OR(C2440="",C2440=T$4),NA(),MATCH($B2440&amp;$C2440,'Smelter Reference List'!$J:$J,0))</f>
        <v>#N/A</v>
      </c>
      <c r="T2440" s="276"/>
      <c r="U2440" s="276"/>
      <c r="V2440" s="276"/>
      <c r="W2440" s="276"/>
    </row>
    <row r="2441" spans="1:23" s="267" customFormat="1" ht="20.25">
      <c r="A2441" s="265"/>
      <c r="B2441" s="273"/>
      <c r="C2441" s="273"/>
      <c r="D2441" s="166" t="str">
        <f ca="1">IF(ISERROR($S2441),"",OFFSET('Smelter Reference List'!$C$4,$S2441-4,0)&amp;"")</f>
        <v/>
      </c>
      <c r="E2441" s="166" t="str">
        <f ca="1">IF(ISERROR($S2441),"",OFFSET('Smelter Reference List'!$D$4,$S2441-4,0)&amp;"")</f>
        <v/>
      </c>
      <c r="F2441" s="166" t="str">
        <f ca="1">IF(ISERROR($S2441),"",OFFSET('Smelter Reference List'!$E$4,$S2441-4,0))</f>
        <v/>
      </c>
      <c r="G2441" s="166" t="str">
        <f ca="1">IF(C2441=$U$4,"Enter smelter details", IF(ISERROR($S2441),"",OFFSET('Smelter Reference List'!$F$4,$S2441-4,0)))</f>
        <v/>
      </c>
      <c r="H2441" s="290" t="str">
        <f ca="1">IF(ISERROR($S2441),"",OFFSET('Smelter Reference List'!$G$4,$S2441-4,0))</f>
        <v/>
      </c>
      <c r="I2441" s="291" t="str">
        <f ca="1">IF(ISERROR($S2441),"",OFFSET('Smelter Reference List'!$H$4,$S2441-4,0))</f>
        <v/>
      </c>
      <c r="J2441" s="291" t="str">
        <f ca="1">IF(ISERROR($S2441),"",OFFSET('Smelter Reference List'!$I$4,$S2441-4,0))</f>
        <v/>
      </c>
      <c r="K2441" s="288"/>
      <c r="L2441" s="288"/>
      <c r="M2441" s="288"/>
      <c r="N2441" s="288"/>
      <c r="O2441" s="288"/>
      <c r="P2441" s="288"/>
      <c r="Q2441" s="289"/>
      <c r="R2441" s="274"/>
      <c r="S2441" s="275" t="e">
        <f>IF(OR(C2441="",C2441=T$4),NA(),MATCH($B2441&amp;$C2441,'Smelter Reference List'!$J:$J,0))</f>
        <v>#N/A</v>
      </c>
      <c r="T2441" s="276"/>
      <c r="U2441" s="276"/>
      <c r="V2441" s="276"/>
      <c r="W2441" s="276"/>
    </row>
    <row r="2442" spans="1:23" s="267" customFormat="1" ht="20.25">
      <c r="A2442" s="265"/>
      <c r="B2442" s="273"/>
      <c r="C2442" s="273"/>
      <c r="D2442" s="166" t="str">
        <f ca="1">IF(ISERROR($S2442),"",OFFSET('Smelter Reference List'!$C$4,$S2442-4,0)&amp;"")</f>
        <v/>
      </c>
      <c r="E2442" s="166" t="str">
        <f ca="1">IF(ISERROR($S2442),"",OFFSET('Smelter Reference List'!$D$4,$S2442-4,0)&amp;"")</f>
        <v/>
      </c>
      <c r="F2442" s="166" t="str">
        <f ca="1">IF(ISERROR($S2442),"",OFFSET('Smelter Reference List'!$E$4,$S2442-4,0))</f>
        <v/>
      </c>
      <c r="G2442" s="166" t="str">
        <f ca="1">IF(C2442=$U$4,"Enter smelter details", IF(ISERROR($S2442),"",OFFSET('Smelter Reference List'!$F$4,$S2442-4,0)))</f>
        <v/>
      </c>
      <c r="H2442" s="290" t="str">
        <f ca="1">IF(ISERROR($S2442),"",OFFSET('Smelter Reference List'!$G$4,$S2442-4,0))</f>
        <v/>
      </c>
      <c r="I2442" s="291" t="str">
        <f ca="1">IF(ISERROR($S2442),"",OFFSET('Smelter Reference List'!$H$4,$S2442-4,0))</f>
        <v/>
      </c>
      <c r="J2442" s="291" t="str">
        <f ca="1">IF(ISERROR($S2442),"",OFFSET('Smelter Reference List'!$I$4,$S2442-4,0))</f>
        <v/>
      </c>
      <c r="K2442" s="288"/>
      <c r="L2442" s="288"/>
      <c r="M2442" s="288"/>
      <c r="N2442" s="288"/>
      <c r="O2442" s="288"/>
      <c r="P2442" s="288"/>
      <c r="Q2442" s="289"/>
      <c r="R2442" s="274"/>
      <c r="S2442" s="275" t="e">
        <f>IF(OR(C2442="",C2442=T$4),NA(),MATCH($B2442&amp;$C2442,'Smelter Reference List'!$J:$J,0))</f>
        <v>#N/A</v>
      </c>
      <c r="T2442" s="276"/>
      <c r="U2442" s="276"/>
      <c r="V2442" s="276"/>
      <c r="W2442" s="276"/>
    </row>
    <row r="2443" spans="1:23" s="267" customFormat="1" ht="20.25">
      <c r="A2443" s="265"/>
      <c r="B2443" s="273"/>
      <c r="C2443" s="273"/>
      <c r="D2443" s="166" t="str">
        <f ca="1">IF(ISERROR($S2443),"",OFFSET('Smelter Reference List'!$C$4,$S2443-4,0)&amp;"")</f>
        <v/>
      </c>
      <c r="E2443" s="166" t="str">
        <f ca="1">IF(ISERROR($S2443),"",OFFSET('Smelter Reference List'!$D$4,$S2443-4,0)&amp;"")</f>
        <v/>
      </c>
      <c r="F2443" s="166" t="str">
        <f ca="1">IF(ISERROR($S2443),"",OFFSET('Smelter Reference List'!$E$4,$S2443-4,0))</f>
        <v/>
      </c>
      <c r="G2443" s="166" t="str">
        <f ca="1">IF(C2443=$U$4,"Enter smelter details", IF(ISERROR($S2443),"",OFFSET('Smelter Reference List'!$F$4,$S2443-4,0)))</f>
        <v/>
      </c>
      <c r="H2443" s="290" t="str">
        <f ca="1">IF(ISERROR($S2443),"",OFFSET('Smelter Reference List'!$G$4,$S2443-4,0))</f>
        <v/>
      </c>
      <c r="I2443" s="291" t="str">
        <f ca="1">IF(ISERROR($S2443),"",OFFSET('Smelter Reference List'!$H$4,$S2443-4,0))</f>
        <v/>
      </c>
      <c r="J2443" s="291" t="str">
        <f ca="1">IF(ISERROR($S2443),"",OFFSET('Smelter Reference List'!$I$4,$S2443-4,0))</f>
        <v/>
      </c>
      <c r="K2443" s="288"/>
      <c r="L2443" s="288"/>
      <c r="M2443" s="288"/>
      <c r="N2443" s="288"/>
      <c r="O2443" s="288"/>
      <c r="P2443" s="288"/>
      <c r="Q2443" s="289"/>
      <c r="R2443" s="274"/>
      <c r="S2443" s="275" t="e">
        <f>IF(OR(C2443="",C2443=T$4),NA(),MATCH($B2443&amp;$C2443,'Smelter Reference List'!$J:$J,0))</f>
        <v>#N/A</v>
      </c>
      <c r="T2443" s="276"/>
      <c r="U2443" s="276"/>
      <c r="V2443" s="276"/>
      <c r="W2443" s="276"/>
    </row>
    <row r="2444" spans="1:23" s="267" customFormat="1" ht="20.25">
      <c r="A2444" s="265"/>
      <c r="B2444" s="273"/>
      <c r="C2444" s="273"/>
      <c r="D2444" s="166" t="str">
        <f ca="1">IF(ISERROR($S2444),"",OFFSET('Smelter Reference List'!$C$4,$S2444-4,0)&amp;"")</f>
        <v/>
      </c>
      <c r="E2444" s="166" t="str">
        <f ca="1">IF(ISERROR($S2444),"",OFFSET('Smelter Reference List'!$D$4,$S2444-4,0)&amp;"")</f>
        <v/>
      </c>
      <c r="F2444" s="166" t="str">
        <f ca="1">IF(ISERROR($S2444),"",OFFSET('Smelter Reference List'!$E$4,$S2444-4,0))</f>
        <v/>
      </c>
      <c r="G2444" s="166" t="str">
        <f ca="1">IF(C2444=$U$4,"Enter smelter details", IF(ISERROR($S2444),"",OFFSET('Smelter Reference List'!$F$4,$S2444-4,0)))</f>
        <v/>
      </c>
      <c r="H2444" s="290" t="str">
        <f ca="1">IF(ISERROR($S2444),"",OFFSET('Smelter Reference List'!$G$4,$S2444-4,0))</f>
        <v/>
      </c>
      <c r="I2444" s="291" t="str">
        <f ca="1">IF(ISERROR($S2444),"",OFFSET('Smelter Reference List'!$H$4,$S2444-4,0))</f>
        <v/>
      </c>
      <c r="J2444" s="291" t="str">
        <f ca="1">IF(ISERROR($S2444),"",OFFSET('Smelter Reference List'!$I$4,$S2444-4,0))</f>
        <v/>
      </c>
      <c r="K2444" s="288"/>
      <c r="L2444" s="288"/>
      <c r="M2444" s="288"/>
      <c r="N2444" s="288"/>
      <c r="O2444" s="288"/>
      <c r="P2444" s="288"/>
      <c r="Q2444" s="289"/>
      <c r="R2444" s="274"/>
      <c r="S2444" s="275" t="e">
        <f>IF(OR(C2444="",C2444=T$4),NA(),MATCH($B2444&amp;$C2444,'Smelter Reference List'!$J:$J,0))</f>
        <v>#N/A</v>
      </c>
      <c r="T2444" s="276"/>
      <c r="U2444" s="276"/>
      <c r="V2444" s="276"/>
      <c r="W2444" s="276"/>
    </row>
    <row r="2445" spans="1:23" s="267" customFormat="1" ht="20.25">
      <c r="A2445" s="265"/>
      <c r="B2445" s="273"/>
      <c r="C2445" s="273"/>
      <c r="D2445" s="166" t="str">
        <f ca="1">IF(ISERROR($S2445),"",OFFSET('Smelter Reference List'!$C$4,$S2445-4,0)&amp;"")</f>
        <v/>
      </c>
      <c r="E2445" s="166" t="str">
        <f ca="1">IF(ISERROR($S2445),"",OFFSET('Smelter Reference List'!$D$4,$S2445-4,0)&amp;"")</f>
        <v/>
      </c>
      <c r="F2445" s="166" t="str">
        <f ca="1">IF(ISERROR($S2445),"",OFFSET('Smelter Reference List'!$E$4,$S2445-4,0))</f>
        <v/>
      </c>
      <c r="G2445" s="166" t="str">
        <f ca="1">IF(C2445=$U$4,"Enter smelter details", IF(ISERROR($S2445),"",OFFSET('Smelter Reference List'!$F$4,$S2445-4,0)))</f>
        <v/>
      </c>
      <c r="H2445" s="290" t="str">
        <f ca="1">IF(ISERROR($S2445),"",OFFSET('Smelter Reference List'!$G$4,$S2445-4,0))</f>
        <v/>
      </c>
      <c r="I2445" s="291" t="str">
        <f ca="1">IF(ISERROR($S2445),"",OFFSET('Smelter Reference List'!$H$4,$S2445-4,0))</f>
        <v/>
      </c>
      <c r="J2445" s="291" t="str">
        <f ca="1">IF(ISERROR($S2445),"",OFFSET('Smelter Reference List'!$I$4,$S2445-4,0))</f>
        <v/>
      </c>
      <c r="K2445" s="288"/>
      <c r="L2445" s="288"/>
      <c r="M2445" s="288"/>
      <c r="N2445" s="288"/>
      <c r="O2445" s="288"/>
      <c r="P2445" s="288"/>
      <c r="Q2445" s="289"/>
      <c r="R2445" s="274"/>
      <c r="S2445" s="275" t="e">
        <f>IF(OR(C2445="",C2445=T$4),NA(),MATCH($B2445&amp;$C2445,'Smelter Reference List'!$J:$J,0))</f>
        <v>#N/A</v>
      </c>
      <c r="T2445" s="276"/>
      <c r="U2445" s="276"/>
      <c r="V2445" s="276"/>
      <c r="W2445" s="276"/>
    </row>
    <row r="2446" spans="1:23" s="267" customFormat="1" ht="20.25">
      <c r="A2446" s="265"/>
      <c r="B2446" s="273"/>
      <c r="C2446" s="273"/>
      <c r="D2446" s="166" t="str">
        <f ca="1">IF(ISERROR($S2446),"",OFFSET('Smelter Reference List'!$C$4,$S2446-4,0)&amp;"")</f>
        <v/>
      </c>
      <c r="E2446" s="166" t="str">
        <f ca="1">IF(ISERROR($S2446),"",OFFSET('Smelter Reference List'!$D$4,$S2446-4,0)&amp;"")</f>
        <v/>
      </c>
      <c r="F2446" s="166" t="str">
        <f ca="1">IF(ISERROR($S2446),"",OFFSET('Smelter Reference List'!$E$4,$S2446-4,0))</f>
        <v/>
      </c>
      <c r="G2446" s="166" t="str">
        <f ca="1">IF(C2446=$U$4,"Enter smelter details", IF(ISERROR($S2446),"",OFFSET('Smelter Reference List'!$F$4,$S2446-4,0)))</f>
        <v/>
      </c>
      <c r="H2446" s="290" t="str">
        <f ca="1">IF(ISERROR($S2446),"",OFFSET('Smelter Reference List'!$G$4,$S2446-4,0))</f>
        <v/>
      </c>
      <c r="I2446" s="291" t="str">
        <f ca="1">IF(ISERROR($S2446),"",OFFSET('Smelter Reference List'!$H$4,$S2446-4,0))</f>
        <v/>
      </c>
      <c r="J2446" s="291" t="str">
        <f ca="1">IF(ISERROR($S2446),"",OFFSET('Smelter Reference List'!$I$4,$S2446-4,0))</f>
        <v/>
      </c>
      <c r="K2446" s="288"/>
      <c r="L2446" s="288"/>
      <c r="M2446" s="288"/>
      <c r="N2446" s="288"/>
      <c r="O2446" s="288"/>
      <c r="P2446" s="288"/>
      <c r="Q2446" s="289"/>
      <c r="R2446" s="274"/>
      <c r="S2446" s="275" t="e">
        <f>IF(OR(C2446="",C2446=T$4),NA(),MATCH($B2446&amp;$C2446,'Smelter Reference List'!$J:$J,0))</f>
        <v>#N/A</v>
      </c>
      <c r="T2446" s="276"/>
      <c r="U2446" s="276"/>
      <c r="V2446" s="276"/>
      <c r="W2446" s="276"/>
    </row>
    <row r="2447" spans="1:23" s="267" customFormat="1" ht="20.25">
      <c r="A2447" s="265"/>
      <c r="B2447" s="273"/>
      <c r="C2447" s="273"/>
      <c r="D2447" s="166" t="str">
        <f ca="1">IF(ISERROR($S2447),"",OFFSET('Smelter Reference List'!$C$4,$S2447-4,0)&amp;"")</f>
        <v/>
      </c>
      <c r="E2447" s="166" t="str">
        <f ca="1">IF(ISERROR($S2447),"",OFFSET('Smelter Reference List'!$D$4,$S2447-4,0)&amp;"")</f>
        <v/>
      </c>
      <c r="F2447" s="166" t="str">
        <f ca="1">IF(ISERROR($S2447),"",OFFSET('Smelter Reference List'!$E$4,$S2447-4,0))</f>
        <v/>
      </c>
      <c r="G2447" s="166" t="str">
        <f ca="1">IF(C2447=$U$4,"Enter smelter details", IF(ISERROR($S2447),"",OFFSET('Smelter Reference List'!$F$4,$S2447-4,0)))</f>
        <v/>
      </c>
      <c r="H2447" s="290" t="str">
        <f ca="1">IF(ISERROR($S2447),"",OFFSET('Smelter Reference List'!$G$4,$S2447-4,0))</f>
        <v/>
      </c>
      <c r="I2447" s="291" t="str">
        <f ca="1">IF(ISERROR($S2447),"",OFFSET('Smelter Reference List'!$H$4,$S2447-4,0))</f>
        <v/>
      </c>
      <c r="J2447" s="291" t="str">
        <f ca="1">IF(ISERROR($S2447),"",OFFSET('Smelter Reference List'!$I$4,$S2447-4,0))</f>
        <v/>
      </c>
      <c r="K2447" s="288"/>
      <c r="L2447" s="288"/>
      <c r="M2447" s="288"/>
      <c r="N2447" s="288"/>
      <c r="O2447" s="288"/>
      <c r="P2447" s="288"/>
      <c r="Q2447" s="289"/>
      <c r="R2447" s="274"/>
      <c r="S2447" s="275" t="e">
        <f>IF(OR(C2447="",C2447=T$4),NA(),MATCH($B2447&amp;$C2447,'Smelter Reference List'!$J:$J,0))</f>
        <v>#N/A</v>
      </c>
      <c r="T2447" s="276"/>
      <c r="U2447" s="276"/>
      <c r="V2447" s="276"/>
      <c r="W2447" s="276"/>
    </row>
    <row r="2448" spans="1:23" s="267" customFormat="1" ht="20.25">
      <c r="A2448" s="265"/>
      <c r="B2448" s="273"/>
      <c r="C2448" s="273"/>
      <c r="D2448" s="166" t="str">
        <f ca="1">IF(ISERROR($S2448),"",OFFSET('Smelter Reference List'!$C$4,$S2448-4,0)&amp;"")</f>
        <v/>
      </c>
      <c r="E2448" s="166" t="str">
        <f ca="1">IF(ISERROR($S2448),"",OFFSET('Smelter Reference List'!$D$4,$S2448-4,0)&amp;"")</f>
        <v/>
      </c>
      <c r="F2448" s="166" t="str">
        <f ca="1">IF(ISERROR($S2448),"",OFFSET('Smelter Reference List'!$E$4,$S2448-4,0))</f>
        <v/>
      </c>
      <c r="G2448" s="166" t="str">
        <f ca="1">IF(C2448=$U$4,"Enter smelter details", IF(ISERROR($S2448),"",OFFSET('Smelter Reference List'!$F$4,$S2448-4,0)))</f>
        <v/>
      </c>
      <c r="H2448" s="290" t="str">
        <f ca="1">IF(ISERROR($S2448),"",OFFSET('Smelter Reference List'!$G$4,$S2448-4,0))</f>
        <v/>
      </c>
      <c r="I2448" s="291" t="str">
        <f ca="1">IF(ISERROR($S2448),"",OFFSET('Smelter Reference List'!$H$4,$S2448-4,0))</f>
        <v/>
      </c>
      <c r="J2448" s="291" t="str">
        <f ca="1">IF(ISERROR($S2448),"",OFFSET('Smelter Reference List'!$I$4,$S2448-4,0))</f>
        <v/>
      </c>
      <c r="K2448" s="288"/>
      <c r="L2448" s="288"/>
      <c r="M2448" s="288"/>
      <c r="N2448" s="288"/>
      <c r="O2448" s="288"/>
      <c r="P2448" s="288"/>
      <c r="Q2448" s="289"/>
      <c r="R2448" s="274"/>
      <c r="S2448" s="275" t="e">
        <f>IF(OR(C2448="",C2448=T$4),NA(),MATCH($B2448&amp;$C2448,'Smelter Reference List'!$J:$J,0))</f>
        <v>#N/A</v>
      </c>
      <c r="T2448" s="276"/>
      <c r="U2448" s="276"/>
      <c r="V2448" s="276"/>
      <c r="W2448" s="276"/>
    </row>
    <row r="2449" spans="1:23" s="267" customFormat="1" ht="20.25">
      <c r="A2449" s="265"/>
      <c r="B2449" s="273"/>
      <c r="C2449" s="273"/>
      <c r="D2449" s="166" t="str">
        <f ca="1">IF(ISERROR($S2449),"",OFFSET('Smelter Reference List'!$C$4,$S2449-4,0)&amp;"")</f>
        <v/>
      </c>
      <c r="E2449" s="166" t="str">
        <f ca="1">IF(ISERROR($S2449),"",OFFSET('Smelter Reference List'!$D$4,$S2449-4,0)&amp;"")</f>
        <v/>
      </c>
      <c r="F2449" s="166" t="str">
        <f ca="1">IF(ISERROR($S2449),"",OFFSET('Smelter Reference List'!$E$4,$S2449-4,0))</f>
        <v/>
      </c>
      <c r="G2449" s="166" t="str">
        <f ca="1">IF(C2449=$U$4,"Enter smelter details", IF(ISERROR($S2449),"",OFFSET('Smelter Reference List'!$F$4,$S2449-4,0)))</f>
        <v/>
      </c>
      <c r="H2449" s="290" t="str">
        <f ca="1">IF(ISERROR($S2449),"",OFFSET('Smelter Reference List'!$G$4,$S2449-4,0))</f>
        <v/>
      </c>
      <c r="I2449" s="291" t="str">
        <f ca="1">IF(ISERROR($S2449),"",OFFSET('Smelter Reference List'!$H$4,$S2449-4,0))</f>
        <v/>
      </c>
      <c r="J2449" s="291" t="str">
        <f ca="1">IF(ISERROR($S2449),"",OFFSET('Smelter Reference List'!$I$4,$S2449-4,0))</f>
        <v/>
      </c>
      <c r="K2449" s="288"/>
      <c r="L2449" s="288"/>
      <c r="M2449" s="288"/>
      <c r="N2449" s="288"/>
      <c r="O2449" s="288"/>
      <c r="P2449" s="288"/>
      <c r="Q2449" s="289"/>
      <c r="R2449" s="274"/>
      <c r="S2449" s="275" t="e">
        <f>IF(OR(C2449="",C2449=T$4),NA(),MATCH($B2449&amp;$C2449,'Smelter Reference List'!$J:$J,0))</f>
        <v>#N/A</v>
      </c>
      <c r="T2449" s="276"/>
      <c r="U2449" s="276"/>
      <c r="V2449" s="276"/>
      <c r="W2449" s="276"/>
    </row>
    <row r="2450" spans="1:23" s="267" customFormat="1" ht="20.25">
      <c r="A2450" s="265"/>
      <c r="B2450" s="273"/>
      <c r="C2450" s="273"/>
      <c r="D2450" s="166" t="str">
        <f ca="1">IF(ISERROR($S2450),"",OFFSET('Smelter Reference List'!$C$4,$S2450-4,0)&amp;"")</f>
        <v/>
      </c>
      <c r="E2450" s="166" t="str">
        <f ca="1">IF(ISERROR($S2450),"",OFFSET('Smelter Reference List'!$D$4,$S2450-4,0)&amp;"")</f>
        <v/>
      </c>
      <c r="F2450" s="166" t="str">
        <f ca="1">IF(ISERROR($S2450),"",OFFSET('Smelter Reference List'!$E$4,$S2450-4,0))</f>
        <v/>
      </c>
      <c r="G2450" s="166" t="str">
        <f ca="1">IF(C2450=$U$4,"Enter smelter details", IF(ISERROR($S2450),"",OFFSET('Smelter Reference List'!$F$4,$S2450-4,0)))</f>
        <v/>
      </c>
      <c r="H2450" s="290" t="str">
        <f ca="1">IF(ISERROR($S2450),"",OFFSET('Smelter Reference List'!$G$4,$S2450-4,0))</f>
        <v/>
      </c>
      <c r="I2450" s="291" t="str">
        <f ca="1">IF(ISERROR($S2450),"",OFFSET('Smelter Reference List'!$H$4,$S2450-4,0))</f>
        <v/>
      </c>
      <c r="J2450" s="291" t="str">
        <f ca="1">IF(ISERROR($S2450),"",OFFSET('Smelter Reference List'!$I$4,$S2450-4,0))</f>
        <v/>
      </c>
      <c r="K2450" s="288"/>
      <c r="L2450" s="288"/>
      <c r="M2450" s="288"/>
      <c r="N2450" s="288"/>
      <c r="O2450" s="288"/>
      <c r="P2450" s="288"/>
      <c r="Q2450" s="289"/>
      <c r="R2450" s="274"/>
      <c r="S2450" s="275" t="e">
        <f>IF(OR(C2450="",C2450=T$4),NA(),MATCH($B2450&amp;$C2450,'Smelter Reference List'!$J:$J,0))</f>
        <v>#N/A</v>
      </c>
      <c r="T2450" s="276"/>
      <c r="U2450" s="276"/>
      <c r="V2450" s="276"/>
      <c r="W2450" s="276"/>
    </row>
    <row r="2451" spans="1:23" s="267" customFormat="1" ht="20.25">
      <c r="A2451" s="265"/>
      <c r="B2451" s="273"/>
      <c r="C2451" s="273"/>
      <c r="D2451" s="166" t="str">
        <f ca="1">IF(ISERROR($S2451),"",OFFSET('Smelter Reference List'!$C$4,$S2451-4,0)&amp;"")</f>
        <v/>
      </c>
      <c r="E2451" s="166" t="str">
        <f ca="1">IF(ISERROR($S2451),"",OFFSET('Smelter Reference List'!$D$4,$S2451-4,0)&amp;"")</f>
        <v/>
      </c>
      <c r="F2451" s="166" t="str">
        <f ca="1">IF(ISERROR($S2451),"",OFFSET('Smelter Reference List'!$E$4,$S2451-4,0))</f>
        <v/>
      </c>
      <c r="G2451" s="166" t="str">
        <f ca="1">IF(C2451=$U$4,"Enter smelter details", IF(ISERROR($S2451),"",OFFSET('Smelter Reference List'!$F$4,$S2451-4,0)))</f>
        <v/>
      </c>
      <c r="H2451" s="290" t="str">
        <f ca="1">IF(ISERROR($S2451),"",OFFSET('Smelter Reference List'!$G$4,$S2451-4,0))</f>
        <v/>
      </c>
      <c r="I2451" s="291" t="str">
        <f ca="1">IF(ISERROR($S2451),"",OFFSET('Smelter Reference List'!$H$4,$S2451-4,0))</f>
        <v/>
      </c>
      <c r="J2451" s="291" t="str">
        <f ca="1">IF(ISERROR($S2451),"",OFFSET('Smelter Reference List'!$I$4,$S2451-4,0))</f>
        <v/>
      </c>
      <c r="K2451" s="288"/>
      <c r="L2451" s="288"/>
      <c r="M2451" s="288"/>
      <c r="N2451" s="288"/>
      <c r="O2451" s="288"/>
      <c r="P2451" s="288"/>
      <c r="Q2451" s="289"/>
      <c r="R2451" s="274"/>
      <c r="S2451" s="275" t="e">
        <f>IF(OR(C2451="",C2451=T$4),NA(),MATCH($B2451&amp;$C2451,'Smelter Reference List'!$J:$J,0))</f>
        <v>#N/A</v>
      </c>
      <c r="T2451" s="276"/>
      <c r="U2451" s="276"/>
      <c r="V2451" s="276"/>
      <c r="W2451" s="276"/>
    </row>
    <row r="2452" spans="1:23" s="267" customFormat="1" ht="20.25">
      <c r="A2452" s="265"/>
      <c r="B2452" s="273"/>
      <c r="C2452" s="273"/>
      <c r="D2452" s="166" t="str">
        <f ca="1">IF(ISERROR($S2452),"",OFFSET('Smelter Reference List'!$C$4,$S2452-4,0)&amp;"")</f>
        <v/>
      </c>
      <c r="E2452" s="166" t="str">
        <f ca="1">IF(ISERROR($S2452),"",OFFSET('Smelter Reference List'!$D$4,$S2452-4,0)&amp;"")</f>
        <v/>
      </c>
      <c r="F2452" s="166" t="str">
        <f ca="1">IF(ISERROR($S2452),"",OFFSET('Smelter Reference List'!$E$4,$S2452-4,0))</f>
        <v/>
      </c>
      <c r="G2452" s="166" t="str">
        <f ca="1">IF(C2452=$U$4,"Enter smelter details", IF(ISERROR($S2452),"",OFFSET('Smelter Reference List'!$F$4,$S2452-4,0)))</f>
        <v/>
      </c>
      <c r="H2452" s="290" t="str">
        <f ca="1">IF(ISERROR($S2452),"",OFFSET('Smelter Reference List'!$G$4,$S2452-4,0))</f>
        <v/>
      </c>
      <c r="I2452" s="291" t="str">
        <f ca="1">IF(ISERROR($S2452),"",OFFSET('Smelter Reference List'!$H$4,$S2452-4,0))</f>
        <v/>
      </c>
      <c r="J2452" s="291" t="str">
        <f ca="1">IF(ISERROR($S2452),"",OFFSET('Smelter Reference List'!$I$4,$S2452-4,0))</f>
        <v/>
      </c>
      <c r="K2452" s="288"/>
      <c r="L2452" s="288"/>
      <c r="M2452" s="288"/>
      <c r="N2452" s="288"/>
      <c r="O2452" s="288"/>
      <c r="P2452" s="288"/>
      <c r="Q2452" s="289"/>
      <c r="R2452" s="274"/>
      <c r="S2452" s="275" t="e">
        <f>IF(OR(C2452="",C2452=T$4),NA(),MATCH($B2452&amp;$C2452,'Smelter Reference List'!$J:$J,0))</f>
        <v>#N/A</v>
      </c>
      <c r="T2452" s="276"/>
      <c r="U2452" s="276"/>
      <c r="V2452" s="276"/>
      <c r="W2452" s="276"/>
    </row>
    <row r="2453" spans="1:23" s="267" customFormat="1" ht="20.25">
      <c r="A2453" s="265"/>
      <c r="B2453" s="273"/>
      <c r="C2453" s="273"/>
      <c r="D2453" s="166" t="str">
        <f ca="1">IF(ISERROR($S2453),"",OFFSET('Smelter Reference List'!$C$4,$S2453-4,0)&amp;"")</f>
        <v/>
      </c>
      <c r="E2453" s="166" t="str">
        <f ca="1">IF(ISERROR($S2453),"",OFFSET('Smelter Reference List'!$D$4,$S2453-4,0)&amp;"")</f>
        <v/>
      </c>
      <c r="F2453" s="166" t="str">
        <f ca="1">IF(ISERROR($S2453),"",OFFSET('Smelter Reference List'!$E$4,$S2453-4,0))</f>
        <v/>
      </c>
      <c r="G2453" s="166" t="str">
        <f ca="1">IF(C2453=$U$4,"Enter smelter details", IF(ISERROR($S2453),"",OFFSET('Smelter Reference List'!$F$4,$S2453-4,0)))</f>
        <v/>
      </c>
      <c r="H2453" s="290" t="str">
        <f ca="1">IF(ISERROR($S2453),"",OFFSET('Smelter Reference List'!$G$4,$S2453-4,0))</f>
        <v/>
      </c>
      <c r="I2453" s="291" t="str">
        <f ca="1">IF(ISERROR($S2453),"",OFFSET('Smelter Reference List'!$H$4,$S2453-4,0))</f>
        <v/>
      </c>
      <c r="J2453" s="291" t="str">
        <f ca="1">IF(ISERROR($S2453),"",OFFSET('Smelter Reference List'!$I$4,$S2453-4,0))</f>
        <v/>
      </c>
      <c r="K2453" s="288"/>
      <c r="L2453" s="288"/>
      <c r="M2453" s="288"/>
      <c r="N2453" s="288"/>
      <c r="O2453" s="288"/>
      <c r="P2453" s="288"/>
      <c r="Q2453" s="289"/>
      <c r="R2453" s="274"/>
      <c r="S2453" s="275" t="e">
        <f>IF(OR(C2453="",C2453=T$4),NA(),MATCH($B2453&amp;$C2453,'Smelter Reference List'!$J:$J,0))</f>
        <v>#N/A</v>
      </c>
      <c r="T2453" s="276"/>
      <c r="U2453" s="276"/>
      <c r="V2453" s="276"/>
      <c r="W2453" s="276"/>
    </row>
    <row r="2454" spans="1:23" s="267" customFormat="1" ht="20.25">
      <c r="A2454" s="265"/>
      <c r="B2454" s="273"/>
      <c r="C2454" s="273"/>
      <c r="D2454" s="166" t="str">
        <f ca="1">IF(ISERROR($S2454),"",OFFSET('Smelter Reference List'!$C$4,$S2454-4,0)&amp;"")</f>
        <v/>
      </c>
      <c r="E2454" s="166" t="str">
        <f ca="1">IF(ISERROR($S2454),"",OFFSET('Smelter Reference List'!$D$4,$S2454-4,0)&amp;"")</f>
        <v/>
      </c>
      <c r="F2454" s="166" t="str">
        <f ca="1">IF(ISERROR($S2454),"",OFFSET('Smelter Reference List'!$E$4,$S2454-4,0))</f>
        <v/>
      </c>
      <c r="G2454" s="166" t="str">
        <f ca="1">IF(C2454=$U$4,"Enter smelter details", IF(ISERROR($S2454),"",OFFSET('Smelter Reference List'!$F$4,$S2454-4,0)))</f>
        <v/>
      </c>
      <c r="H2454" s="290" t="str">
        <f ca="1">IF(ISERROR($S2454),"",OFFSET('Smelter Reference List'!$G$4,$S2454-4,0))</f>
        <v/>
      </c>
      <c r="I2454" s="291" t="str">
        <f ca="1">IF(ISERROR($S2454),"",OFFSET('Smelter Reference List'!$H$4,$S2454-4,0))</f>
        <v/>
      </c>
      <c r="J2454" s="291" t="str">
        <f ca="1">IF(ISERROR($S2454),"",OFFSET('Smelter Reference List'!$I$4,$S2454-4,0))</f>
        <v/>
      </c>
      <c r="K2454" s="288"/>
      <c r="L2454" s="288"/>
      <c r="M2454" s="288"/>
      <c r="N2454" s="288"/>
      <c r="O2454" s="288"/>
      <c r="P2454" s="288"/>
      <c r="Q2454" s="289"/>
      <c r="R2454" s="274"/>
      <c r="S2454" s="275" t="e">
        <f>IF(OR(C2454="",C2454=T$4),NA(),MATCH($B2454&amp;$C2454,'Smelter Reference List'!$J:$J,0))</f>
        <v>#N/A</v>
      </c>
      <c r="T2454" s="276"/>
      <c r="U2454" s="276"/>
      <c r="V2454" s="276"/>
      <c r="W2454" s="276"/>
    </row>
    <row r="2455" spans="1:23" s="267" customFormat="1" ht="20.25">
      <c r="A2455" s="265"/>
      <c r="B2455" s="273"/>
      <c r="C2455" s="273"/>
      <c r="D2455" s="166" t="str">
        <f ca="1">IF(ISERROR($S2455),"",OFFSET('Smelter Reference List'!$C$4,$S2455-4,0)&amp;"")</f>
        <v/>
      </c>
      <c r="E2455" s="166" t="str">
        <f ca="1">IF(ISERROR($S2455),"",OFFSET('Smelter Reference List'!$D$4,$S2455-4,0)&amp;"")</f>
        <v/>
      </c>
      <c r="F2455" s="166" t="str">
        <f ca="1">IF(ISERROR($S2455),"",OFFSET('Smelter Reference List'!$E$4,$S2455-4,0))</f>
        <v/>
      </c>
      <c r="G2455" s="166" t="str">
        <f ca="1">IF(C2455=$U$4,"Enter smelter details", IF(ISERROR($S2455),"",OFFSET('Smelter Reference List'!$F$4,$S2455-4,0)))</f>
        <v/>
      </c>
      <c r="H2455" s="290" t="str">
        <f ca="1">IF(ISERROR($S2455),"",OFFSET('Smelter Reference List'!$G$4,$S2455-4,0))</f>
        <v/>
      </c>
      <c r="I2455" s="291" t="str">
        <f ca="1">IF(ISERROR($S2455),"",OFFSET('Smelter Reference List'!$H$4,$S2455-4,0))</f>
        <v/>
      </c>
      <c r="J2455" s="291" t="str">
        <f ca="1">IF(ISERROR($S2455),"",OFFSET('Smelter Reference List'!$I$4,$S2455-4,0))</f>
        <v/>
      </c>
      <c r="K2455" s="288"/>
      <c r="L2455" s="288"/>
      <c r="M2455" s="288"/>
      <c r="N2455" s="288"/>
      <c r="O2455" s="288"/>
      <c r="P2455" s="288"/>
      <c r="Q2455" s="289"/>
      <c r="R2455" s="274"/>
      <c r="S2455" s="275" t="e">
        <f>IF(OR(C2455="",C2455=T$4),NA(),MATCH($B2455&amp;$C2455,'Smelter Reference List'!$J:$J,0))</f>
        <v>#N/A</v>
      </c>
      <c r="T2455" s="276"/>
      <c r="U2455" s="276"/>
      <c r="V2455" s="276"/>
      <c r="W2455" s="276"/>
    </row>
    <row r="2456" spans="1:23" s="267" customFormat="1" ht="20.25">
      <c r="A2456" s="265"/>
      <c r="B2456" s="273"/>
      <c r="C2456" s="273"/>
      <c r="D2456" s="166" t="str">
        <f ca="1">IF(ISERROR($S2456),"",OFFSET('Smelter Reference List'!$C$4,$S2456-4,0)&amp;"")</f>
        <v/>
      </c>
      <c r="E2456" s="166" t="str">
        <f ca="1">IF(ISERROR($S2456),"",OFFSET('Smelter Reference List'!$D$4,$S2456-4,0)&amp;"")</f>
        <v/>
      </c>
      <c r="F2456" s="166" t="str">
        <f ca="1">IF(ISERROR($S2456),"",OFFSET('Smelter Reference List'!$E$4,$S2456-4,0))</f>
        <v/>
      </c>
      <c r="G2456" s="166" t="str">
        <f ca="1">IF(C2456=$U$4,"Enter smelter details", IF(ISERROR($S2456),"",OFFSET('Smelter Reference List'!$F$4,$S2456-4,0)))</f>
        <v/>
      </c>
      <c r="H2456" s="290" t="str">
        <f ca="1">IF(ISERROR($S2456),"",OFFSET('Smelter Reference List'!$G$4,$S2456-4,0))</f>
        <v/>
      </c>
      <c r="I2456" s="291" t="str">
        <f ca="1">IF(ISERROR($S2456),"",OFFSET('Smelter Reference List'!$H$4,$S2456-4,0))</f>
        <v/>
      </c>
      <c r="J2456" s="291" t="str">
        <f ca="1">IF(ISERROR($S2456),"",OFFSET('Smelter Reference List'!$I$4,$S2456-4,0))</f>
        <v/>
      </c>
      <c r="K2456" s="288"/>
      <c r="L2456" s="288"/>
      <c r="M2456" s="288"/>
      <c r="N2456" s="288"/>
      <c r="O2456" s="288"/>
      <c r="P2456" s="288"/>
      <c r="Q2456" s="289"/>
      <c r="R2456" s="274"/>
      <c r="S2456" s="275" t="e">
        <f>IF(OR(C2456="",C2456=T$4),NA(),MATCH($B2456&amp;$C2456,'Smelter Reference List'!$J:$J,0))</f>
        <v>#N/A</v>
      </c>
      <c r="T2456" s="276"/>
      <c r="U2456" s="276"/>
      <c r="V2456" s="276"/>
      <c r="W2456" s="276"/>
    </row>
    <row r="2457" spans="1:23" s="267" customFormat="1" ht="20.25">
      <c r="A2457" s="265"/>
      <c r="B2457" s="273"/>
      <c r="C2457" s="273"/>
      <c r="D2457" s="166" t="str">
        <f ca="1">IF(ISERROR($S2457),"",OFFSET('Smelter Reference List'!$C$4,$S2457-4,0)&amp;"")</f>
        <v/>
      </c>
      <c r="E2457" s="166" t="str">
        <f ca="1">IF(ISERROR($S2457),"",OFFSET('Smelter Reference List'!$D$4,$S2457-4,0)&amp;"")</f>
        <v/>
      </c>
      <c r="F2457" s="166" t="str">
        <f ca="1">IF(ISERROR($S2457),"",OFFSET('Smelter Reference List'!$E$4,$S2457-4,0))</f>
        <v/>
      </c>
      <c r="G2457" s="166" t="str">
        <f ca="1">IF(C2457=$U$4,"Enter smelter details", IF(ISERROR($S2457),"",OFFSET('Smelter Reference List'!$F$4,$S2457-4,0)))</f>
        <v/>
      </c>
      <c r="H2457" s="290" t="str">
        <f ca="1">IF(ISERROR($S2457),"",OFFSET('Smelter Reference List'!$G$4,$S2457-4,0))</f>
        <v/>
      </c>
      <c r="I2457" s="291" t="str">
        <f ca="1">IF(ISERROR($S2457),"",OFFSET('Smelter Reference List'!$H$4,$S2457-4,0))</f>
        <v/>
      </c>
      <c r="J2457" s="291" t="str">
        <f ca="1">IF(ISERROR($S2457),"",OFFSET('Smelter Reference List'!$I$4,$S2457-4,0))</f>
        <v/>
      </c>
      <c r="K2457" s="288"/>
      <c r="L2457" s="288"/>
      <c r="M2457" s="288"/>
      <c r="N2457" s="288"/>
      <c r="O2457" s="288"/>
      <c r="P2457" s="288"/>
      <c r="Q2457" s="289"/>
      <c r="R2457" s="274"/>
      <c r="S2457" s="275" t="e">
        <f>IF(OR(C2457="",C2457=T$4),NA(),MATCH($B2457&amp;$C2457,'Smelter Reference List'!$J:$J,0))</f>
        <v>#N/A</v>
      </c>
      <c r="T2457" s="276"/>
      <c r="U2457" s="276"/>
      <c r="V2457" s="276"/>
      <c r="W2457" s="276"/>
    </row>
    <row r="2458" spans="1:23" s="267" customFormat="1" ht="20.25">
      <c r="A2458" s="265"/>
      <c r="B2458" s="273"/>
      <c r="C2458" s="273"/>
      <c r="D2458" s="166" t="str">
        <f ca="1">IF(ISERROR($S2458),"",OFFSET('Smelter Reference List'!$C$4,$S2458-4,0)&amp;"")</f>
        <v/>
      </c>
      <c r="E2458" s="166" t="str">
        <f ca="1">IF(ISERROR($S2458),"",OFFSET('Smelter Reference List'!$D$4,$S2458-4,0)&amp;"")</f>
        <v/>
      </c>
      <c r="F2458" s="166" t="str">
        <f ca="1">IF(ISERROR($S2458),"",OFFSET('Smelter Reference List'!$E$4,$S2458-4,0))</f>
        <v/>
      </c>
      <c r="G2458" s="166" t="str">
        <f ca="1">IF(C2458=$U$4,"Enter smelter details", IF(ISERROR($S2458),"",OFFSET('Smelter Reference List'!$F$4,$S2458-4,0)))</f>
        <v/>
      </c>
      <c r="H2458" s="290" t="str">
        <f ca="1">IF(ISERROR($S2458),"",OFFSET('Smelter Reference List'!$G$4,$S2458-4,0))</f>
        <v/>
      </c>
      <c r="I2458" s="291" t="str">
        <f ca="1">IF(ISERROR($S2458),"",OFFSET('Smelter Reference List'!$H$4,$S2458-4,0))</f>
        <v/>
      </c>
      <c r="J2458" s="291" t="str">
        <f ca="1">IF(ISERROR($S2458),"",OFFSET('Smelter Reference List'!$I$4,$S2458-4,0))</f>
        <v/>
      </c>
      <c r="K2458" s="288"/>
      <c r="L2458" s="288"/>
      <c r="M2458" s="288"/>
      <c r="N2458" s="288"/>
      <c r="O2458" s="288"/>
      <c r="P2458" s="288"/>
      <c r="Q2458" s="289"/>
      <c r="R2458" s="274"/>
      <c r="S2458" s="275" t="e">
        <f>IF(OR(C2458="",C2458=T$4),NA(),MATCH($B2458&amp;$C2458,'Smelter Reference List'!$J:$J,0))</f>
        <v>#N/A</v>
      </c>
      <c r="T2458" s="276"/>
      <c r="U2458" s="276"/>
      <c r="V2458" s="276"/>
      <c r="W2458" s="276"/>
    </row>
    <row r="2459" spans="1:23" s="267" customFormat="1" ht="20.25">
      <c r="A2459" s="265"/>
      <c r="B2459" s="273"/>
      <c r="C2459" s="273"/>
      <c r="D2459" s="166" t="str">
        <f ca="1">IF(ISERROR($S2459),"",OFFSET('Smelter Reference List'!$C$4,$S2459-4,0)&amp;"")</f>
        <v/>
      </c>
      <c r="E2459" s="166" t="str">
        <f ca="1">IF(ISERROR($S2459),"",OFFSET('Smelter Reference List'!$D$4,$S2459-4,0)&amp;"")</f>
        <v/>
      </c>
      <c r="F2459" s="166" t="str">
        <f ca="1">IF(ISERROR($S2459),"",OFFSET('Smelter Reference List'!$E$4,$S2459-4,0))</f>
        <v/>
      </c>
      <c r="G2459" s="166" t="str">
        <f ca="1">IF(C2459=$U$4,"Enter smelter details", IF(ISERROR($S2459),"",OFFSET('Smelter Reference List'!$F$4,$S2459-4,0)))</f>
        <v/>
      </c>
      <c r="H2459" s="290" t="str">
        <f ca="1">IF(ISERROR($S2459),"",OFFSET('Smelter Reference List'!$G$4,$S2459-4,0))</f>
        <v/>
      </c>
      <c r="I2459" s="291" t="str">
        <f ca="1">IF(ISERROR($S2459),"",OFFSET('Smelter Reference List'!$H$4,$S2459-4,0))</f>
        <v/>
      </c>
      <c r="J2459" s="291" t="str">
        <f ca="1">IF(ISERROR($S2459),"",OFFSET('Smelter Reference List'!$I$4,$S2459-4,0))</f>
        <v/>
      </c>
      <c r="K2459" s="288"/>
      <c r="L2459" s="288"/>
      <c r="M2459" s="288"/>
      <c r="N2459" s="288"/>
      <c r="O2459" s="288"/>
      <c r="P2459" s="288"/>
      <c r="Q2459" s="289"/>
      <c r="R2459" s="274"/>
      <c r="S2459" s="275" t="e">
        <f>IF(OR(C2459="",C2459=T$4),NA(),MATCH($B2459&amp;$C2459,'Smelter Reference List'!$J:$J,0))</f>
        <v>#N/A</v>
      </c>
      <c r="T2459" s="276"/>
      <c r="U2459" s="276"/>
      <c r="V2459" s="276"/>
      <c r="W2459" s="276"/>
    </row>
    <row r="2460" spans="1:23" s="267" customFormat="1" ht="20.25">
      <c r="A2460" s="265"/>
      <c r="B2460" s="273"/>
      <c r="C2460" s="273"/>
      <c r="D2460" s="166" t="str">
        <f ca="1">IF(ISERROR($S2460),"",OFFSET('Smelter Reference List'!$C$4,$S2460-4,0)&amp;"")</f>
        <v/>
      </c>
      <c r="E2460" s="166" t="str">
        <f ca="1">IF(ISERROR($S2460),"",OFFSET('Smelter Reference List'!$D$4,$S2460-4,0)&amp;"")</f>
        <v/>
      </c>
      <c r="F2460" s="166" t="str">
        <f ca="1">IF(ISERROR($S2460),"",OFFSET('Smelter Reference List'!$E$4,$S2460-4,0))</f>
        <v/>
      </c>
      <c r="G2460" s="166" t="str">
        <f ca="1">IF(C2460=$U$4,"Enter smelter details", IF(ISERROR($S2460),"",OFFSET('Smelter Reference List'!$F$4,$S2460-4,0)))</f>
        <v/>
      </c>
      <c r="H2460" s="290" t="str">
        <f ca="1">IF(ISERROR($S2460),"",OFFSET('Smelter Reference List'!$G$4,$S2460-4,0))</f>
        <v/>
      </c>
      <c r="I2460" s="291" t="str">
        <f ca="1">IF(ISERROR($S2460),"",OFFSET('Smelter Reference List'!$H$4,$S2460-4,0))</f>
        <v/>
      </c>
      <c r="J2460" s="291" t="str">
        <f ca="1">IF(ISERROR($S2460),"",OFFSET('Smelter Reference List'!$I$4,$S2460-4,0))</f>
        <v/>
      </c>
      <c r="K2460" s="288"/>
      <c r="L2460" s="288"/>
      <c r="M2460" s="288"/>
      <c r="N2460" s="288"/>
      <c r="O2460" s="288"/>
      <c r="P2460" s="288"/>
      <c r="Q2460" s="289"/>
      <c r="R2460" s="274"/>
      <c r="S2460" s="275" t="e">
        <f>IF(OR(C2460="",C2460=T$4),NA(),MATCH($B2460&amp;$C2460,'Smelter Reference List'!$J:$J,0))</f>
        <v>#N/A</v>
      </c>
      <c r="T2460" s="276"/>
      <c r="U2460" s="276"/>
      <c r="V2460" s="276"/>
      <c r="W2460" s="276"/>
    </row>
    <row r="2461" spans="1:23" s="267" customFormat="1" ht="20.25">
      <c r="A2461" s="265"/>
      <c r="B2461" s="273"/>
      <c r="C2461" s="273"/>
      <c r="D2461" s="166" t="str">
        <f ca="1">IF(ISERROR($S2461),"",OFFSET('Smelter Reference List'!$C$4,$S2461-4,0)&amp;"")</f>
        <v/>
      </c>
      <c r="E2461" s="166" t="str">
        <f ca="1">IF(ISERROR($S2461),"",OFFSET('Smelter Reference List'!$D$4,$S2461-4,0)&amp;"")</f>
        <v/>
      </c>
      <c r="F2461" s="166" t="str">
        <f ca="1">IF(ISERROR($S2461),"",OFFSET('Smelter Reference List'!$E$4,$S2461-4,0))</f>
        <v/>
      </c>
      <c r="G2461" s="166" t="str">
        <f ca="1">IF(C2461=$U$4,"Enter smelter details", IF(ISERROR($S2461),"",OFFSET('Smelter Reference List'!$F$4,$S2461-4,0)))</f>
        <v/>
      </c>
      <c r="H2461" s="290" t="str">
        <f ca="1">IF(ISERROR($S2461),"",OFFSET('Smelter Reference List'!$G$4,$S2461-4,0))</f>
        <v/>
      </c>
      <c r="I2461" s="291" t="str">
        <f ca="1">IF(ISERROR($S2461),"",OFFSET('Smelter Reference List'!$H$4,$S2461-4,0))</f>
        <v/>
      </c>
      <c r="J2461" s="291" t="str">
        <f ca="1">IF(ISERROR($S2461),"",OFFSET('Smelter Reference List'!$I$4,$S2461-4,0))</f>
        <v/>
      </c>
      <c r="K2461" s="288"/>
      <c r="L2461" s="288"/>
      <c r="M2461" s="288"/>
      <c r="N2461" s="288"/>
      <c r="O2461" s="288"/>
      <c r="P2461" s="288"/>
      <c r="Q2461" s="289"/>
      <c r="R2461" s="274"/>
      <c r="S2461" s="275" t="e">
        <f>IF(OR(C2461="",C2461=T$4),NA(),MATCH($B2461&amp;$C2461,'Smelter Reference List'!$J:$J,0))</f>
        <v>#N/A</v>
      </c>
      <c r="T2461" s="276"/>
      <c r="U2461" s="276"/>
      <c r="V2461" s="276"/>
      <c r="W2461" s="276"/>
    </row>
    <row r="2462" spans="1:23" s="267" customFormat="1" ht="20.25">
      <c r="A2462" s="265"/>
      <c r="B2462" s="273"/>
      <c r="C2462" s="273"/>
      <c r="D2462" s="166" t="str">
        <f ca="1">IF(ISERROR($S2462),"",OFFSET('Smelter Reference List'!$C$4,$S2462-4,0)&amp;"")</f>
        <v/>
      </c>
      <c r="E2462" s="166" t="str">
        <f ca="1">IF(ISERROR($S2462),"",OFFSET('Smelter Reference List'!$D$4,$S2462-4,0)&amp;"")</f>
        <v/>
      </c>
      <c r="F2462" s="166" t="str">
        <f ca="1">IF(ISERROR($S2462),"",OFFSET('Smelter Reference List'!$E$4,$S2462-4,0))</f>
        <v/>
      </c>
      <c r="G2462" s="166" t="str">
        <f ca="1">IF(C2462=$U$4,"Enter smelter details", IF(ISERROR($S2462),"",OFFSET('Smelter Reference List'!$F$4,$S2462-4,0)))</f>
        <v/>
      </c>
      <c r="H2462" s="290" t="str">
        <f ca="1">IF(ISERROR($S2462),"",OFFSET('Smelter Reference List'!$G$4,$S2462-4,0))</f>
        <v/>
      </c>
      <c r="I2462" s="291" t="str">
        <f ca="1">IF(ISERROR($S2462),"",OFFSET('Smelter Reference List'!$H$4,$S2462-4,0))</f>
        <v/>
      </c>
      <c r="J2462" s="291" t="str">
        <f ca="1">IF(ISERROR($S2462),"",OFFSET('Smelter Reference List'!$I$4,$S2462-4,0))</f>
        <v/>
      </c>
      <c r="K2462" s="288"/>
      <c r="L2462" s="288"/>
      <c r="M2462" s="288"/>
      <c r="N2462" s="288"/>
      <c r="O2462" s="288"/>
      <c r="P2462" s="288"/>
      <c r="Q2462" s="289"/>
      <c r="R2462" s="274"/>
      <c r="S2462" s="275" t="e">
        <f>IF(OR(C2462="",C2462=T$4),NA(),MATCH($B2462&amp;$C2462,'Smelter Reference List'!$J:$J,0))</f>
        <v>#N/A</v>
      </c>
      <c r="T2462" s="276"/>
      <c r="U2462" s="276"/>
      <c r="V2462" s="276"/>
      <c r="W2462" s="276"/>
    </row>
    <row r="2463" spans="1:23" s="267" customFormat="1" ht="20.25">
      <c r="A2463" s="265"/>
      <c r="B2463" s="273"/>
      <c r="C2463" s="273"/>
      <c r="D2463" s="166" t="str">
        <f ca="1">IF(ISERROR($S2463),"",OFFSET('Smelter Reference List'!$C$4,$S2463-4,0)&amp;"")</f>
        <v/>
      </c>
      <c r="E2463" s="166" t="str">
        <f ca="1">IF(ISERROR($S2463),"",OFFSET('Smelter Reference List'!$D$4,$S2463-4,0)&amp;"")</f>
        <v/>
      </c>
      <c r="F2463" s="166" t="str">
        <f ca="1">IF(ISERROR($S2463),"",OFFSET('Smelter Reference List'!$E$4,$S2463-4,0))</f>
        <v/>
      </c>
      <c r="G2463" s="166" t="str">
        <f ca="1">IF(C2463=$U$4,"Enter smelter details", IF(ISERROR($S2463),"",OFFSET('Smelter Reference List'!$F$4,$S2463-4,0)))</f>
        <v/>
      </c>
      <c r="H2463" s="290" t="str">
        <f ca="1">IF(ISERROR($S2463),"",OFFSET('Smelter Reference List'!$G$4,$S2463-4,0))</f>
        <v/>
      </c>
      <c r="I2463" s="291" t="str">
        <f ca="1">IF(ISERROR($S2463),"",OFFSET('Smelter Reference List'!$H$4,$S2463-4,0))</f>
        <v/>
      </c>
      <c r="J2463" s="291" t="str">
        <f ca="1">IF(ISERROR($S2463),"",OFFSET('Smelter Reference List'!$I$4,$S2463-4,0))</f>
        <v/>
      </c>
      <c r="K2463" s="288"/>
      <c r="L2463" s="288"/>
      <c r="M2463" s="288"/>
      <c r="N2463" s="288"/>
      <c r="O2463" s="288"/>
      <c r="P2463" s="288"/>
      <c r="Q2463" s="289"/>
      <c r="R2463" s="274"/>
      <c r="S2463" s="275" t="e">
        <f>IF(OR(C2463="",C2463=T$4),NA(),MATCH($B2463&amp;$C2463,'Smelter Reference List'!$J:$J,0))</f>
        <v>#N/A</v>
      </c>
      <c r="T2463" s="276"/>
      <c r="U2463" s="276"/>
      <c r="V2463" s="276"/>
      <c r="W2463" s="276"/>
    </row>
    <row r="2464" spans="1:23" s="267" customFormat="1" ht="20.25">
      <c r="A2464" s="265"/>
      <c r="B2464" s="273"/>
      <c r="C2464" s="273"/>
      <c r="D2464" s="166" t="str">
        <f ca="1">IF(ISERROR($S2464),"",OFFSET('Smelter Reference List'!$C$4,$S2464-4,0)&amp;"")</f>
        <v/>
      </c>
      <c r="E2464" s="166" t="str">
        <f ca="1">IF(ISERROR($S2464),"",OFFSET('Smelter Reference List'!$D$4,$S2464-4,0)&amp;"")</f>
        <v/>
      </c>
      <c r="F2464" s="166" t="str">
        <f ca="1">IF(ISERROR($S2464),"",OFFSET('Smelter Reference List'!$E$4,$S2464-4,0))</f>
        <v/>
      </c>
      <c r="G2464" s="166" t="str">
        <f ca="1">IF(C2464=$U$4,"Enter smelter details", IF(ISERROR($S2464),"",OFFSET('Smelter Reference List'!$F$4,$S2464-4,0)))</f>
        <v/>
      </c>
      <c r="H2464" s="290" t="str">
        <f ca="1">IF(ISERROR($S2464),"",OFFSET('Smelter Reference List'!$G$4,$S2464-4,0))</f>
        <v/>
      </c>
      <c r="I2464" s="291" t="str">
        <f ca="1">IF(ISERROR($S2464),"",OFFSET('Smelter Reference List'!$H$4,$S2464-4,0))</f>
        <v/>
      </c>
      <c r="J2464" s="291" t="str">
        <f ca="1">IF(ISERROR($S2464),"",OFFSET('Smelter Reference List'!$I$4,$S2464-4,0))</f>
        <v/>
      </c>
      <c r="K2464" s="288"/>
      <c r="L2464" s="288"/>
      <c r="M2464" s="288"/>
      <c r="N2464" s="288"/>
      <c r="O2464" s="288"/>
      <c r="P2464" s="288"/>
      <c r="Q2464" s="289"/>
      <c r="R2464" s="274"/>
      <c r="S2464" s="275" t="e">
        <f>IF(OR(C2464="",C2464=T$4),NA(),MATCH($B2464&amp;$C2464,'Smelter Reference List'!$J:$J,0))</f>
        <v>#N/A</v>
      </c>
      <c r="T2464" s="276"/>
      <c r="U2464" s="276"/>
      <c r="V2464" s="276"/>
      <c r="W2464" s="276"/>
    </row>
    <row r="2465" spans="1:23" s="267" customFormat="1" ht="20.25">
      <c r="A2465" s="265"/>
      <c r="B2465" s="273"/>
      <c r="C2465" s="273"/>
      <c r="D2465" s="166" t="str">
        <f ca="1">IF(ISERROR($S2465),"",OFFSET('Smelter Reference List'!$C$4,$S2465-4,0)&amp;"")</f>
        <v/>
      </c>
      <c r="E2465" s="166" t="str">
        <f ca="1">IF(ISERROR($S2465),"",OFFSET('Smelter Reference List'!$D$4,$S2465-4,0)&amp;"")</f>
        <v/>
      </c>
      <c r="F2465" s="166" t="str">
        <f ca="1">IF(ISERROR($S2465),"",OFFSET('Smelter Reference List'!$E$4,$S2465-4,0))</f>
        <v/>
      </c>
      <c r="G2465" s="166" t="str">
        <f ca="1">IF(C2465=$U$4,"Enter smelter details", IF(ISERROR($S2465),"",OFFSET('Smelter Reference List'!$F$4,$S2465-4,0)))</f>
        <v/>
      </c>
      <c r="H2465" s="290" t="str">
        <f ca="1">IF(ISERROR($S2465),"",OFFSET('Smelter Reference List'!$G$4,$S2465-4,0))</f>
        <v/>
      </c>
      <c r="I2465" s="291" t="str">
        <f ca="1">IF(ISERROR($S2465),"",OFFSET('Smelter Reference List'!$H$4,$S2465-4,0))</f>
        <v/>
      </c>
      <c r="J2465" s="291" t="str">
        <f ca="1">IF(ISERROR($S2465),"",OFFSET('Smelter Reference List'!$I$4,$S2465-4,0))</f>
        <v/>
      </c>
      <c r="K2465" s="288"/>
      <c r="L2465" s="288"/>
      <c r="M2465" s="288"/>
      <c r="N2465" s="288"/>
      <c r="O2465" s="288"/>
      <c r="P2465" s="288"/>
      <c r="Q2465" s="289"/>
      <c r="R2465" s="274"/>
      <c r="S2465" s="275" t="e">
        <f>IF(OR(C2465="",C2465=T$4),NA(),MATCH($B2465&amp;$C2465,'Smelter Reference List'!$J:$J,0))</f>
        <v>#N/A</v>
      </c>
      <c r="T2465" s="276"/>
      <c r="U2465" s="276"/>
      <c r="V2465" s="276"/>
      <c r="W2465" s="276"/>
    </row>
    <row r="2466" spans="1:23" s="267" customFormat="1" ht="20.25">
      <c r="A2466" s="265"/>
      <c r="B2466" s="273"/>
      <c r="C2466" s="273"/>
      <c r="D2466" s="166" t="str">
        <f ca="1">IF(ISERROR($S2466),"",OFFSET('Smelter Reference List'!$C$4,$S2466-4,0)&amp;"")</f>
        <v/>
      </c>
      <c r="E2466" s="166" t="str">
        <f ca="1">IF(ISERROR($S2466),"",OFFSET('Smelter Reference List'!$D$4,$S2466-4,0)&amp;"")</f>
        <v/>
      </c>
      <c r="F2466" s="166" t="str">
        <f ca="1">IF(ISERROR($S2466),"",OFFSET('Smelter Reference List'!$E$4,$S2466-4,0))</f>
        <v/>
      </c>
      <c r="G2466" s="166" t="str">
        <f ca="1">IF(C2466=$U$4,"Enter smelter details", IF(ISERROR($S2466),"",OFFSET('Smelter Reference List'!$F$4,$S2466-4,0)))</f>
        <v/>
      </c>
      <c r="H2466" s="290" t="str">
        <f ca="1">IF(ISERROR($S2466),"",OFFSET('Smelter Reference List'!$G$4,$S2466-4,0))</f>
        <v/>
      </c>
      <c r="I2466" s="291" t="str">
        <f ca="1">IF(ISERROR($S2466),"",OFFSET('Smelter Reference List'!$H$4,$S2466-4,0))</f>
        <v/>
      </c>
      <c r="J2466" s="291" t="str">
        <f ca="1">IF(ISERROR($S2466),"",OFFSET('Smelter Reference List'!$I$4,$S2466-4,0))</f>
        <v/>
      </c>
      <c r="K2466" s="288"/>
      <c r="L2466" s="288"/>
      <c r="M2466" s="288"/>
      <c r="N2466" s="288"/>
      <c r="O2466" s="288"/>
      <c r="P2466" s="288"/>
      <c r="Q2466" s="289"/>
      <c r="R2466" s="274"/>
      <c r="S2466" s="275" t="e">
        <f>IF(OR(C2466="",C2466=T$4),NA(),MATCH($B2466&amp;$C2466,'Smelter Reference List'!$J:$J,0))</f>
        <v>#N/A</v>
      </c>
      <c r="T2466" s="276"/>
      <c r="U2466" s="276"/>
      <c r="V2466" s="276"/>
      <c r="W2466" s="276"/>
    </row>
    <row r="2467" spans="1:23" s="267" customFormat="1" ht="20.25">
      <c r="A2467" s="265"/>
      <c r="B2467" s="273"/>
      <c r="C2467" s="273"/>
      <c r="D2467" s="166" t="str">
        <f ca="1">IF(ISERROR($S2467),"",OFFSET('Smelter Reference List'!$C$4,$S2467-4,0)&amp;"")</f>
        <v/>
      </c>
      <c r="E2467" s="166" t="str">
        <f ca="1">IF(ISERROR($S2467),"",OFFSET('Smelter Reference List'!$D$4,$S2467-4,0)&amp;"")</f>
        <v/>
      </c>
      <c r="F2467" s="166" t="str">
        <f ca="1">IF(ISERROR($S2467),"",OFFSET('Smelter Reference List'!$E$4,$S2467-4,0))</f>
        <v/>
      </c>
      <c r="G2467" s="166" t="str">
        <f ca="1">IF(C2467=$U$4,"Enter smelter details", IF(ISERROR($S2467),"",OFFSET('Smelter Reference List'!$F$4,$S2467-4,0)))</f>
        <v/>
      </c>
      <c r="H2467" s="290" t="str">
        <f ca="1">IF(ISERROR($S2467),"",OFFSET('Smelter Reference List'!$G$4,$S2467-4,0))</f>
        <v/>
      </c>
      <c r="I2467" s="291" t="str">
        <f ca="1">IF(ISERROR($S2467),"",OFFSET('Smelter Reference List'!$H$4,$S2467-4,0))</f>
        <v/>
      </c>
      <c r="J2467" s="291" t="str">
        <f ca="1">IF(ISERROR($S2467),"",OFFSET('Smelter Reference List'!$I$4,$S2467-4,0))</f>
        <v/>
      </c>
      <c r="K2467" s="288"/>
      <c r="L2467" s="288"/>
      <c r="M2467" s="288"/>
      <c r="N2467" s="288"/>
      <c r="O2467" s="288"/>
      <c r="P2467" s="288"/>
      <c r="Q2467" s="289"/>
      <c r="R2467" s="274"/>
      <c r="S2467" s="275" t="e">
        <f>IF(OR(C2467="",C2467=T$4),NA(),MATCH($B2467&amp;$C2467,'Smelter Reference List'!$J:$J,0))</f>
        <v>#N/A</v>
      </c>
      <c r="T2467" s="276"/>
      <c r="U2467" s="276"/>
      <c r="V2467" s="276"/>
      <c r="W2467" s="276"/>
    </row>
    <row r="2468" spans="1:23" s="267" customFormat="1" ht="20.25">
      <c r="A2468" s="265"/>
      <c r="B2468" s="273"/>
      <c r="C2468" s="273"/>
      <c r="D2468" s="166" t="str">
        <f ca="1">IF(ISERROR($S2468),"",OFFSET('Smelter Reference List'!$C$4,$S2468-4,0)&amp;"")</f>
        <v/>
      </c>
      <c r="E2468" s="166" t="str">
        <f ca="1">IF(ISERROR($S2468),"",OFFSET('Smelter Reference List'!$D$4,$S2468-4,0)&amp;"")</f>
        <v/>
      </c>
      <c r="F2468" s="166" t="str">
        <f ca="1">IF(ISERROR($S2468),"",OFFSET('Smelter Reference List'!$E$4,$S2468-4,0))</f>
        <v/>
      </c>
      <c r="G2468" s="166" t="str">
        <f ca="1">IF(C2468=$U$4,"Enter smelter details", IF(ISERROR($S2468),"",OFFSET('Smelter Reference List'!$F$4,$S2468-4,0)))</f>
        <v/>
      </c>
      <c r="H2468" s="290" t="str">
        <f ca="1">IF(ISERROR($S2468),"",OFFSET('Smelter Reference List'!$G$4,$S2468-4,0))</f>
        <v/>
      </c>
      <c r="I2468" s="291" t="str">
        <f ca="1">IF(ISERROR($S2468),"",OFFSET('Smelter Reference List'!$H$4,$S2468-4,0))</f>
        <v/>
      </c>
      <c r="J2468" s="291" t="str">
        <f ca="1">IF(ISERROR($S2468),"",OFFSET('Smelter Reference List'!$I$4,$S2468-4,0))</f>
        <v/>
      </c>
      <c r="K2468" s="288"/>
      <c r="L2468" s="288"/>
      <c r="M2468" s="288"/>
      <c r="N2468" s="288"/>
      <c r="O2468" s="288"/>
      <c r="P2468" s="288"/>
      <c r="Q2468" s="289"/>
      <c r="R2468" s="274"/>
      <c r="S2468" s="275" t="e">
        <f>IF(OR(C2468="",C2468=T$4),NA(),MATCH($B2468&amp;$C2468,'Smelter Reference List'!$J:$J,0))</f>
        <v>#N/A</v>
      </c>
      <c r="T2468" s="276"/>
      <c r="U2468" s="276"/>
      <c r="V2468" s="276"/>
      <c r="W2468" s="276"/>
    </row>
    <row r="2469" spans="1:23" s="267" customFormat="1" ht="20.25">
      <c r="A2469" s="265"/>
      <c r="B2469" s="273"/>
      <c r="C2469" s="273"/>
      <c r="D2469" s="166" t="str">
        <f ca="1">IF(ISERROR($S2469),"",OFFSET('Smelter Reference List'!$C$4,$S2469-4,0)&amp;"")</f>
        <v/>
      </c>
      <c r="E2469" s="166" t="str">
        <f ca="1">IF(ISERROR($S2469),"",OFFSET('Smelter Reference List'!$D$4,$S2469-4,0)&amp;"")</f>
        <v/>
      </c>
      <c r="F2469" s="166" t="str">
        <f ca="1">IF(ISERROR($S2469),"",OFFSET('Smelter Reference List'!$E$4,$S2469-4,0))</f>
        <v/>
      </c>
      <c r="G2469" s="166" t="str">
        <f ca="1">IF(C2469=$U$4,"Enter smelter details", IF(ISERROR($S2469),"",OFFSET('Smelter Reference List'!$F$4,$S2469-4,0)))</f>
        <v/>
      </c>
      <c r="H2469" s="290" t="str">
        <f ca="1">IF(ISERROR($S2469),"",OFFSET('Smelter Reference List'!$G$4,$S2469-4,0))</f>
        <v/>
      </c>
      <c r="I2469" s="291" t="str">
        <f ca="1">IF(ISERROR($S2469),"",OFFSET('Smelter Reference List'!$H$4,$S2469-4,0))</f>
        <v/>
      </c>
      <c r="J2469" s="291" t="str">
        <f ca="1">IF(ISERROR($S2469),"",OFFSET('Smelter Reference List'!$I$4,$S2469-4,0))</f>
        <v/>
      </c>
      <c r="K2469" s="288"/>
      <c r="L2469" s="288"/>
      <c r="M2469" s="288"/>
      <c r="N2469" s="288"/>
      <c r="O2469" s="288"/>
      <c r="P2469" s="288"/>
      <c r="Q2469" s="289"/>
      <c r="R2469" s="274"/>
      <c r="S2469" s="275" t="e">
        <f>IF(OR(C2469="",C2469=T$4),NA(),MATCH($B2469&amp;$C2469,'Smelter Reference List'!$J:$J,0))</f>
        <v>#N/A</v>
      </c>
      <c r="T2469" s="276"/>
      <c r="U2469" s="276"/>
      <c r="V2469" s="276"/>
      <c r="W2469" s="276"/>
    </row>
    <row r="2470" spans="1:23" s="267" customFormat="1" ht="20.25">
      <c r="A2470" s="265"/>
      <c r="B2470" s="273"/>
      <c r="C2470" s="273"/>
      <c r="D2470" s="166" t="str">
        <f ca="1">IF(ISERROR($S2470),"",OFFSET('Smelter Reference List'!$C$4,$S2470-4,0)&amp;"")</f>
        <v/>
      </c>
      <c r="E2470" s="166" t="str">
        <f ca="1">IF(ISERROR($S2470),"",OFFSET('Smelter Reference List'!$D$4,$S2470-4,0)&amp;"")</f>
        <v/>
      </c>
      <c r="F2470" s="166" t="str">
        <f ca="1">IF(ISERROR($S2470),"",OFFSET('Smelter Reference List'!$E$4,$S2470-4,0))</f>
        <v/>
      </c>
      <c r="G2470" s="166" t="str">
        <f ca="1">IF(C2470=$U$4,"Enter smelter details", IF(ISERROR($S2470),"",OFFSET('Smelter Reference List'!$F$4,$S2470-4,0)))</f>
        <v/>
      </c>
      <c r="H2470" s="290" t="str">
        <f ca="1">IF(ISERROR($S2470),"",OFFSET('Smelter Reference List'!$G$4,$S2470-4,0))</f>
        <v/>
      </c>
      <c r="I2470" s="291" t="str">
        <f ca="1">IF(ISERROR($S2470),"",OFFSET('Smelter Reference List'!$H$4,$S2470-4,0))</f>
        <v/>
      </c>
      <c r="J2470" s="291" t="str">
        <f ca="1">IF(ISERROR($S2470),"",OFFSET('Smelter Reference List'!$I$4,$S2470-4,0))</f>
        <v/>
      </c>
      <c r="K2470" s="288"/>
      <c r="L2470" s="288"/>
      <c r="M2470" s="288"/>
      <c r="N2470" s="288"/>
      <c r="O2470" s="288"/>
      <c r="P2470" s="288"/>
      <c r="Q2470" s="289"/>
      <c r="R2470" s="274"/>
      <c r="S2470" s="275" t="e">
        <f>IF(OR(C2470="",C2470=T$4),NA(),MATCH($B2470&amp;$C2470,'Smelter Reference List'!$J:$J,0))</f>
        <v>#N/A</v>
      </c>
      <c r="T2470" s="276"/>
      <c r="U2470" s="276"/>
      <c r="V2470" s="276"/>
      <c r="W2470" s="276"/>
    </row>
    <row r="2471" spans="1:23" s="267" customFormat="1" ht="20.25">
      <c r="A2471" s="265"/>
      <c r="B2471" s="273"/>
      <c r="C2471" s="273"/>
      <c r="D2471" s="166" t="str">
        <f ca="1">IF(ISERROR($S2471),"",OFFSET('Smelter Reference List'!$C$4,$S2471-4,0)&amp;"")</f>
        <v/>
      </c>
      <c r="E2471" s="166" t="str">
        <f ca="1">IF(ISERROR($S2471),"",OFFSET('Smelter Reference List'!$D$4,$S2471-4,0)&amp;"")</f>
        <v/>
      </c>
      <c r="F2471" s="166" t="str">
        <f ca="1">IF(ISERROR($S2471),"",OFFSET('Smelter Reference List'!$E$4,$S2471-4,0))</f>
        <v/>
      </c>
      <c r="G2471" s="166" t="str">
        <f ca="1">IF(C2471=$U$4,"Enter smelter details", IF(ISERROR($S2471),"",OFFSET('Smelter Reference List'!$F$4,$S2471-4,0)))</f>
        <v/>
      </c>
      <c r="H2471" s="290" t="str">
        <f ca="1">IF(ISERROR($S2471),"",OFFSET('Smelter Reference List'!$G$4,$S2471-4,0))</f>
        <v/>
      </c>
      <c r="I2471" s="291" t="str">
        <f ca="1">IF(ISERROR($S2471),"",OFFSET('Smelter Reference List'!$H$4,$S2471-4,0))</f>
        <v/>
      </c>
      <c r="J2471" s="291" t="str">
        <f ca="1">IF(ISERROR($S2471),"",OFFSET('Smelter Reference List'!$I$4,$S2471-4,0))</f>
        <v/>
      </c>
      <c r="K2471" s="288"/>
      <c r="L2471" s="288"/>
      <c r="M2471" s="288"/>
      <c r="N2471" s="288"/>
      <c r="O2471" s="288"/>
      <c r="P2471" s="288"/>
      <c r="Q2471" s="289"/>
      <c r="R2471" s="274"/>
      <c r="S2471" s="275" t="e">
        <f>IF(OR(C2471="",C2471=T$4),NA(),MATCH($B2471&amp;$C2471,'Smelter Reference List'!$J:$J,0))</f>
        <v>#N/A</v>
      </c>
      <c r="T2471" s="276"/>
      <c r="U2471" s="276"/>
      <c r="V2471" s="276"/>
      <c r="W2471" s="276"/>
    </row>
    <row r="2472" spans="1:23" s="267" customFormat="1" ht="20.25">
      <c r="A2472" s="265"/>
      <c r="B2472" s="273"/>
      <c r="C2472" s="273"/>
      <c r="D2472" s="166" t="str">
        <f ca="1">IF(ISERROR($S2472),"",OFFSET('Smelter Reference List'!$C$4,$S2472-4,0)&amp;"")</f>
        <v/>
      </c>
      <c r="E2472" s="166" t="str">
        <f ca="1">IF(ISERROR($S2472),"",OFFSET('Smelter Reference List'!$D$4,$S2472-4,0)&amp;"")</f>
        <v/>
      </c>
      <c r="F2472" s="166" t="str">
        <f ca="1">IF(ISERROR($S2472),"",OFFSET('Smelter Reference List'!$E$4,$S2472-4,0))</f>
        <v/>
      </c>
      <c r="G2472" s="166" t="str">
        <f ca="1">IF(C2472=$U$4,"Enter smelter details", IF(ISERROR($S2472),"",OFFSET('Smelter Reference List'!$F$4,$S2472-4,0)))</f>
        <v/>
      </c>
      <c r="H2472" s="290" t="str">
        <f ca="1">IF(ISERROR($S2472),"",OFFSET('Smelter Reference List'!$G$4,$S2472-4,0))</f>
        <v/>
      </c>
      <c r="I2472" s="291" t="str">
        <f ca="1">IF(ISERROR($S2472),"",OFFSET('Smelter Reference List'!$H$4,$S2472-4,0))</f>
        <v/>
      </c>
      <c r="J2472" s="291" t="str">
        <f ca="1">IF(ISERROR($S2472),"",OFFSET('Smelter Reference List'!$I$4,$S2472-4,0))</f>
        <v/>
      </c>
      <c r="K2472" s="288"/>
      <c r="L2472" s="288"/>
      <c r="M2472" s="288"/>
      <c r="N2472" s="288"/>
      <c r="O2472" s="288"/>
      <c r="P2472" s="288"/>
      <c r="Q2472" s="289"/>
      <c r="R2472" s="274"/>
      <c r="S2472" s="275" t="e">
        <f>IF(OR(C2472="",C2472=T$4),NA(),MATCH($B2472&amp;$C2472,'Smelter Reference List'!$J:$J,0))</f>
        <v>#N/A</v>
      </c>
      <c r="T2472" s="276"/>
      <c r="U2472" s="276"/>
      <c r="V2472" s="276"/>
      <c r="W2472" s="276"/>
    </row>
    <row r="2473" spans="1:23" s="267" customFormat="1" ht="20.25">
      <c r="A2473" s="265"/>
      <c r="B2473" s="273"/>
      <c r="C2473" s="273"/>
      <c r="D2473" s="166" t="str">
        <f ca="1">IF(ISERROR($S2473),"",OFFSET('Smelter Reference List'!$C$4,$S2473-4,0)&amp;"")</f>
        <v/>
      </c>
      <c r="E2473" s="166" t="str">
        <f ca="1">IF(ISERROR($S2473),"",OFFSET('Smelter Reference List'!$D$4,$S2473-4,0)&amp;"")</f>
        <v/>
      </c>
      <c r="F2473" s="166" t="str">
        <f ca="1">IF(ISERROR($S2473),"",OFFSET('Smelter Reference List'!$E$4,$S2473-4,0))</f>
        <v/>
      </c>
      <c r="G2473" s="166" t="str">
        <f ca="1">IF(C2473=$U$4,"Enter smelter details", IF(ISERROR($S2473),"",OFFSET('Smelter Reference List'!$F$4,$S2473-4,0)))</f>
        <v/>
      </c>
      <c r="H2473" s="290" t="str">
        <f ca="1">IF(ISERROR($S2473),"",OFFSET('Smelter Reference List'!$G$4,$S2473-4,0))</f>
        <v/>
      </c>
      <c r="I2473" s="291" t="str">
        <f ca="1">IF(ISERROR($S2473),"",OFFSET('Smelter Reference List'!$H$4,$S2473-4,0))</f>
        <v/>
      </c>
      <c r="J2473" s="291" t="str">
        <f ca="1">IF(ISERROR($S2473),"",OFFSET('Smelter Reference List'!$I$4,$S2473-4,0))</f>
        <v/>
      </c>
      <c r="K2473" s="288"/>
      <c r="L2473" s="288"/>
      <c r="M2473" s="288"/>
      <c r="N2473" s="288"/>
      <c r="O2473" s="288"/>
      <c r="P2473" s="288"/>
      <c r="Q2473" s="289"/>
      <c r="R2473" s="274"/>
      <c r="S2473" s="275" t="e">
        <f>IF(OR(C2473="",C2473=T$4),NA(),MATCH($B2473&amp;$C2473,'Smelter Reference List'!$J:$J,0))</f>
        <v>#N/A</v>
      </c>
      <c r="T2473" s="276"/>
      <c r="U2473" s="276"/>
      <c r="V2473" s="276"/>
      <c r="W2473" s="276"/>
    </row>
    <row r="2474" spans="1:23" s="267" customFormat="1" ht="20.25">
      <c r="A2474" s="265"/>
      <c r="B2474" s="273"/>
      <c r="C2474" s="273"/>
      <c r="D2474" s="166" t="str">
        <f ca="1">IF(ISERROR($S2474),"",OFFSET('Smelter Reference List'!$C$4,$S2474-4,0)&amp;"")</f>
        <v/>
      </c>
      <c r="E2474" s="166" t="str">
        <f ca="1">IF(ISERROR($S2474),"",OFFSET('Smelter Reference List'!$D$4,$S2474-4,0)&amp;"")</f>
        <v/>
      </c>
      <c r="F2474" s="166" t="str">
        <f ca="1">IF(ISERROR($S2474),"",OFFSET('Smelter Reference List'!$E$4,$S2474-4,0))</f>
        <v/>
      </c>
      <c r="G2474" s="166" t="str">
        <f ca="1">IF(C2474=$U$4,"Enter smelter details", IF(ISERROR($S2474),"",OFFSET('Smelter Reference List'!$F$4,$S2474-4,0)))</f>
        <v/>
      </c>
      <c r="H2474" s="290" t="str">
        <f ca="1">IF(ISERROR($S2474),"",OFFSET('Smelter Reference List'!$G$4,$S2474-4,0))</f>
        <v/>
      </c>
      <c r="I2474" s="291" t="str">
        <f ca="1">IF(ISERROR($S2474),"",OFFSET('Smelter Reference List'!$H$4,$S2474-4,0))</f>
        <v/>
      </c>
      <c r="J2474" s="291" t="str">
        <f ca="1">IF(ISERROR($S2474),"",OFFSET('Smelter Reference List'!$I$4,$S2474-4,0))</f>
        <v/>
      </c>
      <c r="K2474" s="288"/>
      <c r="L2474" s="288"/>
      <c r="M2474" s="288"/>
      <c r="N2474" s="288"/>
      <c r="O2474" s="288"/>
      <c r="P2474" s="288"/>
      <c r="Q2474" s="289"/>
      <c r="R2474" s="274"/>
      <c r="S2474" s="275" t="e">
        <f>IF(OR(C2474="",C2474=T$4),NA(),MATCH($B2474&amp;$C2474,'Smelter Reference List'!$J:$J,0))</f>
        <v>#N/A</v>
      </c>
      <c r="T2474" s="276"/>
      <c r="U2474" s="276"/>
      <c r="V2474" s="276"/>
      <c r="W2474" s="276"/>
    </row>
    <row r="2475" spans="1:23" s="267" customFormat="1" ht="20.25">
      <c r="A2475" s="265"/>
      <c r="B2475" s="273"/>
      <c r="C2475" s="273"/>
      <c r="D2475" s="166" t="str">
        <f ca="1">IF(ISERROR($S2475),"",OFFSET('Smelter Reference List'!$C$4,$S2475-4,0)&amp;"")</f>
        <v/>
      </c>
      <c r="E2475" s="166" t="str">
        <f ca="1">IF(ISERROR($S2475),"",OFFSET('Smelter Reference List'!$D$4,$S2475-4,0)&amp;"")</f>
        <v/>
      </c>
      <c r="F2475" s="166" t="str">
        <f ca="1">IF(ISERROR($S2475),"",OFFSET('Smelter Reference List'!$E$4,$S2475-4,0))</f>
        <v/>
      </c>
      <c r="G2475" s="166" t="str">
        <f ca="1">IF(C2475=$U$4,"Enter smelter details", IF(ISERROR($S2475),"",OFFSET('Smelter Reference List'!$F$4,$S2475-4,0)))</f>
        <v/>
      </c>
      <c r="H2475" s="290" t="str">
        <f ca="1">IF(ISERROR($S2475),"",OFFSET('Smelter Reference List'!$G$4,$S2475-4,0))</f>
        <v/>
      </c>
      <c r="I2475" s="291" t="str">
        <f ca="1">IF(ISERROR($S2475),"",OFFSET('Smelter Reference List'!$H$4,$S2475-4,0))</f>
        <v/>
      </c>
      <c r="J2475" s="291" t="str">
        <f ca="1">IF(ISERROR($S2475),"",OFFSET('Smelter Reference List'!$I$4,$S2475-4,0))</f>
        <v/>
      </c>
      <c r="K2475" s="288"/>
      <c r="L2475" s="288"/>
      <c r="M2475" s="288"/>
      <c r="N2475" s="288"/>
      <c r="O2475" s="288"/>
      <c r="P2475" s="288"/>
      <c r="Q2475" s="289"/>
      <c r="R2475" s="274"/>
      <c r="S2475" s="275" t="e">
        <f>IF(OR(C2475="",C2475=T$4),NA(),MATCH($B2475&amp;$C2475,'Smelter Reference List'!$J:$J,0))</f>
        <v>#N/A</v>
      </c>
      <c r="T2475" s="276"/>
      <c r="U2475" s="276"/>
      <c r="V2475" s="276"/>
      <c r="W2475" s="276"/>
    </row>
    <row r="2476" spans="1:23" s="267" customFormat="1" ht="20.25">
      <c r="A2476" s="265"/>
      <c r="B2476" s="273"/>
      <c r="C2476" s="273"/>
      <c r="D2476" s="166" t="str">
        <f ca="1">IF(ISERROR($S2476),"",OFFSET('Smelter Reference List'!$C$4,$S2476-4,0)&amp;"")</f>
        <v/>
      </c>
      <c r="E2476" s="166" t="str">
        <f ca="1">IF(ISERROR($S2476),"",OFFSET('Smelter Reference List'!$D$4,$S2476-4,0)&amp;"")</f>
        <v/>
      </c>
      <c r="F2476" s="166" t="str">
        <f ca="1">IF(ISERROR($S2476),"",OFFSET('Smelter Reference List'!$E$4,$S2476-4,0))</f>
        <v/>
      </c>
      <c r="G2476" s="166" t="str">
        <f ca="1">IF(C2476=$U$4,"Enter smelter details", IF(ISERROR($S2476),"",OFFSET('Smelter Reference List'!$F$4,$S2476-4,0)))</f>
        <v/>
      </c>
      <c r="H2476" s="290" t="str">
        <f ca="1">IF(ISERROR($S2476),"",OFFSET('Smelter Reference List'!$G$4,$S2476-4,0))</f>
        <v/>
      </c>
      <c r="I2476" s="291" t="str">
        <f ca="1">IF(ISERROR($S2476),"",OFFSET('Smelter Reference List'!$H$4,$S2476-4,0))</f>
        <v/>
      </c>
      <c r="J2476" s="291" t="str">
        <f ca="1">IF(ISERROR($S2476),"",OFFSET('Smelter Reference List'!$I$4,$S2476-4,0))</f>
        <v/>
      </c>
      <c r="K2476" s="288"/>
      <c r="L2476" s="288"/>
      <c r="M2476" s="288"/>
      <c r="N2476" s="288"/>
      <c r="O2476" s="288"/>
      <c r="P2476" s="288"/>
      <c r="Q2476" s="289"/>
      <c r="R2476" s="274"/>
      <c r="S2476" s="275" t="e">
        <f>IF(OR(C2476="",C2476=T$4),NA(),MATCH($B2476&amp;$C2476,'Smelter Reference List'!$J:$J,0))</f>
        <v>#N/A</v>
      </c>
      <c r="T2476" s="276"/>
      <c r="U2476" s="276"/>
      <c r="V2476" s="276"/>
      <c r="W2476" s="276"/>
    </row>
    <row r="2477" spans="1:23" s="267" customFormat="1" ht="20.25">
      <c r="A2477" s="265"/>
      <c r="B2477" s="273"/>
      <c r="C2477" s="273"/>
      <c r="D2477" s="166" t="str">
        <f ca="1">IF(ISERROR($S2477),"",OFFSET('Smelter Reference List'!$C$4,$S2477-4,0)&amp;"")</f>
        <v/>
      </c>
      <c r="E2477" s="166" t="str">
        <f ca="1">IF(ISERROR($S2477),"",OFFSET('Smelter Reference List'!$D$4,$S2477-4,0)&amp;"")</f>
        <v/>
      </c>
      <c r="F2477" s="166" t="str">
        <f ca="1">IF(ISERROR($S2477),"",OFFSET('Smelter Reference List'!$E$4,$S2477-4,0))</f>
        <v/>
      </c>
      <c r="G2477" s="166" t="str">
        <f ca="1">IF(C2477=$U$4,"Enter smelter details", IF(ISERROR($S2477),"",OFFSET('Smelter Reference List'!$F$4,$S2477-4,0)))</f>
        <v/>
      </c>
      <c r="H2477" s="290" t="str">
        <f ca="1">IF(ISERROR($S2477),"",OFFSET('Smelter Reference List'!$G$4,$S2477-4,0))</f>
        <v/>
      </c>
      <c r="I2477" s="291" t="str">
        <f ca="1">IF(ISERROR($S2477),"",OFFSET('Smelter Reference List'!$H$4,$S2477-4,0))</f>
        <v/>
      </c>
      <c r="J2477" s="291" t="str">
        <f ca="1">IF(ISERROR($S2477),"",OFFSET('Smelter Reference List'!$I$4,$S2477-4,0))</f>
        <v/>
      </c>
      <c r="K2477" s="288"/>
      <c r="L2477" s="288"/>
      <c r="M2477" s="288"/>
      <c r="N2477" s="288"/>
      <c r="O2477" s="288"/>
      <c r="P2477" s="288"/>
      <c r="Q2477" s="289"/>
      <c r="R2477" s="274"/>
      <c r="S2477" s="275" t="e">
        <f>IF(OR(C2477="",C2477=T$4),NA(),MATCH($B2477&amp;$C2477,'Smelter Reference List'!$J:$J,0))</f>
        <v>#N/A</v>
      </c>
      <c r="T2477" s="276"/>
      <c r="U2477" s="276"/>
      <c r="V2477" s="276"/>
      <c r="W2477" s="276"/>
    </row>
    <row r="2478" spans="1:23" s="267" customFormat="1" ht="20.25">
      <c r="A2478" s="265"/>
      <c r="B2478" s="273"/>
      <c r="C2478" s="273"/>
      <c r="D2478" s="166" t="str">
        <f ca="1">IF(ISERROR($S2478),"",OFFSET('Smelter Reference List'!$C$4,$S2478-4,0)&amp;"")</f>
        <v/>
      </c>
      <c r="E2478" s="166" t="str">
        <f ca="1">IF(ISERROR($S2478),"",OFFSET('Smelter Reference List'!$D$4,$S2478-4,0)&amp;"")</f>
        <v/>
      </c>
      <c r="F2478" s="166" t="str">
        <f ca="1">IF(ISERROR($S2478),"",OFFSET('Smelter Reference List'!$E$4,$S2478-4,0))</f>
        <v/>
      </c>
      <c r="G2478" s="166" t="str">
        <f ca="1">IF(C2478=$U$4,"Enter smelter details", IF(ISERROR($S2478),"",OFFSET('Smelter Reference List'!$F$4,$S2478-4,0)))</f>
        <v/>
      </c>
      <c r="H2478" s="290" t="str">
        <f ca="1">IF(ISERROR($S2478),"",OFFSET('Smelter Reference List'!$G$4,$S2478-4,0))</f>
        <v/>
      </c>
      <c r="I2478" s="291" t="str">
        <f ca="1">IF(ISERROR($S2478),"",OFFSET('Smelter Reference List'!$H$4,$S2478-4,0))</f>
        <v/>
      </c>
      <c r="J2478" s="291" t="str">
        <f ca="1">IF(ISERROR($S2478),"",OFFSET('Smelter Reference List'!$I$4,$S2478-4,0))</f>
        <v/>
      </c>
      <c r="K2478" s="288"/>
      <c r="L2478" s="288"/>
      <c r="M2478" s="288"/>
      <c r="N2478" s="288"/>
      <c r="O2478" s="288"/>
      <c r="P2478" s="288"/>
      <c r="Q2478" s="289"/>
      <c r="R2478" s="274"/>
      <c r="S2478" s="275" t="e">
        <f>IF(OR(C2478="",C2478=T$4),NA(),MATCH($B2478&amp;$C2478,'Smelter Reference List'!$J:$J,0))</f>
        <v>#N/A</v>
      </c>
      <c r="T2478" s="276"/>
      <c r="U2478" s="276"/>
      <c r="V2478" s="276"/>
      <c r="W2478" s="276"/>
    </row>
    <row r="2479" spans="1:23" s="267" customFormat="1" ht="20.25">
      <c r="A2479" s="265"/>
      <c r="B2479" s="273"/>
      <c r="C2479" s="273"/>
      <c r="D2479" s="166" t="str">
        <f ca="1">IF(ISERROR($S2479),"",OFFSET('Smelter Reference List'!$C$4,$S2479-4,0)&amp;"")</f>
        <v/>
      </c>
      <c r="E2479" s="166" t="str">
        <f ca="1">IF(ISERROR($S2479),"",OFFSET('Smelter Reference List'!$D$4,$S2479-4,0)&amp;"")</f>
        <v/>
      </c>
      <c r="F2479" s="166" t="str">
        <f ca="1">IF(ISERROR($S2479),"",OFFSET('Smelter Reference List'!$E$4,$S2479-4,0))</f>
        <v/>
      </c>
      <c r="G2479" s="166" t="str">
        <f ca="1">IF(C2479=$U$4,"Enter smelter details", IF(ISERROR($S2479),"",OFFSET('Smelter Reference List'!$F$4,$S2479-4,0)))</f>
        <v/>
      </c>
      <c r="H2479" s="290" t="str">
        <f ca="1">IF(ISERROR($S2479),"",OFFSET('Smelter Reference List'!$G$4,$S2479-4,0))</f>
        <v/>
      </c>
      <c r="I2479" s="291" t="str">
        <f ca="1">IF(ISERROR($S2479),"",OFFSET('Smelter Reference List'!$H$4,$S2479-4,0))</f>
        <v/>
      </c>
      <c r="J2479" s="291" t="str">
        <f ca="1">IF(ISERROR($S2479),"",OFFSET('Smelter Reference List'!$I$4,$S2479-4,0))</f>
        <v/>
      </c>
      <c r="K2479" s="288"/>
      <c r="L2479" s="288"/>
      <c r="M2479" s="288"/>
      <c r="N2479" s="288"/>
      <c r="O2479" s="288"/>
      <c r="P2479" s="288"/>
      <c r="Q2479" s="289"/>
      <c r="R2479" s="274"/>
      <c r="S2479" s="275" t="e">
        <f>IF(OR(C2479="",C2479=T$4),NA(),MATCH($B2479&amp;$C2479,'Smelter Reference List'!$J:$J,0))</f>
        <v>#N/A</v>
      </c>
      <c r="T2479" s="276"/>
      <c r="U2479" s="276"/>
      <c r="V2479" s="276"/>
      <c r="W2479" s="276"/>
    </row>
    <row r="2480" spans="1:23" s="267" customFormat="1" ht="20.25">
      <c r="A2480" s="265"/>
      <c r="B2480" s="273"/>
      <c r="C2480" s="273"/>
      <c r="D2480" s="166" t="str">
        <f ca="1">IF(ISERROR($S2480),"",OFFSET('Smelter Reference List'!$C$4,$S2480-4,0)&amp;"")</f>
        <v/>
      </c>
      <c r="E2480" s="166" t="str">
        <f ca="1">IF(ISERROR($S2480),"",OFFSET('Smelter Reference List'!$D$4,$S2480-4,0)&amp;"")</f>
        <v/>
      </c>
      <c r="F2480" s="166" t="str">
        <f ca="1">IF(ISERROR($S2480),"",OFFSET('Smelter Reference List'!$E$4,$S2480-4,0))</f>
        <v/>
      </c>
      <c r="G2480" s="166" t="str">
        <f ca="1">IF(C2480=$U$4,"Enter smelter details", IF(ISERROR($S2480),"",OFFSET('Smelter Reference List'!$F$4,$S2480-4,0)))</f>
        <v/>
      </c>
      <c r="H2480" s="290" t="str">
        <f ca="1">IF(ISERROR($S2480),"",OFFSET('Smelter Reference List'!$G$4,$S2480-4,0))</f>
        <v/>
      </c>
      <c r="I2480" s="291" t="str">
        <f ca="1">IF(ISERROR($S2480),"",OFFSET('Smelter Reference List'!$H$4,$S2480-4,0))</f>
        <v/>
      </c>
      <c r="J2480" s="291" t="str">
        <f ca="1">IF(ISERROR($S2480),"",OFFSET('Smelter Reference List'!$I$4,$S2480-4,0))</f>
        <v/>
      </c>
      <c r="K2480" s="288"/>
      <c r="L2480" s="288"/>
      <c r="M2480" s="288"/>
      <c r="N2480" s="288"/>
      <c r="O2480" s="288"/>
      <c r="P2480" s="288"/>
      <c r="Q2480" s="289"/>
      <c r="R2480" s="274"/>
      <c r="S2480" s="275" t="e">
        <f>IF(OR(C2480="",C2480=T$4),NA(),MATCH($B2480&amp;$C2480,'Smelter Reference List'!$J:$J,0))</f>
        <v>#N/A</v>
      </c>
      <c r="T2480" s="276"/>
      <c r="U2480" s="276"/>
      <c r="V2480" s="276"/>
      <c r="W2480" s="276"/>
    </row>
    <row r="2481" spans="1:23" s="267" customFormat="1" ht="20.25">
      <c r="A2481" s="265"/>
      <c r="B2481" s="273"/>
      <c r="C2481" s="273"/>
      <c r="D2481" s="166" t="str">
        <f ca="1">IF(ISERROR($S2481),"",OFFSET('Smelter Reference List'!$C$4,$S2481-4,0)&amp;"")</f>
        <v/>
      </c>
      <c r="E2481" s="166" t="str">
        <f ca="1">IF(ISERROR($S2481),"",OFFSET('Smelter Reference List'!$D$4,$S2481-4,0)&amp;"")</f>
        <v/>
      </c>
      <c r="F2481" s="166" t="str">
        <f ca="1">IF(ISERROR($S2481),"",OFFSET('Smelter Reference List'!$E$4,$S2481-4,0))</f>
        <v/>
      </c>
      <c r="G2481" s="166" t="str">
        <f ca="1">IF(C2481=$U$4,"Enter smelter details", IF(ISERROR($S2481),"",OFFSET('Smelter Reference List'!$F$4,$S2481-4,0)))</f>
        <v/>
      </c>
      <c r="H2481" s="290" t="str">
        <f ca="1">IF(ISERROR($S2481),"",OFFSET('Smelter Reference List'!$G$4,$S2481-4,0))</f>
        <v/>
      </c>
      <c r="I2481" s="291" t="str">
        <f ca="1">IF(ISERROR($S2481),"",OFFSET('Smelter Reference List'!$H$4,$S2481-4,0))</f>
        <v/>
      </c>
      <c r="J2481" s="291" t="str">
        <f ca="1">IF(ISERROR($S2481),"",OFFSET('Smelter Reference List'!$I$4,$S2481-4,0))</f>
        <v/>
      </c>
      <c r="K2481" s="288"/>
      <c r="L2481" s="288"/>
      <c r="M2481" s="288"/>
      <c r="N2481" s="288"/>
      <c r="O2481" s="288"/>
      <c r="P2481" s="288"/>
      <c r="Q2481" s="289"/>
      <c r="R2481" s="274"/>
      <c r="S2481" s="275" t="e">
        <f>IF(OR(C2481="",C2481=T$4),NA(),MATCH($B2481&amp;$C2481,'Smelter Reference List'!$J:$J,0))</f>
        <v>#N/A</v>
      </c>
      <c r="T2481" s="276"/>
      <c r="U2481" s="276"/>
      <c r="V2481" s="276"/>
      <c r="W2481" s="276"/>
    </row>
    <row r="2482" spans="1:23" s="267" customFormat="1" ht="20.25">
      <c r="A2482" s="265"/>
      <c r="B2482" s="273"/>
      <c r="C2482" s="273"/>
      <c r="D2482" s="166" t="str">
        <f ca="1">IF(ISERROR($S2482),"",OFFSET('Smelter Reference List'!$C$4,$S2482-4,0)&amp;"")</f>
        <v/>
      </c>
      <c r="E2482" s="166" t="str">
        <f ca="1">IF(ISERROR($S2482),"",OFFSET('Smelter Reference List'!$D$4,$S2482-4,0)&amp;"")</f>
        <v/>
      </c>
      <c r="F2482" s="166" t="str">
        <f ca="1">IF(ISERROR($S2482),"",OFFSET('Smelter Reference List'!$E$4,$S2482-4,0))</f>
        <v/>
      </c>
      <c r="G2482" s="166" t="str">
        <f ca="1">IF(C2482=$U$4,"Enter smelter details", IF(ISERROR($S2482),"",OFFSET('Smelter Reference List'!$F$4,$S2482-4,0)))</f>
        <v/>
      </c>
      <c r="H2482" s="290" t="str">
        <f ca="1">IF(ISERROR($S2482),"",OFFSET('Smelter Reference List'!$G$4,$S2482-4,0))</f>
        <v/>
      </c>
      <c r="I2482" s="291" t="str">
        <f ca="1">IF(ISERROR($S2482),"",OFFSET('Smelter Reference List'!$H$4,$S2482-4,0))</f>
        <v/>
      </c>
      <c r="J2482" s="291" t="str">
        <f ca="1">IF(ISERROR($S2482),"",OFFSET('Smelter Reference List'!$I$4,$S2482-4,0))</f>
        <v/>
      </c>
      <c r="K2482" s="288"/>
      <c r="L2482" s="288"/>
      <c r="M2482" s="288"/>
      <c r="N2482" s="288"/>
      <c r="O2482" s="288"/>
      <c r="P2482" s="288"/>
      <c r="Q2482" s="289"/>
      <c r="R2482" s="274"/>
      <c r="S2482" s="275" t="e">
        <f>IF(OR(C2482="",C2482=T$4),NA(),MATCH($B2482&amp;$C2482,'Smelter Reference List'!$J:$J,0))</f>
        <v>#N/A</v>
      </c>
      <c r="T2482" s="276"/>
      <c r="U2482" s="276"/>
      <c r="V2482" s="276"/>
      <c r="W2482" s="276"/>
    </row>
    <row r="2483" spans="1:23" s="267" customFormat="1" ht="20.25">
      <c r="A2483" s="265"/>
      <c r="B2483" s="273"/>
      <c r="C2483" s="273"/>
      <c r="D2483" s="166" t="str">
        <f ca="1">IF(ISERROR($S2483),"",OFFSET('Smelter Reference List'!$C$4,$S2483-4,0)&amp;"")</f>
        <v/>
      </c>
      <c r="E2483" s="166" t="str">
        <f ca="1">IF(ISERROR($S2483),"",OFFSET('Smelter Reference List'!$D$4,$S2483-4,0)&amp;"")</f>
        <v/>
      </c>
      <c r="F2483" s="166" t="str">
        <f ca="1">IF(ISERROR($S2483),"",OFFSET('Smelter Reference List'!$E$4,$S2483-4,0))</f>
        <v/>
      </c>
      <c r="G2483" s="166" t="str">
        <f ca="1">IF(C2483=$U$4,"Enter smelter details", IF(ISERROR($S2483),"",OFFSET('Smelter Reference List'!$F$4,$S2483-4,0)))</f>
        <v/>
      </c>
      <c r="H2483" s="290" t="str">
        <f ca="1">IF(ISERROR($S2483),"",OFFSET('Smelter Reference List'!$G$4,$S2483-4,0))</f>
        <v/>
      </c>
      <c r="I2483" s="291" t="str">
        <f ca="1">IF(ISERROR($S2483),"",OFFSET('Smelter Reference List'!$H$4,$S2483-4,0))</f>
        <v/>
      </c>
      <c r="J2483" s="291" t="str">
        <f ca="1">IF(ISERROR($S2483),"",OFFSET('Smelter Reference List'!$I$4,$S2483-4,0))</f>
        <v/>
      </c>
      <c r="K2483" s="288"/>
      <c r="L2483" s="288"/>
      <c r="M2483" s="288"/>
      <c r="N2483" s="288"/>
      <c r="O2483" s="288"/>
      <c r="P2483" s="288"/>
      <c r="Q2483" s="289"/>
      <c r="R2483" s="274"/>
      <c r="S2483" s="275" t="e">
        <f>IF(OR(C2483="",C2483=T$4),NA(),MATCH($B2483&amp;$C2483,'Smelter Reference List'!$J:$J,0))</f>
        <v>#N/A</v>
      </c>
      <c r="T2483" s="276"/>
      <c r="U2483" s="276"/>
      <c r="V2483" s="276"/>
      <c r="W2483" s="276"/>
    </row>
    <row r="2484" spans="1:23" s="267" customFormat="1" ht="20.25">
      <c r="A2484" s="265"/>
      <c r="B2484" s="273"/>
      <c r="C2484" s="273"/>
      <c r="D2484" s="166" t="str">
        <f ca="1">IF(ISERROR($S2484),"",OFFSET('Smelter Reference List'!$C$4,$S2484-4,0)&amp;"")</f>
        <v/>
      </c>
      <c r="E2484" s="166" t="str">
        <f ca="1">IF(ISERROR($S2484),"",OFFSET('Smelter Reference List'!$D$4,$S2484-4,0)&amp;"")</f>
        <v/>
      </c>
      <c r="F2484" s="166" t="str">
        <f ca="1">IF(ISERROR($S2484),"",OFFSET('Smelter Reference List'!$E$4,$S2484-4,0))</f>
        <v/>
      </c>
      <c r="G2484" s="166" t="str">
        <f ca="1">IF(C2484=$U$4,"Enter smelter details", IF(ISERROR($S2484),"",OFFSET('Smelter Reference List'!$F$4,$S2484-4,0)))</f>
        <v/>
      </c>
      <c r="H2484" s="290" t="str">
        <f ca="1">IF(ISERROR($S2484),"",OFFSET('Smelter Reference List'!$G$4,$S2484-4,0))</f>
        <v/>
      </c>
      <c r="I2484" s="291" t="str">
        <f ca="1">IF(ISERROR($S2484),"",OFFSET('Smelter Reference List'!$H$4,$S2484-4,0))</f>
        <v/>
      </c>
      <c r="J2484" s="291" t="str">
        <f ca="1">IF(ISERROR($S2484),"",OFFSET('Smelter Reference List'!$I$4,$S2484-4,0))</f>
        <v/>
      </c>
      <c r="K2484" s="288"/>
      <c r="L2484" s="288"/>
      <c r="M2484" s="288"/>
      <c r="N2484" s="288"/>
      <c r="O2484" s="288"/>
      <c r="P2484" s="288"/>
      <c r="Q2484" s="289"/>
      <c r="R2484" s="274"/>
      <c r="S2484" s="275" t="e">
        <f>IF(OR(C2484="",C2484=T$4),NA(),MATCH($B2484&amp;$C2484,'Smelter Reference List'!$J:$J,0))</f>
        <v>#N/A</v>
      </c>
      <c r="T2484" s="276"/>
      <c r="U2484" s="276"/>
      <c r="V2484" s="276"/>
      <c r="W2484" s="276"/>
    </row>
    <row r="2485" spans="1:23" s="267" customFormat="1" ht="20.25">
      <c r="A2485" s="265"/>
      <c r="B2485" s="273"/>
      <c r="C2485" s="273"/>
      <c r="D2485" s="166" t="str">
        <f ca="1">IF(ISERROR($S2485),"",OFFSET('Smelter Reference List'!$C$4,$S2485-4,0)&amp;"")</f>
        <v/>
      </c>
      <c r="E2485" s="166" t="str">
        <f ca="1">IF(ISERROR($S2485),"",OFFSET('Smelter Reference List'!$D$4,$S2485-4,0)&amp;"")</f>
        <v/>
      </c>
      <c r="F2485" s="166" t="str">
        <f ca="1">IF(ISERROR($S2485),"",OFFSET('Smelter Reference List'!$E$4,$S2485-4,0))</f>
        <v/>
      </c>
      <c r="G2485" s="166" t="str">
        <f ca="1">IF(C2485=$U$4,"Enter smelter details", IF(ISERROR($S2485),"",OFFSET('Smelter Reference List'!$F$4,$S2485-4,0)))</f>
        <v/>
      </c>
      <c r="H2485" s="290" t="str">
        <f ca="1">IF(ISERROR($S2485),"",OFFSET('Smelter Reference List'!$G$4,$S2485-4,0))</f>
        <v/>
      </c>
      <c r="I2485" s="291" t="str">
        <f ca="1">IF(ISERROR($S2485),"",OFFSET('Smelter Reference List'!$H$4,$S2485-4,0))</f>
        <v/>
      </c>
      <c r="J2485" s="291" t="str">
        <f ca="1">IF(ISERROR($S2485),"",OFFSET('Smelter Reference List'!$I$4,$S2485-4,0))</f>
        <v/>
      </c>
      <c r="K2485" s="288"/>
      <c r="L2485" s="288"/>
      <c r="M2485" s="288"/>
      <c r="N2485" s="288"/>
      <c r="O2485" s="288"/>
      <c r="P2485" s="288"/>
      <c r="Q2485" s="289"/>
      <c r="R2485" s="274"/>
      <c r="S2485" s="275" t="e">
        <f>IF(OR(C2485="",C2485=T$4),NA(),MATCH($B2485&amp;$C2485,'Smelter Reference List'!$J:$J,0))</f>
        <v>#N/A</v>
      </c>
      <c r="T2485" s="276"/>
      <c r="U2485" s="276"/>
      <c r="V2485" s="276"/>
      <c r="W2485" s="276"/>
    </row>
    <row r="2486" spans="1:23" s="267" customFormat="1" ht="20.25">
      <c r="A2486" s="265"/>
      <c r="B2486" s="273"/>
      <c r="C2486" s="273"/>
      <c r="D2486" s="166" t="str">
        <f ca="1">IF(ISERROR($S2486),"",OFFSET('Smelter Reference List'!$C$4,$S2486-4,0)&amp;"")</f>
        <v/>
      </c>
      <c r="E2486" s="166" t="str">
        <f ca="1">IF(ISERROR($S2486),"",OFFSET('Smelter Reference List'!$D$4,$S2486-4,0)&amp;"")</f>
        <v/>
      </c>
      <c r="F2486" s="166" t="str">
        <f ca="1">IF(ISERROR($S2486),"",OFFSET('Smelter Reference List'!$E$4,$S2486-4,0))</f>
        <v/>
      </c>
      <c r="G2486" s="166" t="str">
        <f ca="1">IF(C2486=$U$4,"Enter smelter details", IF(ISERROR($S2486),"",OFFSET('Smelter Reference List'!$F$4,$S2486-4,0)))</f>
        <v/>
      </c>
      <c r="H2486" s="290" t="str">
        <f ca="1">IF(ISERROR($S2486),"",OFFSET('Smelter Reference List'!$G$4,$S2486-4,0))</f>
        <v/>
      </c>
      <c r="I2486" s="291" t="str">
        <f ca="1">IF(ISERROR($S2486),"",OFFSET('Smelter Reference List'!$H$4,$S2486-4,0))</f>
        <v/>
      </c>
      <c r="J2486" s="291" t="str">
        <f ca="1">IF(ISERROR($S2486),"",OFFSET('Smelter Reference List'!$I$4,$S2486-4,0))</f>
        <v/>
      </c>
      <c r="K2486" s="288"/>
      <c r="L2486" s="288"/>
      <c r="M2486" s="288"/>
      <c r="N2486" s="288"/>
      <c r="O2486" s="288"/>
      <c r="P2486" s="288"/>
      <c r="Q2486" s="289"/>
      <c r="R2486" s="274"/>
      <c r="S2486" s="275" t="e">
        <f>IF(OR(C2486="",C2486=T$4),NA(),MATCH($B2486&amp;$C2486,'Smelter Reference List'!$J:$J,0))</f>
        <v>#N/A</v>
      </c>
      <c r="T2486" s="276"/>
      <c r="U2486" s="276"/>
      <c r="V2486" s="276"/>
      <c r="W2486" s="276"/>
    </row>
    <row r="2487" spans="1:23" s="267" customFormat="1" ht="20.25">
      <c r="A2487" s="265"/>
      <c r="B2487" s="273"/>
      <c r="C2487" s="273"/>
      <c r="D2487" s="166" t="str">
        <f ca="1">IF(ISERROR($S2487),"",OFFSET('Smelter Reference List'!$C$4,$S2487-4,0)&amp;"")</f>
        <v/>
      </c>
      <c r="E2487" s="166" t="str">
        <f ca="1">IF(ISERROR($S2487),"",OFFSET('Smelter Reference List'!$D$4,$S2487-4,0)&amp;"")</f>
        <v/>
      </c>
      <c r="F2487" s="166" t="str">
        <f ca="1">IF(ISERROR($S2487),"",OFFSET('Smelter Reference List'!$E$4,$S2487-4,0))</f>
        <v/>
      </c>
      <c r="G2487" s="166" t="str">
        <f ca="1">IF(C2487=$U$4,"Enter smelter details", IF(ISERROR($S2487),"",OFFSET('Smelter Reference List'!$F$4,$S2487-4,0)))</f>
        <v/>
      </c>
      <c r="H2487" s="290" t="str">
        <f ca="1">IF(ISERROR($S2487),"",OFFSET('Smelter Reference List'!$G$4,$S2487-4,0))</f>
        <v/>
      </c>
      <c r="I2487" s="291" t="str">
        <f ca="1">IF(ISERROR($S2487),"",OFFSET('Smelter Reference List'!$H$4,$S2487-4,0))</f>
        <v/>
      </c>
      <c r="J2487" s="291" t="str">
        <f ca="1">IF(ISERROR($S2487),"",OFFSET('Smelter Reference List'!$I$4,$S2487-4,0))</f>
        <v/>
      </c>
      <c r="K2487" s="288"/>
      <c r="L2487" s="288"/>
      <c r="M2487" s="288"/>
      <c r="N2487" s="288"/>
      <c r="O2487" s="288"/>
      <c r="P2487" s="288"/>
      <c r="Q2487" s="289"/>
      <c r="R2487" s="274"/>
      <c r="S2487" s="275" t="e">
        <f>IF(OR(C2487="",C2487=T$4),NA(),MATCH($B2487&amp;$C2487,'Smelter Reference List'!$J:$J,0))</f>
        <v>#N/A</v>
      </c>
      <c r="T2487" s="276"/>
      <c r="U2487" s="276"/>
      <c r="V2487" s="276"/>
      <c r="W2487" s="276"/>
    </row>
    <row r="2488" spans="1:23" s="267" customFormat="1" ht="20.25">
      <c r="A2488" s="265"/>
      <c r="B2488" s="273"/>
      <c r="C2488" s="273"/>
      <c r="D2488" s="166" t="str">
        <f ca="1">IF(ISERROR($S2488),"",OFFSET('Smelter Reference List'!$C$4,$S2488-4,0)&amp;"")</f>
        <v/>
      </c>
      <c r="E2488" s="166" t="str">
        <f ca="1">IF(ISERROR($S2488),"",OFFSET('Smelter Reference List'!$D$4,$S2488-4,0)&amp;"")</f>
        <v/>
      </c>
      <c r="F2488" s="166" t="str">
        <f ca="1">IF(ISERROR($S2488),"",OFFSET('Smelter Reference List'!$E$4,$S2488-4,0))</f>
        <v/>
      </c>
      <c r="G2488" s="166" t="str">
        <f ca="1">IF(C2488=$U$4,"Enter smelter details", IF(ISERROR($S2488),"",OFFSET('Smelter Reference List'!$F$4,$S2488-4,0)))</f>
        <v/>
      </c>
      <c r="H2488" s="290" t="str">
        <f ca="1">IF(ISERROR($S2488),"",OFFSET('Smelter Reference List'!$G$4,$S2488-4,0))</f>
        <v/>
      </c>
      <c r="I2488" s="291" t="str">
        <f ca="1">IF(ISERROR($S2488),"",OFFSET('Smelter Reference List'!$H$4,$S2488-4,0))</f>
        <v/>
      </c>
      <c r="J2488" s="291" t="str">
        <f ca="1">IF(ISERROR($S2488),"",OFFSET('Smelter Reference List'!$I$4,$S2488-4,0))</f>
        <v/>
      </c>
      <c r="K2488" s="288"/>
      <c r="L2488" s="288"/>
      <c r="M2488" s="288"/>
      <c r="N2488" s="288"/>
      <c r="O2488" s="288"/>
      <c r="P2488" s="288"/>
      <c r="Q2488" s="289"/>
      <c r="R2488" s="274"/>
      <c r="S2488" s="275" t="e">
        <f>IF(OR(C2488="",C2488=T$4),NA(),MATCH($B2488&amp;$C2488,'Smelter Reference List'!$J:$J,0))</f>
        <v>#N/A</v>
      </c>
      <c r="T2488" s="276"/>
      <c r="U2488" s="276"/>
      <c r="V2488" s="276"/>
      <c r="W2488" s="276"/>
    </row>
    <row r="2489" spans="1:23" s="267" customFormat="1" ht="20.25">
      <c r="A2489" s="265"/>
      <c r="B2489" s="273"/>
      <c r="C2489" s="273"/>
      <c r="D2489" s="166" t="str">
        <f ca="1">IF(ISERROR($S2489),"",OFFSET('Smelter Reference List'!$C$4,$S2489-4,0)&amp;"")</f>
        <v/>
      </c>
      <c r="E2489" s="166" t="str">
        <f ca="1">IF(ISERROR($S2489),"",OFFSET('Smelter Reference List'!$D$4,$S2489-4,0)&amp;"")</f>
        <v/>
      </c>
      <c r="F2489" s="166" t="str">
        <f ca="1">IF(ISERROR($S2489),"",OFFSET('Smelter Reference List'!$E$4,$S2489-4,0))</f>
        <v/>
      </c>
      <c r="G2489" s="166" t="str">
        <f ca="1">IF(C2489=$U$4,"Enter smelter details", IF(ISERROR($S2489),"",OFFSET('Smelter Reference List'!$F$4,$S2489-4,0)))</f>
        <v/>
      </c>
      <c r="H2489" s="290" t="str">
        <f ca="1">IF(ISERROR($S2489),"",OFFSET('Smelter Reference List'!$G$4,$S2489-4,0))</f>
        <v/>
      </c>
      <c r="I2489" s="291" t="str">
        <f ca="1">IF(ISERROR($S2489),"",OFFSET('Smelter Reference List'!$H$4,$S2489-4,0))</f>
        <v/>
      </c>
      <c r="J2489" s="291" t="str">
        <f ca="1">IF(ISERROR($S2489),"",OFFSET('Smelter Reference List'!$I$4,$S2489-4,0))</f>
        <v/>
      </c>
      <c r="K2489" s="288"/>
      <c r="L2489" s="288"/>
      <c r="M2489" s="288"/>
      <c r="N2489" s="288"/>
      <c r="O2489" s="288"/>
      <c r="P2489" s="288"/>
      <c r="Q2489" s="289"/>
      <c r="R2489" s="274"/>
      <c r="S2489" s="275" t="e">
        <f>IF(OR(C2489="",C2489=T$4),NA(),MATCH($B2489&amp;$C2489,'Smelter Reference List'!$J:$J,0))</f>
        <v>#N/A</v>
      </c>
      <c r="T2489" s="276"/>
      <c r="U2489" s="276"/>
      <c r="V2489" s="276"/>
      <c r="W2489" s="276"/>
    </row>
    <row r="2490" spans="1:23" s="267" customFormat="1" ht="20.25">
      <c r="A2490" s="265"/>
      <c r="B2490" s="273"/>
      <c r="C2490" s="273"/>
      <c r="D2490" s="166" t="str">
        <f ca="1">IF(ISERROR($S2490),"",OFFSET('Smelter Reference List'!$C$4,$S2490-4,0)&amp;"")</f>
        <v/>
      </c>
      <c r="E2490" s="166" t="str">
        <f ca="1">IF(ISERROR($S2490),"",OFFSET('Smelter Reference List'!$D$4,$S2490-4,0)&amp;"")</f>
        <v/>
      </c>
      <c r="F2490" s="166" t="str">
        <f ca="1">IF(ISERROR($S2490),"",OFFSET('Smelter Reference List'!$E$4,$S2490-4,0))</f>
        <v/>
      </c>
      <c r="G2490" s="166" t="str">
        <f ca="1">IF(C2490=$U$4,"Enter smelter details", IF(ISERROR($S2490),"",OFFSET('Smelter Reference List'!$F$4,$S2490-4,0)))</f>
        <v/>
      </c>
      <c r="H2490" s="290" t="str">
        <f ca="1">IF(ISERROR($S2490),"",OFFSET('Smelter Reference List'!$G$4,$S2490-4,0))</f>
        <v/>
      </c>
      <c r="I2490" s="291" t="str">
        <f ca="1">IF(ISERROR($S2490),"",OFFSET('Smelter Reference List'!$H$4,$S2490-4,0))</f>
        <v/>
      </c>
      <c r="J2490" s="291" t="str">
        <f ca="1">IF(ISERROR($S2490),"",OFFSET('Smelter Reference List'!$I$4,$S2490-4,0))</f>
        <v/>
      </c>
      <c r="K2490" s="288"/>
      <c r="L2490" s="288"/>
      <c r="M2490" s="288"/>
      <c r="N2490" s="288"/>
      <c r="O2490" s="288"/>
      <c r="P2490" s="288"/>
      <c r="Q2490" s="289"/>
      <c r="R2490" s="274"/>
      <c r="S2490" s="275" t="e">
        <f>IF(OR(C2490="",C2490=T$4),NA(),MATCH($B2490&amp;$C2490,'Smelter Reference List'!$J:$J,0))</f>
        <v>#N/A</v>
      </c>
      <c r="T2490" s="276"/>
      <c r="U2490" s="276"/>
      <c r="V2490" s="276"/>
      <c r="W2490" s="276"/>
    </row>
    <row r="2491" spans="1:23" s="267" customFormat="1" ht="20.25">
      <c r="A2491" s="265"/>
      <c r="B2491" s="273"/>
      <c r="C2491" s="273"/>
      <c r="D2491" s="166" t="str">
        <f ca="1">IF(ISERROR($S2491),"",OFFSET('Smelter Reference List'!$C$4,$S2491-4,0)&amp;"")</f>
        <v/>
      </c>
      <c r="E2491" s="166" t="str">
        <f ca="1">IF(ISERROR($S2491),"",OFFSET('Smelter Reference List'!$D$4,$S2491-4,0)&amp;"")</f>
        <v/>
      </c>
      <c r="F2491" s="166" t="str">
        <f ca="1">IF(ISERROR($S2491),"",OFFSET('Smelter Reference List'!$E$4,$S2491-4,0))</f>
        <v/>
      </c>
      <c r="G2491" s="166" t="str">
        <f ca="1">IF(C2491=$U$4,"Enter smelter details", IF(ISERROR($S2491),"",OFFSET('Smelter Reference List'!$F$4,$S2491-4,0)))</f>
        <v/>
      </c>
      <c r="H2491" s="290" t="str">
        <f ca="1">IF(ISERROR($S2491),"",OFFSET('Smelter Reference List'!$G$4,$S2491-4,0))</f>
        <v/>
      </c>
      <c r="I2491" s="291" t="str">
        <f ca="1">IF(ISERROR($S2491),"",OFFSET('Smelter Reference List'!$H$4,$S2491-4,0))</f>
        <v/>
      </c>
      <c r="J2491" s="291" t="str">
        <f ca="1">IF(ISERROR($S2491),"",OFFSET('Smelter Reference List'!$I$4,$S2491-4,0))</f>
        <v/>
      </c>
      <c r="K2491" s="288"/>
      <c r="L2491" s="288"/>
      <c r="M2491" s="288"/>
      <c r="N2491" s="288"/>
      <c r="O2491" s="288"/>
      <c r="P2491" s="288"/>
      <c r="Q2491" s="289"/>
      <c r="R2491" s="274"/>
      <c r="S2491" s="275" t="e">
        <f>IF(OR(C2491="",C2491=T$4),NA(),MATCH($B2491&amp;$C2491,'Smelter Reference List'!$J:$J,0))</f>
        <v>#N/A</v>
      </c>
      <c r="T2491" s="276"/>
      <c r="U2491" s="276"/>
      <c r="V2491" s="276"/>
      <c r="W2491" s="276"/>
    </row>
    <row r="2492" spans="1:23" s="267" customFormat="1" ht="20.25">
      <c r="A2492" s="265"/>
      <c r="B2492" s="273"/>
      <c r="C2492" s="273"/>
      <c r="D2492" s="166" t="str">
        <f ca="1">IF(ISERROR($S2492),"",OFFSET('Smelter Reference List'!$C$4,$S2492-4,0)&amp;"")</f>
        <v/>
      </c>
      <c r="E2492" s="166" t="str">
        <f ca="1">IF(ISERROR($S2492),"",OFFSET('Smelter Reference List'!$D$4,$S2492-4,0)&amp;"")</f>
        <v/>
      </c>
      <c r="F2492" s="166" t="str">
        <f ca="1">IF(ISERROR($S2492),"",OFFSET('Smelter Reference List'!$E$4,$S2492-4,0))</f>
        <v/>
      </c>
      <c r="G2492" s="166" t="str">
        <f ca="1">IF(C2492=$U$4,"Enter smelter details", IF(ISERROR($S2492),"",OFFSET('Smelter Reference List'!$F$4,$S2492-4,0)))</f>
        <v/>
      </c>
      <c r="H2492" s="290" t="str">
        <f ca="1">IF(ISERROR($S2492),"",OFFSET('Smelter Reference List'!$G$4,$S2492-4,0))</f>
        <v/>
      </c>
      <c r="I2492" s="291" t="str">
        <f ca="1">IF(ISERROR($S2492),"",OFFSET('Smelter Reference List'!$H$4,$S2492-4,0))</f>
        <v/>
      </c>
      <c r="J2492" s="291" t="str">
        <f ca="1">IF(ISERROR($S2492),"",OFFSET('Smelter Reference List'!$I$4,$S2492-4,0))</f>
        <v/>
      </c>
      <c r="K2492" s="288"/>
      <c r="L2492" s="288"/>
      <c r="M2492" s="288"/>
      <c r="N2492" s="288"/>
      <c r="O2492" s="288"/>
      <c r="P2492" s="288"/>
      <c r="Q2492" s="289"/>
      <c r="R2492" s="274"/>
      <c r="S2492" s="275" t="e">
        <f>IF(OR(C2492="",C2492=T$4),NA(),MATCH($B2492&amp;$C2492,'Smelter Reference List'!$J:$J,0))</f>
        <v>#N/A</v>
      </c>
      <c r="T2492" s="276"/>
      <c r="U2492" s="276"/>
      <c r="V2492" s="276"/>
      <c r="W2492" s="276"/>
    </row>
    <row r="2493" spans="1:23" s="267" customFormat="1" ht="20.25">
      <c r="A2493" s="265"/>
      <c r="B2493" s="273"/>
      <c r="C2493" s="273"/>
      <c r="D2493" s="166" t="str">
        <f ca="1">IF(ISERROR($S2493),"",OFFSET('Smelter Reference List'!$C$4,$S2493-4,0)&amp;"")</f>
        <v/>
      </c>
      <c r="E2493" s="166" t="str">
        <f ca="1">IF(ISERROR($S2493),"",OFFSET('Smelter Reference List'!$D$4,$S2493-4,0)&amp;"")</f>
        <v/>
      </c>
      <c r="F2493" s="166" t="str">
        <f ca="1">IF(ISERROR($S2493),"",OFFSET('Smelter Reference List'!$E$4,$S2493-4,0))</f>
        <v/>
      </c>
      <c r="G2493" s="166" t="str">
        <f ca="1">IF(C2493=$U$4,"Enter smelter details", IF(ISERROR($S2493),"",OFFSET('Smelter Reference List'!$F$4,$S2493-4,0)))</f>
        <v/>
      </c>
      <c r="H2493" s="290" t="str">
        <f ca="1">IF(ISERROR($S2493),"",OFFSET('Smelter Reference List'!$G$4,$S2493-4,0))</f>
        <v/>
      </c>
      <c r="I2493" s="291" t="str">
        <f ca="1">IF(ISERROR($S2493),"",OFFSET('Smelter Reference List'!$H$4,$S2493-4,0))</f>
        <v/>
      </c>
      <c r="J2493" s="291" t="str">
        <f ca="1">IF(ISERROR($S2493),"",OFFSET('Smelter Reference List'!$I$4,$S2493-4,0))</f>
        <v/>
      </c>
      <c r="K2493" s="288"/>
      <c r="L2493" s="288"/>
      <c r="M2493" s="288"/>
      <c r="N2493" s="288"/>
      <c r="O2493" s="288"/>
      <c r="P2493" s="288"/>
      <c r="Q2493" s="289"/>
      <c r="R2493" s="274"/>
      <c r="S2493" s="275" t="e">
        <f>IF(OR(C2493="",C2493=T$4),NA(),MATCH($B2493&amp;$C2493,'Smelter Reference List'!$J:$J,0))</f>
        <v>#N/A</v>
      </c>
      <c r="T2493" s="276"/>
      <c r="U2493" s="276"/>
      <c r="V2493" s="276"/>
      <c r="W2493" s="276"/>
    </row>
    <row r="2494" spans="1:23" s="267" customFormat="1" ht="20.25">
      <c r="A2494" s="265"/>
      <c r="B2494" s="273"/>
      <c r="C2494" s="273"/>
      <c r="D2494" s="166" t="str">
        <f ca="1">IF(ISERROR($S2494),"",OFFSET('Smelter Reference List'!$C$4,$S2494-4,0)&amp;"")</f>
        <v/>
      </c>
      <c r="E2494" s="166" t="str">
        <f ca="1">IF(ISERROR($S2494),"",OFFSET('Smelter Reference List'!$D$4,$S2494-4,0)&amp;"")</f>
        <v/>
      </c>
      <c r="F2494" s="166" t="str">
        <f ca="1">IF(ISERROR($S2494),"",OFFSET('Smelter Reference List'!$E$4,$S2494-4,0))</f>
        <v/>
      </c>
      <c r="G2494" s="166" t="str">
        <f ca="1">IF(C2494=$U$4,"Enter smelter details", IF(ISERROR($S2494),"",OFFSET('Smelter Reference List'!$F$4,$S2494-4,0)))</f>
        <v/>
      </c>
      <c r="H2494" s="290" t="str">
        <f ca="1">IF(ISERROR($S2494),"",OFFSET('Smelter Reference List'!$G$4,$S2494-4,0))</f>
        <v/>
      </c>
      <c r="I2494" s="291" t="str">
        <f ca="1">IF(ISERROR($S2494),"",OFFSET('Smelter Reference List'!$H$4,$S2494-4,0))</f>
        <v/>
      </c>
      <c r="J2494" s="291" t="str">
        <f ca="1">IF(ISERROR($S2494),"",OFFSET('Smelter Reference List'!$I$4,$S2494-4,0))</f>
        <v/>
      </c>
      <c r="K2494" s="288"/>
      <c r="L2494" s="288"/>
      <c r="M2494" s="288"/>
      <c r="N2494" s="288"/>
      <c r="O2494" s="288"/>
      <c r="P2494" s="288"/>
      <c r="Q2494" s="289"/>
      <c r="R2494" s="274"/>
      <c r="S2494" s="275" t="e">
        <f>IF(OR(C2494="",C2494=T$4),NA(),MATCH($B2494&amp;$C2494,'Smelter Reference List'!$J:$J,0))</f>
        <v>#N/A</v>
      </c>
      <c r="T2494" s="276"/>
      <c r="U2494" s="276"/>
      <c r="V2494" s="276"/>
      <c r="W2494" s="276"/>
    </row>
    <row r="2495" spans="1:23" s="267" customFormat="1" ht="20.25">
      <c r="A2495" s="265"/>
      <c r="B2495" s="273"/>
      <c r="C2495" s="273"/>
      <c r="D2495" s="166" t="str">
        <f ca="1">IF(ISERROR($S2495),"",OFFSET('Smelter Reference List'!$C$4,$S2495-4,0)&amp;"")</f>
        <v/>
      </c>
      <c r="E2495" s="166" t="str">
        <f ca="1">IF(ISERROR($S2495),"",OFFSET('Smelter Reference List'!$D$4,$S2495-4,0)&amp;"")</f>
        <v/>
      </c>
      <c r="F2495" s="166" t="str">
        <f ca="1">IF(ISERROR($S2495),"",OFFSET('Smelter Reference List'!$E$4,$S2495-4,0))</f>
        <v/>
      </c>
      <c r="G2495" s="166" t="str">
        <f ca="1">IF(C2495=$U$4,"Enter smelter details", IF(ISERROR($S2495),"",OFFSET('Smelter Reference List'!$F$4,$S2495-4,0)))</f>
        <v/>
      </c>
      <c r="H2495" s="290" t="str">
        <f ca="1">IF(ISERROR($S2495),"",OFFSET('Smelter Reference List'!$G$4,$S2495-4,0))</f>
        <v/>
      </c>
      <c r="I2495" s="291" t="str">
        <f ca="1">IF(ISERROR($S2495),"",OFFSET('Smelter Reference List'!$H$4,$S2495-4,0))</f>
        <v/>
      </c>
      <c r="J2495" s="291" t="str">
        <f ca="1">IF(ISERROR($S2495),"",OFFSET('Smelter Reference List'!$I$4,$S2495-4,0))</f>
        <v/>
      </c>
      <c r="K2495" s="288"/>
      <c r="L2495" s="288"/>
      <c r="M2495" s="288"/>
      <c r="N2495" s="288"/>
      <c r="O2495" s="288"/>
      <c r="P2495" s="288"/>
      <c r="Q2495" s="289"/>
      <c r="R2495" s="274"/>
      <c r="S2495" s="275" t="e">
        <f>IF(OR(C2495="",C2495=T$4),NA(),MATCH($B2495&amp;$C2495,'Smelter Reference List'!$J:$J,0))</f>
        <v>#N/A</v>
      </c>
      <c r="T2495" s="276"/>
      <c r="U2495" s="276"/>
      <c r="V2495" s="276"/>
      <c r="W2495" s="276"/>
    </row>
    <row r="2496" spans="1:23" s="267" customFormat="1" ht="20.25">
      <c r="A2496" s="265"/>
      <c r="B2496" s="273"/>
      <c r="C2496" s="273"/>
      <c r="D2496" s="166" t="str">
        <f ca="1">IF(ISERROR($S2496),"",OFFSET('Smelter Reference List'!$C$4,$S2496-4,0)&amp;"")</f>
        <v/>
      </c>
      <c r="E2496" s="166" t="str">
        <f ca="1">IF(ISERROR($S2496),"",OFFSET('Smelter Reference List'!$D$4,$S2496-4,0)&amp;"")</f>
        <v/>
      </c>
      <c r="F2496" s="166" t="str">
        <f ca="1">IF(ISERROR($S2496),"",OFFSET('Smelter Reference List'!$E$4,$S2496-4,0))</f>
        <v/>
      </c>
      <c r="G2496" s="166" t="str">
        <f ca="1">IF(C2496=$U$4,"Enter smelter details", IF(ISERROR($S2496),"",OFFSET('Smelter Reference List'!$F$4,$S2496-4,0)))</f>
        <v/>
      </c>
      <c r="H2496" s="290" t="str">
        <f ca="1">IF(ISERROR($S2496),"",OFFSET('Smelter Reference List'!$G$4,$S2496-4,0))</f>
        <v/>
      </c>
      <c r="I2496" s="291" t="str">
        <f ca="1">IF(ISERROR($S2496),"",OFFSET('Smelter Reference List'!$H$4,$S2496-4,0))</f>
        <v/>
      </c>
      <c r="J2496" s="291" t="str">
        <f ca="1">IF(ISERROR($S2496),"",OFFSET('Smelter Reference List'!$I$4,$S2496-4,0))</f>
        <v/>
      </c>
      <c r="K2496" s="288"/>
      <c r="L2496" s="288"/>
      <c r="M2496" s="288"/>
      <c r="N2496" s="288"/>
      <c r="O2496" s="288"/>
      <c r="P2496" s="288"/>
      <c r="Q2496" s="289"/>
      <c r="R2496" s="274"/>
      <c r="S2496" s="275" t="e">
        <f>IF(OR(C2496="",C2496=T$4),NA(),MATCH($B2496&amp;$C2496,'Smelter Reference List'!$J:$J,0))</f>
        <v>#N/A</v>
      </c>
      <c r="T2496" s="276"/>
      <c r="U2496" s="276"/>
      <c r="V2496" s="276"/>
      <c r="W2496" s="276"/>
    </row>
    <row r="2497" spans="1:23" s="267" customFormat="1" ht="20.25">
      <c r="A2497" s="265"/>
      <c r="B2497" s="273"/>
      <c r="C2497" s="273"/>
      <c r="D2497" s="166" t="str">
        <f ca="1">IF(ISERROR($S2497),"",OFFSET('Smelter Reference List'!$C$4,$S2497-4,0)&amp;"")</f>
        <v/>
      </c>
      <c r="E2497" s="166" t="str">
        <f ca="1">IF(ISERROR($S2497),"",OFFSET('Smelter Reference List'!$D$4,$S2497-4,0)&amp;"")</f>
        <v/>
      </c>
      <c r="F2497" s="166" t="str">
        <f ca="1">IF(ISERROR($S2497),"",OFFSET('Smelter Reference List'!$E$4,$S2497-4,0))</f>
        <v/>
      </c>
      <c r="G2497" s="166" t="str">
        <f ca="1">IF(C2497=$U$4,"Enter smelter details", IF(ISERROR($S2497),"",OFFSET('Smelter Reference List'!$F$4,$S2497-4,0)))</f>
        <v/>
      </c>
      <c r="H2497" s="290" t="str">
        <f ca="1">IF(ISERROR($S2497),"",OFFSET('Smelter Reference List'!$G$4,$S2497-4,0))</f>
        <v/>
      </c>
      <c r="I2497" s="291" t="str">
        <f ca="1">IF(ISERROR($S2497),"",OFFSET('Smelter Reference List'!$H$4,$S2497-4,0))</f>
        <v/>
      </c>
      <c r="J2497" s="291" t="str">
        <f ca="1">IF(ISERROR($S2497),"",OFFSET('Smelter Reference List'!$I$4,$S2497-4,0))</f>
        <v/>
      </c>
      <c r="K2497" s="288"/>
      <c r="L2497" s="288"/>
      <c r="M2497" s="288"/>
      <c r="N2497" s="288"/>
      <c r="O2497" s="288"/>
      <c r="P2497" s="288"/>
      <c r="Q2497" s="289"/>
      <c r="R2497" s="274"/>
      <c r="S2497" s="275" t="e">
        <f>IF(OR(C2497="",C2497=T$4),NA(),MATCH($B2497&amp;$C2497,'Smelter Reference List'!$J:$J,0))</f>
        <v>#N/A</v>
      </c>
      <c r="T2497" s="276"/>
      <c r="U2497" s="276"/>
      <c r="V2497" s="276"/>
      <c r="W2497" s="276"/>
    </row>
    <row r="2498" spans="1:23" s="267" customFormat="1" ht="20.25">
      <c r="A2498" s="265"/>
      <c r="B2498" s="273"/>
      <c r="C2498" s="273"/>
      <c r="D2498" s="166" t="str">
        <f ca="1">IF(ISERROR($S2498),"",OFFSET('Smelter Reference List'!$C$4,$S2498-4,0)&amp;"")</f>
        <v/>
      </c>
      <c r="E2498" s="166" t="str">
        <f ca="1">IF(ISERROR($S2498),"",OFFSET('Smelter Reference List'!$D$4,$S2498-4,0)&amp;"")</f>
        <v/>
      </c>
      <c r="F2498" s="166" t="str">
        <f ca="1">IF(ISERROR($S2498),"",OFFSET('Smelter Reference List'!$E$4,$S2498-4,0))</f>
        <v/>
      </c>
      <c r="G2498" s="166" t="str">
        <f ca="1">IF(C2498=$U$4,"Enter smelter details", IF(ISERROR($S2498),"",OFFSET('Smelter Reference List'!$F$4,$S2498-4,0)))</f>
        <v/>
      </c>
      <c r="H2498" s="290" t="str">
        <f ca="1">IF(ISERROR($S2498),"",OFFSET('Smelter Reference List'!$G$4,$S2498-4,0))</f>
        <v/>
      </c>
      <c r="I2498" s="291" t="str">
        <f ca="1">IF(ISERROR($S2498),"",OFFSET('Smelter Reference List'!$H$4,$S2498-4,0))</f>
        <v/>
      </c>
      <c r="J2498" s="291" t="str">
        <f ca="1">IF(ISERROR($S2498),"",OFFSET('Smelter Reference List'!$I$4,$S2498-4,0))</f>
        <v/>
      </c>
      <c r="K2498" s="288"/>
      <c r="L2498" s="288"/>
      <c r="M2498" s="288"/>
      <c r="N2498" s="288"/>
      <c r="O2498" s="288"/>
      <c r="P2498" s="288"/>
      <c r="Q2498" s="289"/>
      <c r="R2498" s="274"/>
      <c r="S2498" s="275" t="e">
        <f>IF(OR(C2498="",C2498=T$4),NA(),MATCH($B2498&amp;$C2498,'Smelter Reference List'!$J:$J,0))</f>
        <v>#N/A</v>
      </c>
      <c r="T2498" s="276"/>
      <c r="U2498" s="276"/>
      <c r="V2498" s="276"/>
      <c r="W2498" s="276"/>
    </row>
    <row r="2499" spans="1:23" s="267" customFormat="1" ht="20.25">
      <c r="A2499" s="265"/>
      <c r="B2499" s="273"/>
      <c r="C2499" s="273"/>
      <c r="D2499" s="166" t="str">
        <f ca="1">IF(ISERROR($S2499),"",OFFSET('Smelter Reference List'!$C$4,$S2499-4,0)&amp;"")</f>
        <v/>
      </c>
      <c r="E2499" s="166" t="str">
        <f ca="1">IF(ISERROR($S2499),"",OFFSET('Smelter Reference List'!$D$4,$S2499-4,0)&amp;"")</f>
        <v/>
      </c>
      <c r="F2499" s="166" t="str">
        <f ca="1">IF(ISERROR($S2499),"",OFFSET('Smelter Reference List'!$E$4,$S2499-4,0))</f>
        <v/>
      </c>
      <c r="G2499" s="166" t="str">
        <f ca="1">IF(C2499=$U$4,"Enter smelter details", IF(ISERROR($S2499),"",OFFSET('Smelter Reference List'!$F$4,$S2499-4,0)))</f>
        <v/>
      </c>
      <c r="H2499" s="290" t="str">
        <f ca="1">IF(ISERROR($S2499),"",OFFSET('Smelter Reference List'!$G$4,$S2499-4,0))</f>
        <v/>
      </c>
      <c r="I2499" s="291" t="str">
        <f ca="1">IF(ISERROR($S2499),"",OFFSET('Smelter Reference List'!$H$4,$S2499-4,0))</f>
        <v/>
      </c>
      <c r="J2499" s="291" t="str">
        <f ca="1">IF(ISERROR($S2499),"",OFFSET('Smelter Reference List'!$I$4,$S2499-4,0))</f>
        <v/>
      </c>
      <c r="K2499" s="288"/>
      <c r="L2499" s="288"/>
      <c r="M2499" s="288"/>
      <c r="N2499" s="288"/>
      <c r="O2499" s="288"/>
      <c r="P2499" s="288"/>
      <c r="Q2499" s="289"/>
      <c r="R2499" s="274"/>
      <c r="S2499" s="275" t="e">
        <f>IF(OR(C2499="",C2499=T$4),NA(),MATCH($B2499&amp;$C2499,'Smelter Reference List'!$J:$J,0))</f>
        <v>#N/A</v>
      </c>
      <c r="T2499" s="276"/>
      <c r="U2499" s="276"/>
      <c r="V2499" s="276"/>
      <c r="W2499" s="276"/>
    </row>
    <row r="2500" spans="1:23" s="267" customFormat="1" ht="20.25">
      <c r="A2500" s="265"/>
      <c r="B2500" s="273"/>
      <c r="C2500" s="273"/>
      <c r="D2500" s="166" t="str">
        <f ca="1">IF(ISERROR($S2500),"",OFFSET('Smelter Reference List'!$C$4,$S2500-4,0)&amp;"")</f>
        <v/>
      </c>
      <c r="E2500" s="166" t="str">
        <f ca="1">IF(ISERROR($S2500),"",OFFSET('Smelter Reference List'!$D$4,$S2500-4,0)&amp;"")</f>
        <v/>
      </c>
      <c r="F2500" s="166" t="str">
        <f ca="1">IF(ISERROR($S2500),"",OFFSET('Smelter Reference List'!$E$4,$S2500-4,0))</f>
        <v/>
      </c>
      <c r="G2500" s="166" t="str">
        <f ca="1">IF(C2500=$U$4,"Enter smelter details", IF(ISERROR($S2500),"",OFFSET('Smelter Reference List'!$F$4,$S2500-4,0)))</f>
        <v/>
      </c>
      <c r="H2500" s="290" t="str">
        <f ca="1">IF(ISERROR($S2500),"",OFFSET('Smelter Reference List'!$G$4,$S2500-4,0))</f>
        <v/>
      </c>
      <c r="I2500" s="291" t="str">
        <f ca="1">IF(ISERROR($S2500),"",OFFSET('Smelter Reference List'!$H$4,$S2500-4,0))</f>
        <v/>
      </c>
      <c r="J2500" s="291" t="str">
        <f ca="1">IF(ISERROR($S2500),"",OFFSET('Smelter Reference List'!$I$4,$S2500-4,0))</f>
        <v/>
      </c>
      <c r="K2500" s="288"/>
      <c r="L2500" s="288"/>
      <c r="M2500" s="288"/>
      <c r="N2500" s="288"/>
      <c r="O2500" s="288"/>
      <c r="P2500" s="288"/>
      <c r="Q2500" s="289"/>
      <c r="R2500" s="274"/>
      <c r="S2500" s="275" t="e">
        <f>IF(OR(C2500="",C2500=T$4),NA(),MATCH($B2500&amp;$C2500,'Smelter Reference List'!$J:$J,0))</f>
        <v>#N/A</v>
      </c>
      <c r="T2500" s="276"/>
      <c r="U2500" s="276"/>
      <c r="V2500" s="276"/>
      <c r="W2500" s="276"/>
    </row>
    <row r="2501" spans="1:23" s="267" customFormat="1" ht="20.25">
      <c r="A2501" s="265"/>
      <c r="B2501" s="273"/>
      <c r="C2501" s="273"/>
      <c r="D2501" s="166" t="str">
        <f ca="1">IF(ISERROR($S2501),"",OFFSET('Smelter Reference List'!$C$4,$S2501-4,0)&amp;"")</f>
        <v/>
      </c>
      <c r="E2501" s="166" t="str">
        <f ca="1">IF(ISERROR($S2501),"",OFFSET('Smelter Reference List'!$D$4,$S2501-4,0)&amp;"")</f>
        <v/>
      </c>
      <c r="F2501" s="166" t="str">
        <f ca="1">IF(ISERROR($S2501),"",OFFSET('Smelter Reference List'!$E$4,$S2501-4,0))</f>
        <v/>
      </c>
      <c r="G2501" s="166" t="str">
        <f ca="1">IF(C2501=$U$4,"Enter smelter details", IF(ISERROR($S2501),"",OFFSET('Smelter Reference List'!$F$4,$S2501-4,0)))</f>
        <v/>
      </c>
      <c r="H2501" s="290" t="str">
        <f ca="1">IF(ISERROR($S2501),"",OFFSET('Smelter Reference List'!$G$4,$S2501-4,0))</f>
        <v/>
      </c>
      <c r="I2501" s="291" t="str">
        <f ca="1">IF(ISERROR($S2501),"",OFFSET('Smelter Reference List'!$H$4,$S2501-4,0))</f>
        <v/>
      </c>
      <c r="J2501" s="291" t="str">
        <f ca="1">IF(ISERROR($S2501),"",OFFSET('Smelter Reference List'!$I$4,$S2501-4,0))</f>
        <v/>
      </c>
      <c r="K2501" s="288"/>
      <c r="L2501" s="288"/>
      <c r="M2501" s="288"/>
      <c r="N2501" s="288"/>
      <c r="O2501" s="288"/>
      <c r="P2501" s="288"/>
      <c r="Q2501" s="289"/>
      <c r="R2501" s="274"/>
      <c r="S2501" s="275" t="e">
        <f>IF(OR(C2501="",C2501=T$4),NA(),MATCH($B2501&amp;$C2501,'Smelter Reference List'!$J:$J,0))</f>
        <v>#N/A</v>
      </c>
      <c r="T2501" s="276"/>
      <c r="U2501" s="276"/>
      <c r="V2501" s="276"/>
      <c r="W2501" s="276"/>
    </row>
    <row r="2502" spans="1:23" s="267" customFormat="1" ht="20.25">
      <c r="A2502" s="265"/>
      <c r="B2502" s="273"/>
      <c r="C2502" s="273"/>
      <c r="D2502" s="166" t="str">
        <f ca="1">IF(ISERROR($S2502),"",OFFSET('Smelter Reference List'!$C$4,$S2502-4,0)&amp;"")</f>
        <v/>
      </c>
      <c r="E2502" s="166" t="str">
        <f ca="1">IF(ISERROR($S2502),"",OFFSET('Smelter Reference List'!$D$4,$S2502-4,0)&amp;"")</f>
        <v/>
      </c>
      <c r="F2502" s="166" t="str">
        <f ca="1">IF(ISERROR($S2502),"",OFFSET('Smelter Reference List'!$E$4,$S2502-4,0))</f>
        <v/>
      </c>
      <c r="G2502" s="166" t="str">
        <f ca="1">IF(C2502=$U$4,"Enter smelter details", IF(ISERROR($S2502),"",OFFSET('Smelter Reference List'!$F$4,$S2502-4,0)))</f>
        <v/>
      </c>
      <c r="H2502" s="290" t="str">
        <f ca="1">IF(ISERROR($S2502),"",OFFSET('Smelter Reference List'!$G$4,$S2502-4,0))</f>
        <v/>
      </c>
      <c r="I2502" s="291" t="str">
        <f ca="1">IF(ISERROR($S2502),"",OFFSET('Smelter Reference List'!$H$4,$S2502-4,0))</f>
        <v/>
      </c>
      <c r="J2502" s="291" t="str">
        <f ca="1">IF(ISERROR($S2502),"",OFFSET('Smelter Reference List'!$I$4,$S2502-4,0))</f>
        <v/>
      </c>
      <c r="K2502" s="288"/>
      <c r="L2502" s="288"/>
      <c r="M2502" s="288"/>
      <c r="N2502" s="288"/>
      <c r="O2502" s="288"/>
      <c r="P2502" s="288"/>
      <c r="Q2502" s="289"/>
      <c r="R2502" s="274"/>
      <c r="S2502" s="275" t="e">
        <f>IF(OR(C2502="",C2502=T$4),NA(),MATCH($B2502&amp;$C2502,'Smelter Reference List'!$J:$J,0))</f>
        <v>#N/A</v>
      </c>
      <c r="T2502" s="276"/>
      <c r="U2502" s="276"/>
      <c r="V2502" s="276"/>
      <c r="W2502" s="276"/>
    </row>
    <row r="2503" spans="1:23" s="267" customFormat="1" ht="20.25">
      <c r="A2503" s="265"/>
      <c r="B2503" s="273"/>
      <c r="C2503" s="273"/>
      <c r="D2503" s="166" t="str">
        <f ca="1">IF(ISERROR($S2503),"",OFFSET('Smelter Reference List'!$C$4,$S2503-4,0)&amp;"")</f>
        <v/>
      </c>
      <c r="E2503" s="166" t="str">
        <f ca="1">IF(ISERROR($S2503),"",OFFSET('Smelter Reference List'!$D$4,$S2503-4,0)&amp;"")</f>
        <v/>
      </c>
      <c r="F2503" s="166" t="str">
        <f ca="1">IF(ISERROR($S2503),"",OFFSET('Smelter Reference List'!$E$4,$S2503-4,0))</f>
        <v/>
      </c>
      <c r="G2503" s="166" t="str">
        <f ca="1">IF(C2503=$U$4,"Enter smelter details", IF(ISERROR($S2503),"",OFFSET('Smelter Reference List'!$F$4,$S2503-4,0)))</f>
        <v/>
      </c>
      <c r="H2503" s="290" t="str">
        <f ca="1">IF(ISERROR($S2503),"",OFFSET('Smelter Reference List'!$G$4,$S2503-4,0))</f>
        <v/>
      </c>
      <c r="I2503" s="291" t="str">
        <f ca="1">IF(ISERROR($S2503),"",OFFSET('Smelter Reference List'!$H$4,$S2503-4,0))</f>
        <v/>
      </c>
      <c r="J2503" s="291" t="str">
        <f ca="1">IF(ISERROR($S2503),"",OFFSET('Smelter Reference List'!$I$4,$S2503-4,0))</f>
        <v/>
      </c>
      <c r="K2503" s="288"/>
      <c r="L2503" s="288"/>
      <c r="M2503" s="288"/>
      <c r="N2503" s="288"/>
      <c r="O2503" s="288"/>
      <c r="P2503" s="288"/>
      <c r="Q2503" s="289"/>
      <c r="R2503" s="274"/>
      <c r="S2503" s="275" t="e">
        <f>IF(OR(C2503="",C2503=T$4),NA(),MATCH($B2503&amp;$C2503,'Smelter Reference List'!$J:$J,0))</f>
        <v>#N/A</v>
      </c>
      <c r="T2503" s="276"/>
      <c r="U2503" s="276"/>
      <c r="V2503" s="276"/>
      <c r="W2503" s="276"/>
    </row>
    <row r="2504" spans="1:23" s="267" customFormat="1" ht="20.25">
      <c r="A2504" s="266"/>
      <c r="B2504" s="273"/>
      <c r="C2504" s="273"/>
      <c r="D2504" s="166" t="str">
        <f ca="1">IF(ISERROR($S2504),"",OFFSET('Smelter Reference List'!$C$4,$S2504-4,0)&amp;"")</f>
        <v/>
      </c>
      <c r="E2504" s="166" t="str">
        <f ca="1">IF(ISERROR($S2504),"",OFFSET('Smelter Reference List'!$D$4,$S2504-4,0)&amp;"")</f>
        <v/>
      </c>
      <c r="F2504" s="166" t="str">
        <f ca="1">IF(ISERROR($S2504),"",OFFSET('Smelter Reference List'!$E$4,$S2504-4,0))</f>
        <v/>
      </c>
      <c r="G2504" s="166" t="str">
        <f ca="1">IF(C2504=$U$4,"Enter smelter details", IF(ISERROR($S2504),"",OFFSET('Smelter Reference List'!$F$4,$S2504-4,0)))</f>
        <v/>
      </c>
      <c r="H2504" s="290" t="str">
        <f ca="1">IF(ISERROR($S2504),"",OFFSET('Smelter Reference List'!$G$4,$S2504-4,0))</f>
        <v/>
      </c>
      <c r="I2504" s="291" t="str">
        <f ca="1">IF(ISERROR($S2504),"",OFFSET('Smelter Reference List'!$H$4,$S2504-4,0))</f>
        <v/>
      </c>
      <c r="J2504" s="291" t="str">
        <f ca="1">IF(ISERROR($S2504),"",OFFSET('Smelter Reference List'!$I$4,$S2504-4,0))</f>
        <v/>
      </c>
      <c r="K2504" s="288"/>
      <c r="L2504" s="288"/>
      <c r="M2504" s="288"/>
      <c r="N2504" s="288"/>
      <c r="O2504" s="288"/>
      <c r="P2504" s="288"/>
      <c r="Q2504" s="289"/>
      <c r="R2504" s="274"/>
      <c r="S2504" s="275" t="e">
        <f>IF(OR(C2504="",C2504=T$4),NA(),MATCH($B2504&amp;$C2504,'Smelter Reference List'!$J:$J,0))</f>
        <v>#N/A</v>
      </c>
      <c r="T2504" s="276"/>
      <c r="U2504" s="276"/>
      <c r="V2504" s="276"/>
      <c r="W2504" s="276"/>
    </row>
    <row r="2505" spans="1:23" ht="13.5" thickBot="1">
      <c r="A2505" s="287"/>
      <c r="B2505" s="239"/>
      <c r="C2505" s="239"/>
      <c r="D2505" s="239"/>
      <c r="E2505" s="239"/>
      <c r="F2505" s="239"/>
      <c r="G2505" s="239"/>
      <c r="H2505" s="239"/>
      <c r="I2505" s="239"/>
      <c r="J2505" s="239"/>
      <c r="K2505" s="239"/>
      <c r="L2505" s="239"/>
      <c r="M2505" s="239"/>
      <c r="N2505" s="239"/>
      <c r="O2505" s="239"/>
      <c r="P2505" s="239"/>
      <c r="Q2505" s="240"/>
      <c r="R2505" s="237"/>
      <c r="S2505" s="237"/>
    </row>
    <row r="2506" spans="1:23" ht="13.5" thickTop="1">
      <c r="R2506" s="238"/>
      <c r="S2506" s="238"/>
      <c r="T2506" s="238"/>
      <c r="U2506" s="238"/>
      <c r="V2506" s="238"/>
      <c r="W2506" s="238"/>
    </row>
    <row r="2507" spans="1:23">
      <c r="R2507" s="238"/>
      <c r="S2507" s="238"/>
      <c r="T2507" s="238"/>
      <c r="U2507" s="238"/>
      <c r="V2507" s="238"/>
      <c r="W2507" s="238"/>
    </row>
    <row r="2508" spans="1:23">
      <c r="R2508" s="238"/>
      <c r="S2508" s="238"/>
      <c r="T2508" s="238"/>
      <c r="U2508" s="238"/>
      <c r="V2508" s="238"/>
      <c r="W2508" s="238"/>
    </row>
  </sheetData>
  <sheetProtection password="E985" sheet="1" formatColumns="0" formatRows="0" deleteRows="0"/>
  <dataConsolidate/>
  <mergeCells count="2">
    <mergeCell ref="J2:O2"/>
    <mergeCell ref="B2:D3"/>
  </mergeCells>
  <phoneticPr fontId="31"/>
  <conditionalFormatting sqref="B5:B2504">
    <cfRule type="expression" dxfId="28" priority="1" stopIfTrue="1">
      <formula>IF(B5="",TRUE)</formula>
    </cfRule>
    <cfRule type="expression" dxfId="27" priority="12" stopIfTrue="1">
      <formula>IF(AND(COUNTIF(MetalSmelter,B5&amp;C5)=0,LEN(C5)&gt;0), TRUE, FALSE)</formula>
    </cfRule>
  </conditionalFormatting>
  <conditionalFormatting sqref="C5:C2504">
    <cfRule type="expression" dxfId="26" priority="13" stopIfTrue="1">
      <formula>IF(AND(B5&lt;&gt;"",C5=""),TRUE)</formula>
    </cfRule>
  </conditionalFormatting>
  <conditionalFormatting sqref="D5:D2504">
    <cfRule type="expression" dxfId="25" priority="20" stopIfTrue="1">
      <formula>IF(AND(D5="",$C5=$U$4),TRUE)</formula>
    </cfRule>
    <cfRule type="expression" dxfId="24" priority="21" stopIfTrue="1">
      <formula>IF(FIND("!",D5),TRUE)</formula>
    </cfRule>
  </conditionalFormatting>
  <conditionalFormatting sqref="G5:G2504">
    <cfRule type="expression" dxfId="23" priority="22" stopIfTrue="1">
      <formula>IF(FIND("Enter smelter details",G5),TRUE)</formula>
    </cfRule>
  </conditionalFormatting>
  <conditionalFormatting sqref="E5:E2504">
    <cfRule type="expression" dxfId="22" priority="8" stopIfTrue="1">
      <formula>IF(AND(E5="",$C5=$U$4),TRUE)</formula>
    </cfRule>
    <cfRule type="expression" dxfId="21" priority="9" stopIfTrue="1">
      <formula>IF(FIND("!",E5),TRUE)</formula>
    </cfRule>
  </conditionalFormatting>
  <dataValidations count="5">
    <dataValidation type="list" allowBlank="1" showInputMessage="1" showErrorMessage="1" sqref="B5:B2504">
      <formula1>Metal</formula1>
    </dataValidation>
    <dataValidation type="list" allowBlank="1" showInputMessage="1" showErrorMessage="1" sqref="P5:P2504">
      <formula1>"Yes,No"</formula1>
    </dataValidation>
    <dataValidation type="list" showErrorMessage="1" promptTitle="Dropdown field" prompt="Select from dropdown.  Do not enter free form text in this column" sqref="C5:C2504">
      <formula1>SN</formula1>
    </dataValidation>
    <dataValidation allowBlank="1" showErrorMessage="1" sqref="F5:G2504"/>
    <dataValidation type="list" allowBlank="1" showInputMessage="1" showErrorMessage="1" sqref="E5:E2504">
      <formula1>CL</formula1>
    </dataValidation>
  </dataValidations>
  <hyperlinks>
    <hyperlink ref="J2:O2" r:id="rId1" display="http://www.conflictfreesourcing.org/"/>
  </hyperlinks>
  <pageMargins left="0.70866141732283472" right="0.70866141732283472" top="0.74803149606299213" bottom="0.74803149606299213" header="0.31496062992125984" footer="0.31496062992125984"/>
  <pageSetup scale="43"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M69"/>
  <sheetViews>
    <sheetView showGridLines="0" showZeros="0" zoomScale="70" zoomScaleNormal="60" workbookViewId="0">
      <pane xSplit="1" ySplit="3" topLeftCell="B4" activePane="bottomRight" state="frozen"/>
      <selection pane="topRight" activeCell="B1" sqref="B1"/>
      <selection pane="bottomLeft" activeCell="A4" sqref="A4"/>
      <selection pane="bottomRight" activeCell="A47" sqref="A47"/>
    </sheetView>
  </sheetViews>
  <sheetFormatPr defaultColWidth="8.75" defaultRowHeight="12.75"/>
  <cols>
    <col min="1" max="1" width="45.125" style="22" customWidth="1" collapsed="1"/>
    <col min="2" max="2" width="42.75" style="25" customWidth="1" collapsed="1"/>
    <col min="3" max="3" width="51.5" style="22" customWidth="1" collapsed="1"/>
    <col min="4" max="4" width="29.125" style="25" customWidth="1" collapsed="1"/>
    <col min="5" max="5" width="9" style="24" hidden="1" customWidth="1" collapsed="1"/>
    <col min="6" max="6" width="13.5" style="22" hidden="1" customWidth="1" collapsed="1"/>
    <col min="7" max="7" width="13.375" style="22" hidden="1" customWidth="1" collapsed="1"/>
    <col min="8" max="8" width="9" style="22" hidden="1" customWidth="1" collapsed="1"/>
    <col min="9" max="9" width="9" style="243" hidden="1" customWidth="1" collapsed="1"/>
    <col min="10" max="11" width="9" style="22" hidden="1" customWidth="1" collapsed="1"/>
    <col min="12" max="13" width="8.75" style="22" hidden="1" customWidth="1" collapsed="1"/>
    <col min="14" max="16384" width="8.75" style="22" collapsed="1"/>
  </cols>
  <sheetData>
    <row r="1" spans="1:10" ht="30">
      <c r="A1" s="401" t="str">
        <f ca="1">OFFSET(L!$C$1,MATCH("Checker"&amp;ADDRESS(ROW(),COLUMN(),4),L!$A:$A,0)-1,SL,,)</f>
        <v>To ensure all required fields have been populated before submitting to your customers review form for any line items highlighted in red</v>
      </c>
      <c r="B1" s="401"/>
      <c r="C1" s="401"/>
      <c r="D1" s="169" t="str">
        <f ca="1">OFFSET(L!$C$1,MATCH("Checker"&amp;ADDRESS(ROW(),COLUMN(),4),L!$A:$A,0)-1,SL,,)</f>
        <v>Required fields remaining to be completed</v>
      </c>
      <c r="E1" s="98" t="s">
        <v>1551</v>
      </c>
    </row>
    <row r="2" spans="1:10" ht="15">
      <c r="A2" s="91" t="s">
        <v>1881</v>
      </c>
      <c r="B2" s="92" t="str">
        <f>IF(F62=1,"Click here to return to Smelter List","")</f>
        <v>Click here to return to Smelter List</v>
      </c>
      <c r="C2" s="173" t="str">
        <f>IF(F61=1,"Click here to return to Product List","")</f>
        <v/>
      </c>
      <c r="D2" s="248" t="str">
        <f>IF(H66=0,"0",H66)</f>
        <v>0</v>
      </c>
    </row>
    <row r="3" spans="1:10" ht="15">
      <c r="A3" s="93" t="str">
        <f ca="1">OFFSET(L!$C$1,MATCH("Checker"&amp;ADDRESS(ROW(),COLUMN(),4),L!$A:$A,0)-1,SL,,)</f>
        <v>Required Fields</v>
      </c>
      <c r="B3" s="93" t="str">
        <f ca="1">OFFSET(L!$C$1,MATCH("Checker"&amp;ADDRESS(ROW(),COLUMN(),4),L!$A:$A,0)-1,SL,,)</f>
        <v>Answer provided</v>
      </c>
      <c r="C3" s="93" t="str">
        <f ca="1">OFFSET(L!$C$1,MATCH("Checker"&amp;ADDRESS(ROW(),COLUMN(),4),L!$A:$A,0)-1,SL,,)</f>
        <v>Notes</v>
      </c>
      <c r="D3" s="93" t="str">
        <f ca="1">OFFSET(L!$C$1,MATCH("Checker"&amp;ADDRESS(ROW(),COLUMN(),4),L!$A:$A,0)-1,SL,,)</f>
        <v>Hyperlink to source</v>
      </c>
      <c r="F3" s="94" t="s">
        <v>1043</v>
      </c>
      <c r="G3" s="22" t="s">
        <v>1042</v>
      </c>
      <c r="H3" s="22" t="s">
        <v>1044</v>
      </c>
      <c r="I3" s="243" t="s">
        <v>2680</v>
      </c>
      <c r="J3" s="22" t="s">
        <v>2681</v>
      </c>
    </row>
    <row r="4" spans="1:10" ht="39">
      <c r="A4" s="117" t="str">
        <f ca="1">Declaration!B8</f>
        <v>Company Name (*):</v>
      </c>
      <c r="B4" s="116" t="str">
        <f>Declaration!D8</f>
        <v>PENN-UNION CORP</v>
      </c>
      <c r="C4" s="116" t="str">
        <f t="shared" ref="C4:C9" ca="1" si="0">IF(H4=1,J4,I4)</f>
        <v>Complete</v>
      </c>
      <c r="D4" s="126" t="str">
        <f>IF(H4=1,"Click here to enter Company Name","")</f>
        <v/>
      </c>
      <c r="E4" s="98" t="s">
        <v>2670</v>
      </c>
      <c r="F4" s="124">
        <v>1</v>
      </c>
      <c r="G4" s="95">
        <f t="shared" ref="G4:G9" si="1">IF(B4=0,1,0)</f>
        <v>0</v>
      </c>
      <c r="H4" s="96">
        <f>F4*G4</f>
        <v>0</v>
      </c>
      <c r="I4" s="244" t="str">
        <f ca="1">OFFSET(L!$C$1,MATCH("Checker"&amp;"Comp",L!$A:$A,0)-1,SL,,)</f>
        <v>Complete</v>
      </c>
      <c r="J4" s="245" t="str">
        <f ca="1">OFFSET(L!$C$1,MATCH("Checker"&amp;ADDRESS(ROW(),COLUMN(),4),L!$A:$A,0)-1,SL,,)</f>
        <v>Provide your company name on the Declaration tab cell D8</v>
      </c>
    </row>
    <row r="5" spans="1:10" ht="39">
      <c r="A5" s="117" t="str">
        <f ca="1">Declaration!B9</f>
        <v>Declaration Scope or Class (*):</v>
      </c>
      <c r="B5" s="116" t="str">
        <f>Declaration!D9</f>
        <v>A. Company</v>
      </c>
      <c r="C5" s="116" t="str">
        <f t="shared" ca="1" si="0"/>
        <v>Complete</v>
      </c>
      <c r="D5" s="126" t="str">
        <f>IF(H5=1,"Click here to enter Declaration Scope","")</f>
        <v/>
      </c>
      <c r="E5" s="98" t="s">
        <v>2670</v>
      </c>
      <c r="F5" s="124">
        <v>1</v>
      </c>
      <c r="G5" s="95">
        <f t="shared" si="1"/>
        <v>0</v>
      </c>
      <c r="H5" s="96">
        <f t="shared" ref="H5:H23" si="2">F5*G5</f>
        <v>0</v>
      </c>
      <c r="I5" s="244" t="str">
        <f ca="1">OFFSET(L!$C$1,MATCH("Checker"&amp;"Comp",L!$A:$A,0)-1,SL,,)</f>
        <v>Complete</v>
      </c>
      <c r="J5" s="245" t="str">
        <f ca="1">OFFSET(L!$C$1,MATCH("Checker"&amp;ADDRESS(ROW(),COLUMN(),4),L!$A:$A,0)-1,SL,,)</f>
        <v>Select the scope of declaration on the Declaration tab cell D9</v>
      </c>
    </row>
    <row r="6" spans="1:10" ht="39">
      <c r="A6" s="117" t="str">
        <f ca="1">Declaration!B10</f>
        <v>Description of Scope:</v>
      </c>
      <c r="B6" s="116">
        <f>Declaration!D10</f>
        <v>0</v>
      </c>
      <c r="C6" s="116" t="str">
        <f t="shared" ca="1" si="0"/>
        <v>Complete</v>
      </c>
      <c r="D6" s="126" t="str">
        <f>IF(H6=1,"Click here to provide a Description of Scope","")</f>
        <v/>
      </c>
      <c r="E6" s="98" t="s">
        <v>2670</v>
      </c>
      <c r="F6" s="125">
        <f>IF(OR(B5=Declaration!P9,B5=Declaration!Q9,B5=0),0,1)</f>
        <v>0</v>
      </c>
      <c r="G6" s="95">
        <f t="shared" si="1"/>
        <v>1</v>
      </c>
      <c r="H6" s="96">
        <f t="shared" si="2"/>
        <v>0</v>
      </c>
      <c r="I6" s="244" t="str">
        <f ca="1">OFFSET(L!$C$1,MATCH("Checker"&amp;"Comp",L!$A:$A,0)-1,SL,,)</f>
        <v>Complete</v>
      </c>
      <c r="J6" s="22" t="str">
        <f ca="1">OFFSET(L!$C$1,MATCH("Checker"&amp;ADDRESS(ROW(),COLUMN(),4),L!$A:$A,0)-1,SL,,)</f>
        <v>Provide description of scope on Declaration tab cell D10</v>
      </c>
    </row>
    <row r="7" spans="1:10" ht="39">
      <c r="A7" s="117" t="str">
        <f ca="1">Declaration!B15</f>
        <v>Contact Name (*):</v>
      </c>
      <c r="B7" s="116" t="str">
        <f>Declaration!D15</f>
        <v>Don Kubiak</v>
      </c>
      <c r="C7" s="116" t="str">
        <f t="shared" ca="1" si="0"/>
        <v>Complete</v>
      </c>
      <c r="D7" s="126" t="str">
        <f>IF(H7=1,"Click here to enter Contact Name","")</f>
        <v/>
      </c>
      <c r="E7" s="98" t="s">
        <v>2670</v>
      </c>
      <c r="F7" s="172">
        <v>1</v>
      </c>
      <c r="G7" s="95">
        <f t="shared" si="1"/>
        <v>0</v>
      </c>
      <c r="H7" s="96">
        <f t="shared" si="2"/>
        <v>0</v>
      </c>
      <c r="I7" s="244" t="str">
        <f ca="1">OFFSET(L!$C$1,MATCH("Checker"&amp;"Comp",L!$A:$A,0)-1,SL,,)</f>
        <v>Complete</v>
      </c>
      <c r="J7" s="22" t="str">
        <f ca="1">OFFSET(L!$C$1,MATCH("Checker"&amp;ADDRESS(ROW(),COLUMN(),4),L!$A:$A,0)-1,SL,,)</f>
        <v>Provide contact name in Declaration tab cell D15</v>
      </c>
    </row>
    <row r="8" spans="1:10" ht="39">
      <c r="A8" s="117" t="str">
        <f ca="1">Declaration!B16</f>
        <v>Email – Contact (*):</v>
      </c>
      <c r="B8" s="116" t="str">
        <f>Declaration!D16</f>
        <v>DKUBIAK@PENN-UNION.COM</v>
      </c>
      <c r="C8" s="116" t="str">
        <f t="shared" ca="1" si="0"/>
        <v>Complete</v>
      </c>
      <c r="D8" s="126" t="str">
        <f>IF(H8=1,"Click here to enter Email-Contact","")</f>
        <v/>
      </c>
      <c r="E8" s="98" t="s">
        <v>2670</v>
      </c>
      <c r="F8" s="172">
        <v>1</v>
      </c>
      <c r="G8" s="95">
        <f t="shared" si="1"/>
        <v>0</v>
      </c>
      <c r="H8" s="96">
        <f t="shared" si="2"/>
        <v>0</v>
      </c>
      <c r="I8" s="244" t="str">
        <f ca="1">OFFSET(L!$C$1,MATCH("Checker"&amp;"Comp",L!$A:$A,0)-1,SL,,)</f>
        <v>Complete</v>
      </c>
      <c r="J8" s="22" t="str">
        <f ca="1">OFFSET(L!$C$1,MATCH("Checker"&amp;ADDRESS(ROW(),COLUMN(),4),L!$A:$A,0)-1,SL,,)</f>
        <v>Provide an email for contact in Declaration tab cell D16</v>
      </c>
    </row>
    <row r="9" spans="1:10" ht="39">
      <c r="A9" s="117" t="str">
        <f ca="1">Declaration!B17</f>
        <v>Phone – Contact (*):</v>
      </c>
      <c r="B9" s="116" t="str">
        <f>Declaration!D17</f>
        <v>814-734-1631</v>
      </c>
      <c r="C9" s="116" t="str">
        <f t="shared" ca="1" si="0"/>
        <v>Complete</v>
      </c>
      <c r="D9" s="126" t="str">
        <f>IF(H9=1,"Click here to enter Phone-Contact","")</f>
        <v/>
      </c>
      <c r="E9" s="98" t="s">
        <v>2670</v>
      </c>
      <c r="F9" s="172">
        <v>1</v>
      </c>
      <c r="G9" s="95">
        <f t="shared" si="1"/>
        <v>0</v>
      </c>
      <c r="H9" s="96">
        <f t="shared" si="2"/>
        <v>0</v>
      </c>
      <c r="I9" s="244" t="str">
        <f ca="1">OFFSET(L!$C$1,MATCH("Checker"&amp;"Comp",L!$A:$A,0)-1,SL,,)</f>
        <v>Complete</v>
      </c>
      <c r="J9" s="22" t="str">
        <f ca="1">OFFSET(L!$C$1,MATCH("Checker"&amp;ADDRESS(ROW(),COLUMN(),4),L!$A:$A,0)-1,SL,,)</f>
        <v>Provide a phone number for contact in Declaration tab cell D17</v>
      </c>
    </row>
    <row r="10" spans="1:10" ht="39">
      <c r="A10" s="117" t="str">
        <f ca="1">Declaration!B18</f>
        <v>Authorizer (*):</v>
      </c>
      <c r="B10" s="116" t="str">
        <f>Declaration!D18</f>
        <v>Don Kubiak</v>
      </c>
      <c r="C10" s="116" t="str">
        <f t="shared" ref="C10:C61" ca="1" si="3">IF(H10=1,J10,I10)</f>
        <v>Complete</v>
      </c>
      <c r="D10" s="126" t="str">
        <f>IF(H10=1,"Click here to enter an Authorized Company Representative's name","")</f>
        <v/>
      </c>
      <c r="E10" s="98" t="s">
        <v>2670</v>
      </c>
      <c r="F10" s="124">
        <v>1</v>
      </c>
      <c r="G10" s="95">
        <f t="shared" ref="G10:G23" si="4">IF(B10=0,1,0)</f>
        <v>0</v>
      </c>
      <c r="H10" s="96">
        <f t="shared" si="2"/>
        <v>0</v>
      </c>
      <c r="I10" s="244" t="str">
        <f ca="1">OFFSET(L!$C$1,MATCH("Checker"&amp;"Comp",L!$A:$A,0)-1,SL,,)</f>
        <v>Complete</v>
      </c>
      <c r="J10" s="22" t="str">
        <f ca="1">OFFSET(L!$C$1,MATCH("Checker"&amp;ADDRESS(ROW(),COLUMN(),4),L!$A:$A,0)-1,SL,,)</f>
        <v>Provide authorized company representative contact name in Declaration tab cell D18</v>
      </c>
    </row>
    <row r="11" spans="1:10" ht="39">
      <c r="A11" s="117" t="str">
        <f ca="1">Declaration!B20</f>
        <v>Email - Authorizer (*):</v>
      </c>
      <c r="B11" s="116" t="str">
        <f>Declaration!D20</f>
        <v>DKUBIAK@PENN-UNION.COM</v>
      </c>
      <c r="C11" s="116" t="str">
        <f t="shared" ca="1" si="3"/>
        <v>Complete</v>
      </c>
      <c r="D11" s="126" t="str">
        <f>IF(H11=1,"Click here to enter Representative's email","")</f>
        <v/>
      </c>
      <c r="E11" s="98" t="s">
        <v>2670</v>
      </c>
      <c r="F11" s="124">
        <v>1</v>
      </c>
      <c r="G11" s="95">
        <f t="shared" si="4"/>
        <v>0</v>
      </c>
      <c r="H11" s="96">
        <f t="shared" si="2"/>
        <v>0</v>
      </c>
      <c r="I11" s="244" t="str">
        <f ca="1">OFFSET(L!$C$1,MATCH("Checker"&amp;"Comp",L!$A:$A,0)-1,SL,,)</f>
        <v>Complete</v>
      </c>
      <c r="J11" s="22" t="str">
        <f ca="1">OFFSET(L!$C$1,MATCH("Checker"&amp;ADDRESS(ROW(),COLUMN(),4),L!$A:$A,0)-1,SL,,)</f>
        <v>Provide an email for authorized company representative on Declaration tab cell D20</v>
      </c>
    </row>
    <row r="12" spans="1:10" ht="39">
      <c r="A12" s="117" t="str">
        <f ca="1">Declaration!B21</f>
        <v>Phone - Authorizer (*):</v>
      </c>
      <c r="B12" s="116" t="str">
        <f>Declaration!D21</f>
        <v>814-734-1631</v>
      </c>
      <c r="C12" s="116" t="str">
        <f ca="1">IF(H12=1,J12,I12)</f>
        <v>Complete</v>
      </c>
      <c r="D12" s="126" t="str">
        <f>IF(H12=1,"Click here to enter Representative's phone","")</f>
        <v/>
      </c>
      <c r="E12" s="98" t="s">
        <v>2670</v>
      </c>
      <c r="F12" s="124">
        <v>1</v>
      </c>
      <c r="G12" s="95">
        <f>IF(B12=0,1,0)</f>
        <v>0</v>
      </c>
      <c r="H12" s="96">
        <f>F12*G12</f>
        <v>0</v>
      </c>
      <c r="I12" s="244" t="str">
        <f ca="1">OFFSET(L!$C$1,MATCH("Checker"&amp;"Comp",L!$A:$A,0)-1,SL,,)</f>
        <v>Complete</v>
      </c>
      <c r="J12" s="22" t="str">
        <f ca="1">OFFSET(L!$C$1,MATCH("Checker"&amp;ADDRESS(ROW(),COLUMN(),4),L!$A:$A,0)-1,SL,,)</f>
        <v>Provide a phone number for authorized company representative on Declaration tab cell D21</v>
      </c>
    </row>
    <row r="13" spans="1:10" ht="39">
      <c r="A13" s="117" t="str">
        <f ca="1">Declaration!B22</f>
        <v>Effective Date (*):</v>
      </c>
      <c r="B13" s="118">
        <f>Declaration!D22</f>
        <v>42394</v>
      </c>
      <c r="C13" s="116" t="str">
        <f t="shared" ca="1" si="3"/>
        <v>Complete</v>
      </c>
      <c r="D13" s="126" t="str">
        <f>IF(H13=1,"Click here to enter Date of Completion","")</f>
        <v/>
      </c>
      <c r="E13" s="98" t="s">
        <v>2670</v>
      </c>
      <c r="F13" s="124">
        <v>1</v>
      </c>
      <c r="G13" s="95">
        <f t="shared" si="4"/>
        <v>0</v>
      </c>
      <c r="H13" s="96">
        <f t="shared" si="2"/>
        <v>0</v>
      </c>
      <c r="I13" s="244" t="str">
        <f ca="1">OFFSET(L!$C$1,MATCH("Checker"&amp;"Comp",L!$A:$A,0)-1,SL,,)</f>
        <v>Complete</v>
      </c>
      <c r="J13" s="22" t="str">
        <f ca="1">OFFSET(L!$C$1,MATCH("Checker"&amp;ADDRESS(ROW(),COLUMN(),4),L!$A:$A,0)-1,SL,,)</f>
        <v>Provide date the form was completed on Declaration tab cell D22</v>
      </c>
    </row>
    <row r="14" spans="1:10" ht="63.75">
      <c r="A14" s="116" t="str">
        <f ca="1">Declaration!B25</f>
        <v>1) Is the 3TG intentionally added to your product? (*)</v>
      </c>
      <c r="B14" s="119"/>
      <c r="C14" s="119"/>
      <c r="D14" s="127"/>
      <c r="E14" s="98" t="s">
        <v>1555</v>
      </c>
      <c r="F14" s="124"/>
      <c r="G14" s="24"/>
      <c r="H14" s="97">
        <f t="shared" si="2"/>
        <v>0</v>
      </c>
    </row>
    <row r="15" spans="1:10" ht="26.25">
      <c r="A15" s="117" t="str">
        <f ca="1">Declaration!B26</f>
        <v>Tantalum  (*)</v>
      </c>
      <c r="B15" s="116" t="str">
        <f>Declaration!D26</f>
        <v>No</v>
      </c>
      <c r="C15" s="116" t="str">
        <f t="shared" ca="1" si="3"/>
        <v>Complete</v>
      </c>
      <c r="D15" s="126" t="str">
        <f>IF(H15=1,"Click here to answer question 1 for Tantalum","")</f>
        <v/>
      </c>
      <c r="E15" s="98" t="s">
        <v>1551</v>
      </c>
      <c r="F15" s="124">
        <v>1</v>
      </c>
      <c r="G15" s="95">
        <f t="shared" si="4"/>
        <v>0</v>
      </c>
      <c r="H15" s="96">
        <f t="shared" si="2"/>
        <v>0</v>
      </c>
      <c r="I15" s="244" t="str">
        <f ca="1">OFFSET(L!$C$1,MATCH("Checker"&amp;"Comp",L!$A:$A,0)-1,SL,,)</f>
        <v>Complete</v>
      </c>
      <c r="J15" s="245" t="str">
        <f ca="1">OFFSET(L!$C$1,MATCH("Checker"&amp;ADDRESS(ROW(),COLUMN(),4),L!$A:$A,0)-1,SL,,)</f>
        <v>Declare if Tantalum is intentionally added to your products on Declaration tab cell D26</v>
      </c>
    </row>
    <row r="16" spans="1:10" ht="39">
      <c r="A16" s="117" t="str">
        <f ca="1">Declaration!B27</f>
        <v>Tin  (*)</v>
      </c>
      <c r="B16" s="116" t="str">
        <f>Declaration!D27</f>
        <v>Yes</v>
      </c>
      <c r="C16" s="116" t="str">
        <f t="shared" ca="1" si="3"/>
        <v>Complete</v>
      </c>
      <c r="D16" s="126" t="str">
        <f>IF(H16=1,"Click here to answer question 1 for Tin","")</f>
        <v/>
      </c>
      <c r="E16" s="98" t="s">
        <v>1552</v>
      </c>
      <c r="F16" s="124">
        <v>1</v>
      </c>
      <c r="G16" s="95">
        <f t="shared" si="4"/>
        <v>0</v>
      </c>
      <c r="H16" s="96">
        <f t="shared" si="2"/>
        <v>0</v>
      </c>
      <c r="I16" s="244" t="str">
        <f ca="1">OFFSET(L!$C$1,MATCH("Checker"&amp;"Comp",L!$A:$A,0)-1,SL,,)</f>
        <v>Complete</v>
      </c>
      <c r="J16" s="245" t="str">
        <f ca="1">OFFSET(L!$C$1,MATCH("Checker"&amp;ADDRESS(ROW(),COLUMN(),4),L!$A:$A,0)-1,SL,,)</f>
        <v>Declare if Tin is intentionally added to your products on Declaration tab cell D27</v>
      </c>
    </row>
    <row r="17" spans="1:10" ht="39">
      <c r="A17" s="117" t="str">
        <f ca="1">Declaration!B28</f>
        <v>Gold  (*)</v>
      </c>
      <c r="B17" s="116" t="str">
        <f>Declaration!D28</f>
        <v>No</v>
      </c>
      <c r="C17" s="116" t="str">
        <f t="shared" ca="1" si="3"/>
        <v>Complete</v>
      </c>
      <c r="D17" s="126" t="str">
        <f>IF(H17=1,"Click here to answer question 1 for Gold","")</f>
        <v/>
      </c>
      <c r="E17" s="98" t="s">
        <v>1552</v>
      </c>
      <c r="F17" s="124">
        <v>1</v>
      </c>
      <c r="G17" s="95">
        <f t="shared" si="4"/>
        <v>0</v>
      </c>
      <c r="H17" s="96">
        <f t="shared" si="2"/>
        <v>0</v>
      </c>
      <c r="I17" s="244" t="str">
        <f ca="1">OFFSET(L!$C$1,MATCH("Checker"&amp;"Comp",L!$A:$A,0)-1,SL,,)</f>
        <v>Complete</v>
      </c>
      <c r="J17" s="245" t="str">
        <f ca="1">OFFSET(L!$C$1,MATCH("Checker"&amp;ADDRESS(ROW(),COLUMN(),4),L!$A:$A,0)-1,SL,,)</f>
        <v>Declare if Gold is intentionally added to your products on Declaration tab cell D28</v>
      </c>
    </row>
    <row r="18" spans="1:10" ht="39">
      <c r="A18" s="117" t="str">
        <f ca="1">Declaration!B29</f>
        <v>Tungsten  (*)</v>
      </c>
      <c r="B18" s="116" t="str">
        <f>Declaration!D29</f>
        <v>No</v>
      </c>
      <c r="C18" s="116" t="str">
        <f t="shared" ca="1" si="3"/>
        <v>Complete</v>
      </c>
      <c r="D18" s="126" t="str">
        <f>IF(H18=1,"Click here to answer question 1 for Tungsten","")</f>
        <v/>
      </c>
      <c r="E18" s="98" t="s">
        <v>1552</v>
      </c>
      <c r="F18" s="124">
        <v>1</v>
      </c>
      <c r="G18" s="95">
        <f t="shared" si="4"/>
        <v>0</v>
      </c>
      <c r="H18" s="96">
        <f t="shared" si="2"/>
        <v>0</v>
      </c>
      <c r="I18" s="244" t="str">
        <f ca="1">OFFSET(L!$C$1,MATCH("Checker"&amp;"Comp",L!$A:$A,0)-1,SL,,)</f>
        <v>Complete</v>
      </c>
      <c r="J18" s="245" t="str">
        <f ca="1">OFFSET(L!$C$1,MATCH("Checker"&amp;ADDRESS(ROW(),COLUMN(),4),L!$A:$A,0)-1,SL,,)</f>
        <v>Declare if Tungsten is intentionally added to your products on Declaration tab cell D29</v>
      </c>
    </row>
    <row r="19" spans="1:10" ht="51">
      <c r="A19" s="116" t="str">
        <f ca="1">Declaration!B31</f>
        <v>2) Is the 3TG necessary to the production of your company’s products and contained in the finished product that your company manufactures or contracts to manufacture?  (*)</v>
      </c>
      <c r="B19" s="119"/>
      <c r="C19" s="119"/>
      <c r="D19" s="127"/>
      <c r="E19" s="98" t="s">
        <v>1553</v>
      </c>
      <c r="F19" s="124"/>
      <c r="G19" s="24"/>
      <c r="H19" s="24"/>
      <c r="J19" s="245"/>
    </row>
    <row r="20" spans="1:10" ht="39">
      <c r="A20" s="117" t="str">
        <f ca="1">Declaration!B32</f>
        <v>Tantalum  (*)</v>
      </c>
      <c r="B20" s="116" t="str">
        <f>Declaration!D32</f>
        <v>No</v>
      </c>
      <c r="C20" s="116" t="str">
        <f t="shared" ca="1" si="3"/>
        <v>Complete</v>
      </c>
      <c r="D20" s="128" t="str">
        <f>IF(H20=1,"Click here to answer question 2 for Tantalum","")</f>
        <v/>
      </c>
      <c r="E20" s="98" t="s">
        <v>1552</v>
      </c>
      <c r="F20" s="124">
        <v>1</v>
      </c>
      <c r="G20" s="95">
        <f t="shared" si="4"/>
        <v>0</v>
      </c>
      <c r="H20" s="96">
        <f t="shared" si="2"/>
        <v>0</v>
      </c>
      <c r="I20" s="244" t="str">
        <f ca="1">OFFSET(L!$C$1,MATCH("Checker"&amp;"Comp",L!$A:$A,0)-1,SL,,)</f>
        <v>Complete</v>
      </c>
      <c r="J20" s="245" t="str">
        <f ca="1">OFFSET(L!$C$1,MATCH("Checker"&amp;ADDRESS(ROW(),COLUMN(),4),L!$A:$A,0)-1,SL,,)</f>
        <v>Declare if Tantalum is necessary to the production of your products and contained within the finished products declared in Declaration tab cell D32</v>
      </c>
    </row>
    <row r="21" spans="1:10" ht="39">
      <c r="A21" s="117" t="str">
        <f ca="1">Declaration!B33</f>
        <v>Tin  (*)</v>
      </c>
      <c r="B21" s="116" t="str">
        <f>Declaration!D33</f>
        <v>Yes</v>
      </c>
      <c r="C21" s="116" t="str">
        <f t="shared" ca="1" si="3"/>
        <v>Complete</v>
      </c>
      <c r="D21" s="128" t="str">
        <f>IF(H21=1,"Click here to answer question 2 for Tin","")</f>
        <v/>
      </c>
      <c r="E21" s="98" t="s">
        <v>1552</v>
      </c>
      <c r="F21" s="124">
        <v>1</v>
      </c>
      <c r="G21" s="95">
        <f t="shared" si="4"/>
        <v>0</v>
      </c>
      <c r="H21" s="96">
        <f t="shared" si="2"/>
        <v>0</v>
      </c>
      <c r="I21" s="244" t="str">
        <f ca="1">OFFSET(L!$C$1,MATCH("Checker"&amp;"Comp",L!$A:$A,0)-1,SL,,)</f>
        <v>Complete</v>
      </c>
      <c r="J21" s="245" t="str">
        <f ca="1">OFFSET(L!$C$1,MATCH("Checker"&amp;ADDRESS(ROW(),COLUMN(),4),L!$A:$A,0)-1,SL,,)</f>
        <v>Declare if Tin is necessary to the production of your products and contained within the finished products declared in Declaration tab cell D33</v>
      </c>
    </row>
    <row r="22" spans="1:10" ht="39">
      <c r="A22" s="117" t="str">
        <f ca="1">Declaration!B34</f>
        <v>Gold  (*)</v>
      </c>
      <c r="B22" s="116" t="str">
        <f>Declaration!D34</f>
        <v>No</v>
      </c>
      <c r="C22" s="116" t="str">
        <f t="shared" ca="1" si="3"/>
        <v>Complete</v>
      </c>
      <c r="D22" s="128" t="str">
        <f>IF(H22=1,"Click here to answer question 2 for Gold","")</f>
        <v/>
      </c>
      <c r="E22" s="98" t="s">
        <v>1552</v>
      </c>
      <c r="F22" s="124">
        <v>1</v>
      </c>
      <c r="G22" s="95">
        <f t="shared" si="4"/>
        <v>0</v>
      </c>
      <c r="H22" s="96">
        <f t="shared" si="2"/>
        <v>0</v>
      </c>
      <c r="I22" s="244" t="str">
        <f ca="1">OFFSET(L!$C$1,MATCH("Checker"&amp;"Comp",L!$A:$A,0)-1,SL,,)</f>
        <v>Complete</v>
      </c>
      <c r="J22" s="245" t="str">
        <f ca="1">OFFSET(L!$C$1,MATCH("Checker"&amp;ADDRESS(ROW(),COLUMN(),4),L!$A:$A,0)-1,SL,,)</f>
        <v>Declare if Gold is necessary to the production of your products and contained within the finished products declared in Declaration tab cell D34</v>
      </c>
    </row>
    <row r="23" spans="1:10" ht="39">
      <c r="A23" s="117" t="str">
        <f ca="1">Declaration!B35</f>
        <v>Tungsten  (*)</v>
      </c>
      <c r="B23" s="116" t="str">
        <f>Declaration!D35</f>
        <v>No</v>
      </c>
      <c r="C23" s="116" t="str">
        <f t="shared" ca="1" si="3"/>
        <v>Complete</v>
      </c>
      <c r="D23" s="128" t="str">
        <f>IF(H23=1,"Click here to answer question 2 for Tungsten","")</f>
        <v/>
      </c>
      <c r="E23" s="98" t="s">
        <v>1552</v>
      </c>
      <c r="F23" s="124">
        <v>1</v>
      </c>
      <c r="G23" s="95">
        <f t="shared" si="4"/>
        <v>0</v>
      </c>
      <c r="H23" s="96">
        <f t="shared" si="2"/>
        <v>0</v>
      </c>
      <c r="I23" s="244" t="str">
        <f ca="1">OFFSET(L!$C$1,MATCH("Checker"&amp;"Comp",L!$A:$A,0)-1,SL,,)</f>
        <v>Complete</v>
      </c>
      <c r="J23" s="245" t="str">
        <f ca="1">OFFSET(L!$C$1,MATCH("Checker"&amp;ADDRESS(ROW(),COLUMN(),4),L!$A:$A,0)-1,SL,,)</f>
        <v>Declare if Tungsten is necessary to the production of your products and contained within the finished products declared in Declaration tab cell D35</v>
      </c>
    </row>
    <row r="24" spans="1:10" ht="38.25">
      <c r="A24" s="116" t="str">
        <f ca="1">Declaration!B37</f>
        <v>3) Do any of the smelters in your supply chain source the 3TG from the covered countries?  (*)</v>
      </c>
      <c r="B24" s="119"/>
      <c r="C24" s="119"/>
      <c r="D24" s="127"/>
      <c r="E24" s="98" t="s">
        <v>1552</v>
      </c>
      <c r="F24" s="124"/>
      <c r="G24" s="24"/>
      <c r="H24" s="24"/>
      <c r="J24" s="245"/>
    </row>
    <row r="25" spans="1:10" ht="39" customHeight="1">
      <c r="A25" s="117" t="str">
        <f ca="1">Declaration!B38</f>
        <v xml:space="preserve">Tantalum  </v>
      </c>
      <c r="B25" s="116">
        <f>Declaration!D38</f>
        <v>0</v>
      </c>
      <c r="C25" s="116" t="str">
        <f t="shared" ca="1" si="3"/>
        <v>Complete</v>
      </c>
      <c r="D25" s="128" t="str">
        <f>IF(H25=1,"Click here to answer question 3 for Tantalum","")</f>
        <v/>
      </c>
      <c r="E25" s="98" t="s">
        <v>1552</v>
      </c>
      <c r="F25" s="125">
        <f>IF(AND(B$15="No",B$20="No"),0,1)</f>
        <v>0</v>
      </c>
      <c r="G25" s="95">
        <f t="shared" ref="G25:G60" si="5">IF(B25=0,1,0)</f>
        <v>1</v>
      </c>
      <c r="H25" s="96">
        <f t="shared" ref="H25:H61" si="6">F25*G25</f>
        <v>0</v>
      </c>
      <c r="I25" s="244" t="str">
        <f ca="1">OFFSET(L!$C$1,MATCH("Checker"&amp;"Comp",L!$A:$A,0)-1,SL,,)</f>
        <v>Complete</v>
      </c>
      <c r="J25" s="22" t="str">
        <f ca="1">OFFSET(L!$C$1,MATCH("Checker"&amp;ADDRESS(ROW(),COLUMN(),4),L!$A:$A,0)-1,SL,,)</f>
        <v>Declare if Tantalum used within the scope of products declared within this survey response originated from the DRC or an adjoining Country on the Declaration tab cell D38</v>
      </c>
    </row>
    <row r="26" spans="1:10" ht="39">
      <c r="A26" s="117" t="str">
        <f ca="1">Declaration!B39</f>
        <v>Tin  (*)</v>
      </c>
      <c r="B26" s="116" t="str">
        <f>Declaration!D39</f>
        <v>No</v>
      </c>
      <c r="C26" s="116" t="str">
        <f t="shared" ca="1" si="3"/>
        <v>Complete</v>
      </c>
      <c r="D26" s="128" t="str">
        <f>IF(H26=1,"Click here to answer question 3 for Tin","")</f>
        <v/>
      </c>
      <c r="E26" s="98" t="s">
        <v>1552</v>
      </c>
      <c r="F26" s="125">
        <f>IF(AND(B$16="No",B$21="No"),0,1)</f>
        <v>1</v>
      </c>
      <c r="G26" s="95">
        <f t="shared" si="5"/>
        <v>0</v>
      </c>
      <c r="H26" s="96">
        <f t="shared" si="6"/>
        <v>0</v>
      </c>
      <c r="I26" s="244" t="str">
        <f ca="1">OFFSET(L!$C$1,MATCH("Checker"&amp;"Comp",L!$A:$A,0)-1,SL,,)</f>
        <v>Complete</v>
      </c>
      <c r="J26" s="22" t="str">
        <f ca="1">OFFSET(L!$C$1,MATCH("Checker"&amp;ADDRESS(ROW(),COLUMN(),4),L!$A:$A,0)-1,SL,,)</f>
        <v>Declare if Tin used within the scope of products declared within this survey response originated from the DRC or an adjoining Country on the Declaration tab cell D39</v>
      </c>
    </row>
    <row r="27" spans="1:10" ht="39">
      <c r="A27" s="117" t="str">
        <f ca="1">Declaration!B40</f>
        <v xml:space="preserve">Gold  </v>
      </c>
      <c r="B27" s="116">
        <f>Declaration!D40</f>
        <v>0</v>
      </c>
      <c r="C27" s="116" t="str">
        <f t="shared" ca="1" si="3"/>
        <v>Complete</v>
      </c>
      <c r="D27" s="128" t="str">
        <f>IF(H27=1,"Click here to answer question 3 for Gold","")</f>
        <v/>
      </c>
      <c r="E27" s="98" t="s">
        <v>1552</v>
      </c>
      <c r="F27" s="125">
        <f>IF(AND(B$17="No",B$22="No"),0,1)</f>
        <v>0</v>
      </c>
      <c r="G27" s="95">
        <f t="shared" si="5"/>
        <v>1</v>
      </c>
      <c r="H27" s="96">
        <f t="shared" si="6"/>
        <v>0</v>
      </c>
      <c r="I27" s="244" t="str">
        <f ca="1">OFFSET(L!$C$1,MATCH("Checker"&amp;"Comp",L!$A:$A,0)-1,SL,,)</f>
        <v>Complete</v>
      </c>
      <c r="J27" s="22" t="str">
        <f ca="1">OFFSET(L!$C$1,MATCH("Checker"&amp;ADDRESS(ROW(),COLUMN(),4),L!$A:$A,0)-1,SL,,)</f>
        <v>Declare if Gold used within the scope of products declared within this survey response originated from the DRC or an adjoining Country on the Declaration tab cell D40</v>
      </c>
    </row>
    <row r="28" spans="1:10" ht="51">
      <c r="A28" s="117" t="str">
        <f ca="1">Declaration!B41</f>
        <v xml:space="preserve">Tungsten  </v>
      </c>
      <c r="B28" s="116">
        <f>Declaration!D41</f>
        <v>0</v>
      </c>
      <c r="C28" s="116" t="str">
        <f t="shared" ca="1" si="3"/>
        <v>Complete</v>
      </c>
      <c r="D28" s="128" t="str">
        <f>IF(H28=1,"Click here to answer question 3 for Tungsten","")</f>
        <v/>
      </c>
      <c r="E28" s="98" t="s">
        <v>1552</v>
      </c>
      <c r="F28" s="125">
        <f>IF(AND(B$18="No",B$23="No"),0,1)</f>
        <v>0</v>
      </c>
      <c r="G28" s="95">
        <f t="shared" si="5"/>
        <v>1</v>
      </c>
      <c r="H28" s="96">
        <f t="shared" si="6"/>
        <v>0</v>
      </c>
      <c r="I28" s="244" t="str">
        <f ca="1">OFFSET(L!$C$1,MATCH("Checker"&amp;"Comp",L!$A:$A,0)-1,SL,,)</f>
        <v>Complete</v>
      </c>
      <c r="J28" s="22" t="str">
        <f ca="1">OFFSET(L!$C$1,MATCH("Checker"&amp;ADDRESS(ROW(),COLUMN(),4),L!$A:$A,0)-1,SL,,)</f>
        <v>Declare if Tungsten used within the scope of products declared within this survey response originated from the DRC or an adjoining Country on the Declaration tab cell D41</v>
      </c>
    </row>
    <row r="29" spans="1:10" ht="38.25">
      <c r="A29" s="116" t="str">
        <f ca="1">Declaration!B43</f>
        <v>4) Does 100 percent of the 3TG (necessary to the functionality or production of your products) originate from recycled or scrap sources?  (*)</v>
      </c>
      <c r="B29" s="119"/>
      <c r="C29" s="119"/>
      <c r="D29" s="127"/>
      <c r="E29" s="98" t="s">
        <v>2670</v>
      </c>
      <c r="F29" s="124"/>
      <c r="G29" s="24"/>
      <c r="H29" s="24"/>
      <c r="J29" s="245"/>
    </row>
    <row r="30" spans="1:10" ht="39" customHeight="1">
      <c r="A30" s="117" t="str">
        <f ca="1">Declaration!B44</f>
        <v xml:space="preserve">Tantalum  </v>
      </c>
      <c r="B30" s="116">
        <f>Declaration!D44</f>
        <v>0</v>
      </c>
      <c r="C30" s="116" t="str">
        <f ca="1">IF(H30=1,J30,I30)</f>
        <v>Complete</v>
      </c>
      <c r="D30" s="128" t="str">
        <f>IF(H30=1,"Click here to answer question 4 for Tantalum","")</f>
        <v/>
      </c>
      <c r="E30" s="98" t="s">
        <v>2670</v>
      </c>
      <c r="F30" s="125">
        <f>F25</f>
        <v>0</v>
      </c>
      <c r="G30" s="95">
        <f>IF(B30=0,1,0)</f>
        <v>1</v>
      </c>
      <c r="H30" s="96">
        <f>F30*G30</f>
        <v>0</v>
      </c>
      <c r="I30" s="244" t="str">
        <f ca="1">OFFSET(L!$C$1,MATCH("Checker"&amp;"Comp",L!$A:$A,0)-1,SL,,)</f>
        <v>Complete</v>
      </c>
      <c r="J30" s="245" t="str">
        <f ca="1">OFFSET(L!$C$1,MATCH("Checker"&amp;ADDRESS(ROW(),COLUMN(),4),L!$A:$A,0)-1,SL,,)</f>
        <v>Declare if Tantalum used within the scope of products declared within this survey response originated entirely from a recycled or scrap source on the Declaration tab cell D44</v>
      </c>
    </row>
    <row r="31" spans="1:10" ht="39">
      <c r="A31" s="117" t="str">
        <f ca="1">Declaration!B45</f>
        <v>Tin  (*)</v>
      </c>
      <c r="B31" s="116" t="str">
        <f>Declaration!D45</f>
        <v>No</v>
      </c>
      <c r="C31" s="116" t="str">
        <f ca="1">IF(H31=1,J31,I31)</f>
        <v>Complete</v>
      </c>
      <c r="D31" s="128" t="str">
        <f>IF(H31=1,"Click here to answer question 4 for Tin","")</f>
        <v/>
      </c>
      <c r="E31" s="98" t="s">
        <v>2670</v>
      </c>
      <c r="F31" s="125">
        <f>F26</f>
        <v>1</v>
      </c>
      <c r="G31" s="95">
        <f>IF(B31=0,1,0)</f>
        <v>0</v>
      </c>
      <c r="H31" s="96">
        <f>F31*G31</f>
        <v>0</v>
      </c>
      <c r="I31" s="244" t="str">
        <f ca="1">OFFSET(L!$C$1,MATCH("Checker"&amp;"Comp",L!$A:$A,0)-1,SL,,)</f>
        <v>Complete</v>
      </c>
      <c r="J31" s="245" t="str">
        <f ca="1">OFFSET(L!$C$1,MATCH("Checker"&amp;ADDRESS(ROW(),COLUMN(),4),L!$A:$A,0)-1,SL,,)</f>
        <v>Declare if Tin used within the scope of products declared within this survey response originated entirely from a recycled or scrap source on the Declaration tab cell D45</v>
      </c>
    </row>
    <row r="32" spans="1:10" ht="39">
      <c r="A32" s="117" t="str">
        <f ca="1">Declaration!B46</f>
        <v xml:space="preserve">Gold  </v>
      </c>
      <c r="B32" s="116">
        <f>Declaration!D46</f>
        <v>0</v>
      </c>
      <c r="C32" s="116" t="str">
        <f ca="1">IF(H32=1,J32,I32)</f>
        <v>Complete</v>
      </c>
      <c r="D32" s="128" t="str">
        <f>IF(H32=1,"Click here to answer question 4 for Gold","")</f>
        <v/>
      </c>
      <c r="E32" s="98" t="s">
        <v>2670</v>
      </c>
      <c r="F32" s="125">
        <f>F27</f>
        <v>0</v>
      </c>
      <c r="G32" s="95">
        <f>IF(B32=0,1,0)</f>
        <v>1</v>
      </c>
      <c r="H32" s="96">
        <f>F32*G32</f>
        <v>0</v>
      </c>
      <c r="I32" s="244" t="str">
        <f ca="1">OFFSET(L!$C$1,MATCH("Checker"&amp;"Comp",L!$A:$A,0)-1,SL,,)</f>
        <v>Complete</v>
      </c>
      <c r="J32" s="245" t="str">
        <f ca="1">OFFSET(L!$C$1,MATCH("Checker"&amp;ADDRESS(ROW(),COLUMN(),4),L!$A:$A,0)-1,SL,,)</f>
        <v>Declare if Gold used within the scope of products declared within this survey response originated entirely from a recycled or scrap source on the Declaration tab cell D46</v>
      </c>
    </row>
    <row r="33" spans="1:10" ht="51">
      <c r="A33" s="117" t="str">
        <f ca="1">Declaration!B47</f>
        <v xml:space="preserve">Tungsten  </v>
      </c>
      <c r="B33" s="116">
        <f>Declaration!D47</f>
        <v>0</v>
      </c>
      <c r="C33" s="116" t="str">
        <f ca="1">IF(H33=1,J33,I33)</f>
        <v>Complete</v>
      </c>
      <c r="D33" s="128" t="str">
        <f>IF(H33=1,"Click here to answer question 4 for Tungsten","")</f>
        <v/>
      </c>
      <c r="E33" s="98" t="s">
        <v>2670</v>
      </c>
      <c r="F33" s="125">
        <f>F28</f>
        <v>0</v>
      </c>
      <c r="G33" s="95">
        <f>IF(B33=0,1,0)</f>
        <v>1</v>
      </c>
      <c r="H33" s="96">
        <f>F33*G33</f>
        <v>0</v>
      </c>
      <c r="I33" s="244" t="str">
        <f ca="1">OFFSET(L!$C$1,MATCH("Checker"&amp;"Comp",L!$A:$A,0)-1,SL,,)</f>
        <v>Complete</v>
      </c>
      <c r="J33" s="245" t="str">
        <f ca="1">OFFSET(L!$C$1,MATCH("Checker"&amp;ADDRESS(ROW(),COLUMN(),4),L!$A:$A,0)-1,SL,,)</f>
        <v>Declare if Tungsten used within the scope of products declared within this survey response originated entirely from a recycled or scrap source on the Declaration tab cell D47</v>
      </c>
    </row>
    <row r="34" spans="1:10" ht="38.25">
      <c r="A34" s="116" t="str">
        <f ca="1">Declaration!B49</f>
        <v>5) Have you received data/information for each 3TG from all relevant suppliers? (*)</v>
      </c>
      <c r="B34" s="119"/>
      <c r="C34" s="119"/>
      <c r="D34" s="127"/>
      <c r="E34" s="98" t="s">
        <v>1552</v>
      </c>
      <c r="F34" s="124"/>
      <c r="G34" s="24"/>
      <c r="H34" s="24"/>
    </row>
    <row r="35" spans="1:10" ht="26.25">
      <c r="A35" s="117" t="str">
        <f ca="1">Declaration!B50</f>
        <v xml:space="preserve">Tantalum  </v>
      </c>
      <c r="B35" s="116">
        <f>Declaration!D50</f>
        <v>0</v>
      </c>
      <c r="C35" s="116" t="str">
        <f t="shared" ca="1" si="3"/>
        <v>Complete</v>
      </c>
      <c r="D35" s="126" t="str">
        <f>IF(H35=1,"Click here to answer question 5 for Tantalum","")</f>
        <v/>
      </c>
      <c r="E35" s="98" t="s">
        <v>1551</v>
      </c>
      <c r="F35" s="125">
        <f>F25</f>
        <v>0</v>
      </c>
      <c r="G35" s="95">
        <f t="shared" si="5"/>
        <v>1</v>
      </c>
      <c r="H35" s="96">
        <f t="shared" si="6"/>
        <v>0</v>
      </c>
      <c r="I35" s="244" t="str">
        <f ca="1">OFFSET(L!$C$1,MATCH("Checker"&amp;"Comp",L!$A:$A,0)-1,SL,,)</f>
        <v>Complete</v>
      </c>
      <c r="J35" s="22" t="str">
        <f ca="1">OFFSET(L!$C$1,MATCH("Checker"&amp;ADDRESS(ROW(),COLUMN(),4),L!$A:$A,0)-1,SL,,)</f>
        <v>Provide % of completeness of supplier's smelter information on Declaration tab cell D50</v>
      </c>
    </row>
    <row r="36" spans="1:10" ht="26.25">
      <c r="A36" s="117" t="str">
        <f ca="1">Declaration!B51</f>
        <v>Tin  (*)</v>
      </c>
      <c r="B36" s="116" t="str">
        <f>Declaration!D51</f>
        <v>Yes, 100%</v>
      </c>
      <c r="C36" s="116" t="str">
        <f t="shared" ca="1" si="3"/>
        <v>Complete</v>
      </c>
      <c r="D36" s="126" t="str">
        <f>IF(H36=1,"Click here to answer question 5 for Tin","")</f>
        <v/>
      </c>
      <c r="E36" s="98" t="s">
        <v>1551</v>
      </c>
      <c r="F36" s="125">
        <f>F26</f>
        <v>1</v>
      </c>
      <c r="G36" s="95">
        <f t="shared" si="5"/>
        <v>0</v>
      </c>
      <c r="H36" s="96">
        <f t="shared" si="6"/>
        <v>0</v>
      </c>
      <c r="I36" s="244" t="str">
        <f ca="1">OFFSET(L!$C$1,MATCH("Checker"&amp;"Comp",L!$A:$A,0)-1,SL,,)</f>
        <v>Complete</v>
      </c>
      <c r="J36" s="22" t="str">
        <f ca="1">OFFSET(L!$C$1,MATCH("Checker"&amp;ADDRESS(ROW(),COLUMN(),4),L!$A:$A,0)-1,SL,,)</f>
        <v>Provide % of completeness of supplier's smelter information on Declaration tab cell D51</v>
      </c>
    </row>
    <row r="37" spans="1:10" ht="26.25">
      <c r="A37" s="117" t="str">
        <f ca="1">Declaration!B52</f>
        <v xml:space="preserve">Gold  </v>
      </c>
      <c r="B37" s="116">
        <f>Declaration!D52</f>
        <v>0</v>
      </c>
      <c r="C37" s="116" t="str">
        <f t="shared" ca="1" si="3"/>
        <v>Complete</v>
      </c>
      <c r="D37" s="126" t="str">
        <f>IF(H37=1,"Click here to answer question 5 for Gold","")</f>
        <v/>
      </c>
      <c r="E37" s="98" t="s">
        <v>1551</v>
      </c>
      <c r="F37" s="125">
        <f>F27</f>
        <v>0</v>
      </c>
      <c r="G37" s="95">
        <f t="shared" si="5"/>
        <v>1</v>
      </c>
      <c r="H37" s="96">
        <f t="shared" si="6"/>
        <v>0</v>
      </c>
      <c r="I37" s="244" t="str">
        <f ca="1">OFFSET(L!$C$1,MATCH("Checker"&amp;"Comp",L!$A:$A,0)-1,SL,,)</f>
        <v>Complete</v>
      </c>
      <c r="J37" s="22" t="str">
        <f ca="1">OFFSET(L!$C$1,MATCH("Checker"&amp;ADDRESS(ROW(),COLUMN(),4),L!$A:$A,0)-1,SL,,)</f>
        <v>Provide % of completeness of supplier's smelter information on Declaration tab cell D52</v>
      </c>
    </row>
    <row r="38" spans="1:10" ht="26.25">
      <c r="A38" s="117" t="str">
        <f ca="1">Declaration!B53</f>
        <v xml:space="preserve">Tungsten  </v>
      </c>
      <c r="B38" s="116">
        <f>Declaration!D53</f>
        <v>0</v>
      </c>
      <c r="C38" s="116" t="str">
        <f t="shared" ca="1" si="3"/>
        <v>Complete</v>
      </c>
      <c r="D38" s="126" t="str">
        <f>IF(H38=1,"Click here to answer question 5 for Tungsten","")</f>
        <v/>
      </c>
      <c r="E38" s="98" t="s">
        <v>1551</v>
      </c>
      <c r="F38" s="125">
        <f>F28</f>
        <v>0</v>
      </c>
      <c r="G38" s="95">
        <f t="shared" si="5"/>
        <v>1</v>
      </c>
      <c r="H38" s="96">
        <f t="shared" si="6"/>
        <v>0</v>
      </c>
      <c r="I38" s="244" t="str">
        <f ca="1">OFFSET(L!$C$1,MATCH("Checker"&amp;"Comp",L!$A:$A,0)-1,SL,,)</f>
        <v>Complete</v>
      </c>
      <c r="J38" s="22" t="str">
        <f ca="1">OFFSET(L!$C$1,MATCH("Checker"&amp;ADDRESS(ROW(),COLUMN(),4),L!$A:$A,0)-1,SL,,)</f>
        <v>Provide % of completeness of supplier's smelter information on Declaration tab cell D53</v>
      </c>
    </row>
    <row r="39" spans="1:10" ht="51">
      <c r="A39" s="116" t="str">
        <f ca="1">Declaration!B55</f>
        <v>6) Have you identified all of the smelters supplying the 3TG to your supply chain?  (*)</v>
      </c>
      <c r="B39" s="119"/>
      <c r="C39" s="119"/>
      <c r="D39" s="127"/>
      <c r="E39" s="98" t="s">
        <v>1553</v>
      </c>
      <c r="F39" s="124"/>
      <c r="G39" s="24"/>
      <c r="H39" s="24"/>
    </row>
    <row r="40" spans="1:10" ht="51.75">
      <c r="A40" s="117" t="str">
        <f ca="1">Declaration!B56</f>
        <v xml:space="preserve">Tantalum  </v>
      </c>
      <c r="B40" s="116">
        <f>Declaration!D56</f>
        <v>0</v>
      </c>
      <c r="C40" s="116" t="str">
        <f t="shared" ca="1" si="3"/>
        <v>Complete</v>
      </c>
      <c r="D40" s="128" t="str">
        <f>IF(H40=1,"Click here to answer question 6 for Tantalum","")</f>
        <v/>
      </c>
      <c r="E40" s="98" t="s">
        <v>2666</v>
      </c>
      <c r="F40" s="125">
        <f>F25</f>
        <v>0</v>
      </c>
      <c r="G40" s="95">
        <f t="shared" si="5"/>
        <v>1</v>
      </c>
      <c r="H40" s="96">
        <f t="shared" si="6"/>
        <v>0</v>
      </c>
      <c r="I40" s="244" t="str">
        <f ca="1">OFFSET(L!$C$1,MATCH("Checker"&amp;"Comp",L!$A:$A,0)-1,SL,,)</f>
        <v>Complete</v>
      </c>
      <c r="J40" s="22" t="str">
        <f ca="1">OFFSET(L!$C$1,MATCH("Checker"&amp;ADDRESS(ROW(),COLUMN(),4),L!$A:$A,0)-1,SL,,)</f>
        <v>Declare if all smelter names have been provided in this survey response under the scope of products declared on the Declaration tab cell D56</v>
      </c>
    </row>
    <row r="41" spans="1:10" ht="51.75">
      <c r="A41" s="117" t="str">
        <f ca="1">Declaration!B57</f>
        <v>Tin  (*)</v>
      </c>
      <c r="B41" s="116" t="str">
        <f>Declaration!D57</f>
        <v>Yes</v>
      </c>
      <c r="C41" s="116" t="str">
        <f t="shared" ca="1" si="3"/>
        <v>Complete</v>
      </c>
      <c r="D41" s="128" t="str">
        <f>IF(H41=1,"Click here to answer question 6 for Tin","")</f>
        <v/>
      </c>
      <c r="E41" s="98" t="s">
        <v>2666</v>
      </c>
      <c r="F41" s="125">
        <f>F26</f>
        <v>1</v>
      </c>
      <c r="G41" s="95">
        <f t="shared" si="5"/>
        <v>0</v>
      </c>
      <c r="H41" s="96">
        <f t="shared" si="6"/>
        <v>0</v>
      </c>
      <c r="I41" s="244" t="str">
        <f ca="1">OFFSET(L!$C$1,MATCH("Checker"&amp;"Comp",L!$A:$A,0)-1,SL,,)</f>
        <v>Complete</v>
      </c>
      <c r="J41" s="22" t="str">
        <f ca="1">OFFSET(L!$C$1,MATCH("Checker"&amp;ADDRESS(ROW(),COLUMN(),4),L!$A:$A,0)-1,SL,,)</f>
        <v>Declare if all smelter names have been provided in this survey response under the scope of products declared on the Declaration tab cell D57</v>
      </c>
    </row>
    <row r="42" spans="1:10" ht="51.75">
      <c r="A42" s="117" t="str">
        <f ca="1">Declaration!B58</f>
        <v xml:space="preserve">Gold  </v>
      </c>
      <c r="B42" s="116">
        <f>Declaration!D58</f>
        <v>0</v>
      </c>
      <c r="C42" s="116" t="str">
        <f t="shared" ca="1" si="3"/>
        <v>Complete</v>
      </c>
      <c r="D42" s="128" t="str">
        <f>IF(H42=1,"Click here to answer question 6 for Gold","")</f>
        <v/>
      </c>
      <c r="E42" s="98" t="s">
        <v>2666</v>
      </c>
      <c r="F42" s="125">
        <f>F27</f>
        <v>0</v>
      </c>
      <c r="G42" s="95">
        <f t="shared" si="5"/>
        <v>1</v>
      </c>
      <c r="H42" s="96">
        <f t="shared" si="6"/>
        <v>0</v>
      </c>
      <c r="I42" s="244" t="str">
        <f ca="1">OFFSET(L!$C$1,MATCH("Checker"&amp;"Comp",L!$A:$A,0)-1,SL,,)</f>
        <v>Complete</v>
      </c>
      <c r="J42" s="22" t="str">
        <f ca="1">OFFSET(L!$C$1,MATCH("Checker"&amp;ADDRESS(ROW(),COLUMN(),4),L!$A:$A,0)-1,SL,,)</f>
        <v>Declare if all smelter names have been provided in this survey response under the scope of products declared on the Declaration tab cell D58</v>
      </c>
    </row>
    <row r="43" spans="1:10" ht="51.75">
      <c r="A43" s="117" t="str">
        <f ca="1">Declaration!B59</f>
        <v xml:space="preserve">Tungsten  </v>
      </c>
      <c r="B43" s="116">
        <f>Declaration!D59</f>
        <v>0</v>
      </c>
      <c r="C43" s="116" t="str">
        <f t="shared" ca="1" si="3"/>
        <v>Complete</v>
      </c>
      <c r="D43" s="128" t="str">
        <f>IF(H43=1,"Click here to answer question 6 for Tungsten","")</f>
        <v/>
      </c>
      <c r="E43" s="98" t="s">
        <v>2666</v>
      </c>
      <c r="F43" s="125">
        <f>F28</f>
        <v>0</v>
      </c>
      <c r="G43" s="95">
        <f t="shared" si="5"/>
        <v>1</v>
      </c>
      <c r="H43" s="96">
        <f t="shared" si="6"/>
        <v>0</v>
      </c>
      <c r="I43" s="244" t="str">
        <f ca="1">OFFSET(L!$C$1,MATCH("Checker"&amp;"Comp",L!$A:$A,0)-1,SL,,)</f>
        <v>Complete</v>
      </c>
      <c r="J43" s="22" t="str">
        <f ca="1">OFFSET(L!$C$1,MATCH("Checker"&amp;ADDRESS(ROW(),COLUMN(),4),L!$A:$A,0)-1,SL,,)</f>
        <v>Declare if all smelter names have been provided in this survey response which the scope of products declared on the Declaration tab cell D59</v>
      </c>
    </row>
    <row r="44" spans="1:10" ht="63.75">
      <c r="A44" s="116" t="str">
        <f ca="1">Declaration!B61</f>
        <v>7) Has all applicable smelter information received by your company been reported in this declaration?  (*)</v>
      </c>
      <c r="B44" s="119"/>
      <c r="C44" s="119"/>
      <c r="D44" s="127"/>
      <c r="E44" s="98" t="s">
        <v>1554</v>
      </c>
      <c r="F44" s="124"/>
      <c r="G44" s="24"/>
      <c r="H44" s="24"/>
    </row>
    <row r="45" spans="1:10" ht="39">
      <c r="A45" s="117" t="str">
        <f ca="1">Declaration!B62</f>
        <v xml:space="preserve">Tantalum  </v>
      </c>
      <c r="B45" s="116">
        <f>Declaration!D62</f>
        <v>0</v>
      </c>
      <c r="C45" s="116" t="str">
        <f t="shared" ca="1" si="3"/>
        <v>Complete</v>
      </c>
      <c r="D45" s="129" t="str">
        <f>IF(H45=1,"Click here to answer question 7 for Tantalum","")</f>
        <v/>
      </c>
      <c r="E45" s="98" t="s">
        <v>1552</v>
      </c>
      <c r="F45" s="125">
        <f>F25</f>
        <v>0</v>
      </c>
      <c r="G45" s="95">
        <f t="shared" si="5"/>
        <v>1</v>
      </c>
      <c r="H45" s="96">
        <f t="shared" si="6"/>
        <v>0</v>
      </c>
      <c r="I45" s="244" t="str">
        <f ca="1">OFFSET(L!$C$1,MATCH("Checker"&amp;"Comp",L!$A:$A,0)-1,SL,,)</f>
        <v>Complete</v>
      </c>
      <c r="J45" s="22" t="str">
        <f ca="1">OFFSET(L!$C$1,MATCH("Checker"&amp;ADDRESS(ROW(),COLUMN(),4),L!$A:$A,0)-1,SL,,)</f>
        <v>Declare if all applicable Tantalum smelter information has been provided on Declaration tab cell D62</v>
      </c>
    </row>
    <row r="46" spans="1:10" ht="39">
      <c r="A46" s="117" t="str">
        <f ca="1">Declaration!B63</f>
        <v>Tin  (*)</v>
      </c>
      <c r="B46" s="116" t="str">
        <f>Declaration!D63</f>
        <v>Yes</v>
      </c>
      <c r="C46" s="116" t="str">
        <f t="shared" ca="1" si="3"/>
        <v>Complete</v>
      </c>
      <c r="D46" s="129" t="str">
        <f>IF(H46=1,"Click here to answer question 7 for Tin","")</f>
        <v/>
      </c>
      <c r="E46" s="98" t="s">
        <v>1552</v>
      </c>
      <c r="F46" s="125">
        <f>F26</f>
        <v>1</v>
      </c>
      <c r="G46" s="95">
        <f t="shared" si="5"/>
        <v>0</v>
      </c>
      <c r="H46" s="96">
        <f t="shared" si="6"/>
        <v>0</v>
      </c>
      <c r="I46" s="244" t="str">
        <f ca="1">OFFSET(L!$C$1,MATCH("Checker"&amp;"Comp",L!$A:$A,0)-1,SL,,)</f>
        <v>Complete</v>
      </c>
      <c r="J46" s="22" t="str">
        <f ca="1">OFFSET(L!$C$1,MATCH("Checker"&amp;ADDRESS(ROW(),COLUMN(),4),L!$A:$A,0)-1,SL,,)</f>
        <v>Declare if all applicable Tin smelter information has been provided on Declaration tab cell D63</v>
      </c>
    </row>
    <row r="47" spans="1:10" ht="39">
      <c r="A47" s="117" t="str">
        <f ca="1">Declaration!B64</f>
        <v xml:space="preserve">Gold  </v>
      </c>
      <c r="B47" s="116">
        <f>Declaration!D64</f>
        <v>0</v>
      </c>
      <c r="C47" s="116" t="str">
        <f t="shared" ca="1" si="3"/>
        <v>Complete</v>
      </c>
      <c r="D47" s="129" t="str">
        <f>IF(H47=1,"Click here to answer question 7 for Gold","")</f>
        <v/>
      </c>
      <c r="E47" s="98" t="s">
        <v>1552</v>
      </c>
      <c r="F47" s="125">
        <f>F27</f>
        <v>0</v>
      </c>
      <c r="G47" s="95">
        <f t="shared" si="5"/>
        <v>1</v>
      </c>
      <c r="H47" s="96">
        <f t="shared" si="6"/>
        <v>0</v>
      </c>
      <c r="I47" s="244" t="str">
        <f ca="1">OFFSET(L!$C$1,MATCH("Checker"&amp;"Comp",L!$A:$A,0)-1,SL,,)</f>
        <v>Complete</v>
      </c>
      <c r="J47" s="22" t="str">
        <f ca="1">OFFSET(L!$C$1,MATCH("Checker"&amp;ADDRESS(ROW(),COLUMN(),4),L!$A:$A,0)-1,SL,,)</f>
        <v>Declare if all applicable Gold smelter information has been provided on Declaration tab cell D64</v>
      </c>
    </row>
    <row r="48" spans="1:10" ht="39">
      <c r="A48" s="117" t="str">
        <f ca="1">Declaration!B65</f>
        <v xml:space="preserve">Tungsten  </v>
      </c>
      <c r="B48" s="116">
        <f>Declaration!D65</f>
        <v>0</v>
      </c>
      <c r="C48" s="116" t="str">
        <f t="shared" ca="1" si="3"/>
        <v>Complete</v>
      </c>
      <c r="D48" s="129" t="str">
        <f>IF(H48=1,"Click here to answer question 7 for Tungsten","")</f>
        <v/>
      </c>
      <c r="E48" s="98" t="s">
        <v>1552</v>
      </c>
      <c r="F48" s="125">
        <f>F28</f>
        <v>0</v>
      </c>
      <c r="G48" s="95">
        <f t="shared" si="5"/>
        <v>1</v>
      </c>
      <c r="H48" s="96">
        <f t="shared" si="6"/>
        <v>0</v>
      </c>
      <c r="I48" s="244" t="str">
        <f ca="1">OFFSET(L!$C$1,MATCH("Checker"&amp;"Comp",L!$A:$A,0)-1,SL,,)</f>
        <v>Complete</v>
      </c>
      <c r="J48" s="22" t="str">
        <f ca="1">OFFSET(L!$C$1,MATCH("Checker"&amp;ADDRESS(ROW(),COLUMN(),4),L!$A:$A,0)-1,SL,,)</f>
        <v>Declare if all applicable Tungsten smelter information has been provided on Declaration tab cell D65</v>
      </c>
    </row>
    <row r="49" spans="1:12" ht="25.5">
      <c r="A49" s="116" t="str">
        <f ca="1">Declaration!B68</f>
        <v>Question</v>
      </c>
      <c r="B49" s="119"/>
      <c r="C49" s="119"/>
      <c r="D49" s="127"/>
      <c r="E49" s="98" t="s">
        <v>943</v>
      </c>
      <c r="F49" s="124"/>
      <c r="G49" s="124"/>
      <c r="H49" s="124"/>
    </row>
    <row r="50" spans="1:12" ht="39">
      <c r="A50" s="116" t="str">
        <f ca="1">Declaration!B69</f>
        <v>A. Do you have a policy in place that addresses conflict minerals sourcing? (*)</v>
      </c>
      <c r="B50" s="116" t="str">
        <f>Declaration!D69</f>
        <v>Yes</v>
      </c>
      <c r="C50" s="116" t="str">
        <f t="shared" ca="1" si="3"/>
        <v>Complete</v>
      </c>
      <c r="D50" s="126" t="str">
        <f>IF(H50=1,"Click here to answer question (A)","")</f>
        <v/>
      </c>
      <c r="E50" s="98" t="s">
        <v>2670</v>
      </c>
      <c r="F50" s="125">
        <f>IF(SUM(F$25:F$28)=0,0,1)</f>
        <v>1</v>
      </c>
      <c r="G50" s="95">
        <f t="shared" si="5"/>
        <v>0</v>
      </c>
      <c r="H50" s="96">
        <f t="shared" si="6"/>
        <v>0</v>
      </c>
      <c r="I50" s="244" t="str">
        <f ca="1">OFFSET(L!$C$1,MATCH("Checker"&amp;"Comp",L!$A:$A,0)-1,SL,,)</f>
        <v>Complete</v>
      </c>
      <c r="J50" s="22" t="str">
        <f ca="1">OFFSET(L!$C$1,MATCH("Checker"&amp;ADDRESS(ROW(),COLUMN(),4),L!$A:$A,0)-1,SL,,)</f>
        <v>Answer if your company has a DRC conflict-free sourcing policy on the Declaration tab cell D69</v>
      </c>
    </row>
    <row r="51" spans="1:12" ht="39">
      <c r="A51" s="116" t="str">
        <f ca="1">Declaration!B71</f>
        <v>B. Is your conflict minerals sourcing policy publicly available on your website? (Note – If yes, the user shall specify the URL in the comment field.) (*)</v>
      </c>
      <c r="B51" s="116" t="str">
        <f>Declaration!D71</f>
        <v>No</v>
      </c>
      <c r="C51" s="116" t="str">
        <f t="shared" ca="1" si="3"/>
        <v>Complete</v>
      </c>
      <c r="D51" s="126" t="str">
        <f>IF(H51=1,"Click here to answer question (B)","")</f>
        <v/>
      </c>
      <c r="E51" s="98" t="s">
        <v>2670</v>
      </c>
      <c r="F51" s="125">
        <f t="shared" ref="F51:F60" si="7">F$50</f>
        <v>1</v>
      </c>
      <c r="G51" s="95">
        <f t="shared" si="5"/>
        <v>0</v>
      </c>
      <c r="H51" s="96">
        <f t="shared" si="6"/>
        <v>0</v>
      </c>
      <c r="I51" s="244" t="str">
        <f ca="1">OFFSET(L!$C$1,MATCH("Checker"&amp;"Comp",L!$A:$A,0)-1,SL,,)</f>
        <v>Complete</v>
      </c>
      <c r="J51" s="22" t="str">
        <f ca="1">OFFSET(L!$C$1,MATCH("Checker"&amp;ADDRESS(ROW(),COLUMN(),4),L!$A:$A,0)-1,SL,,)</f>
        <v>Answer if your company has made your DRC conflict-free sourcing policy publically available on your website on the Declaration tab cell D71</v>
      </c>
    </row>
    <row r="52" spans="1:12" ht="37.9" customHeight="1">
      <c r="A52" s="199" t="s">
        <v>6</v>
      </c>
      <c r="B52" s="116">
        <f>Declaration!G71</f>
        <v>0</v>
      </c>
      <c r="C52" s="116" t="str">
        <f ca="1">IF(H52=1,J52,I52)</f>
        <v>Complete</v>
      </c>
      <c r="D52" s="126" t="str">
        <f>IF(H52=1,"Click here to specify URL for question (B)","")</f>
        <v/>
      </c>
      <c r="E52" s="98"/>
      <c r="F52" s="125">
        <f>IF(AND(F51=1,B51="Yes"),1,0)</f>
        <v>0</v>
      </c>
      <c r="G52" s="95">
        <f>IF(LEN(B52)&gt;1,0,1)</f>
        <v>1</v>
      </c>
      <c r="H52" s="96">
        <f t="shared" si="6"/>
        <v>0</v>
      </c>
      <c r="I52" s="244" t="str">
        <f ca="1">OFFSET(L!$C$1,MATCH("Checker"&amp;"Comp",L!$A:$A,0)-1,SL,,)</f>
        <v>Complete</v>
      </c>
      <c r="J52" s="200" t="str">
        <f ca="1">OFFSET(L!$C$1,MATCH("Checker"&amp;ADDRESS(ROW(),COLUMN(),4),L!$A:$A,0)-1,SL,,)</f>
        <v>Enter the URL in Declaration worksheet cell G71 if you answer "Yes" for question B. The format of the URL should be "www.companyname.com"</v>
      </c>
    </row>
    <row r="53" spans="1:12" ht="37.9" customHeight="1">
      <c r="A53" s="116" t="str">
        <f ca="1">Declaration!B73</f>
        <v>C. Do you require your direct suppliers to be DRC conflict-free? (*)</v>
      </c>
      <c r="B53" s="116" t="str">
        <f>Declaration!D73</f>
        <v>Yes</v>
      </c>
      <c r="C53" s="116" t="str">
        <f t="shared" ca="1" si="3"/>
        <v>Complete</v>
      </c>
      <c r="D53" s="126" t="str">
        <f>IF(H53=1,"Click here to answer question (C)","")</f>
        <v/>
      </c>
      <c r="E53" s="98" t="s">
        <v>2670</v>
      </c>
      <c r="F53" s="125">
        <f t="shared" si="7"/>
        <v>1</v>
      </c>
      <c r="G53" s="95">
        <f t="shared" si="5"/>
        <v>0</v>
      </c>
      <c r="H53" s="96">
        <f t="shared" si="6"/>
        <v>0</v>
      </c>
      <c r="I53" s="244" t="str">
        <f ca="1">OFFSET(L!$C$1,MATCH("Checker"&amp;"Comp",L!$A:$A,0)-1,SL,,)</f>
        <v>Complete</v>
      </c>
      <c r="J53" s="22" t="str">
        <f ca="1">OFFSET(L!$C$1,MATCH("Checker"&amp;ADDRESS(ROW(),COLUMN(),4),L!$A:$A,0)-1,SL,,)</f>
        <v>Answer if you require your direct suppliers to be DRC conflict-free on the Declaration tab cell D73</v>
      </c>
    </row>
    <row r="54" spans="1:12" ht="37.9" customHeight="1">
      <c r="A54" s="116" t="str">
        <f ca="1">Declaration!B75</f>
        <v>D. Do you require your direct suppliers to source the 3TG from smelters whose due diligence practices have been validated by an independent third party audit program? (*)</v>
      </c>
      <c r="B54" s="116" t="str">
        <f>Declaration!D75</f>
        <v>Yes</v>
      </c>
      <c r="C54" s="116" t="str">
        <f t="shared" ca="1" si="3"/>
        <v>Complete</v>
      </c>
      <c r="D54" s="126" t="str">
        <f>IF(H54=1,"Click here to answer question (D)","")</f>
        <v/>
      </c>
      <c r="E54" s="98" t="s">
        <v>2670</v>
      </c>
      <c r="F54" s="125">
        <f t="shared" si="7"/>
        <v>1</v>
      </c>
      <c r="G54" s="95">
        <f t="shared" si="5"/>
        <v>0</v>
      </c>
      <c r="H54" s="96">
        <f t="shared" si="6"/>
        <v>0</v>
      </c>
      <c r="I54" s="244" t="str">
        <f ca="1">OFFSET(L!$C$1,MATCH("Checker"&amp;"Comp",L!$A:$A,0)-1,SL,,)</f>
        <v>Complete</v>
      </c>
      <c r="J54" s="22" t="str">
        <f ca="1">OFFSET(L!$C$1,MATCH("Checker"&amp;ADDRESS(ROW(),COLUMN(),4),L!$A:$A,0)-1,SL,,)</f>
        <v>Answer if you require your direct suppliers to source from smelters validated as DRC conflict-free using the Conflict-Free Sourcing Inititiave compliant smelter list on Declaration tab cell D75</v>
      </c>
    </row>
    <row r="55" spans="1:12" ht="39">
      <c r="A55" s="116" t="str">
        <f ca="1">Declaration!B77</f>
        <v>E. Have you implemented due diligence measures for conflict-free sourcing? (*)</v>
      </c>
      <c r="B55" s="116" t="str">
        <f>Declaration!D77</f>
        <v>Yes</v>
      </c>
      <c r="C55" s="116" t="str">
        <f t="shared" ca="1" si="3"/>
        <v>Complete</v>
      </c>
      <c r="D55" s="126" t="str">
        <f>IF(H55=1,"Click here to answer question (E)","")</f>
        <v/>
      </c>
      <c r="E55" s="98" t="s">
        <v>2670</v>
      </c>
      <c r="F55" s="125">
        <f t="shared" si="7"/>
        <v>1</v>
      </c>
      <c r="G55" s="95">
        <f t="shared" si="5"/>
        <v>0</v>
      </c>
      <c r="H55" s="96">
        <f t="shared" si="6"/>
        <v>0</v>
      </c>
      <c r="I55" s="244" t="str">
        <f ca="1">OFFSET(L!$C$1,MATCH("Checker"&amp;"Comp",L!$A:$A,0)-1,SL,,)</f>
        <v>Complete</v>
      </c>
      <c r="J55" s="22" t="str">
        <f ca="1">OFFSET(L!$C$1,MATCH("Checker"&amp;ADDRESS(ROW(),COLUMN(),4),L!$A:$A,0)-1,SL,,)</f>
        <v>Answer if you have implemented conflict-free minerals sourcing due diligence measures on Declaration tab cell D77</v>
      </c>
    </row>
    <row r="56" spans="1:12" ht="63.75">
      <c r="A56" s="116" t="str">
        <f ca="1">Declaration!B79</f>
        <v>F. Do you collect conflict minerals due diligence information from your suppliers which is in conformance with the IPC-1755 Conflict Minerals Data Exchange standard [e.g., the CFSI Conflict Minerals Reporting Template]? (*)</v>
      </c>
      <c r="B56" s="116" t="str">
        <f>Declaration!D79</f>
        <v>Yes</v>
      </c>
      <c r="C56" s="116" t="str">
        <f t="shared" ca="1" si="3"/>
        <v>Complete</v>
      </c>
      <c r="D56" s="126" t="str">
        <f>IF(H56=1,"Click here to answer question (F)","")</f>
        <v/>
      </c>
      <c r="E56" s="98" t="s">
        <v>2670</v>
      </c>
      <c r="F56" s="125">
        <f t="shared" si="7"/>
        <v>1</v>
      </c>
      <c r="G56" s="95">
        <f t="shared" si="5"/>
        <v>0</v>
      </c>
      <c r="H56" s="96">
        <f t="shared" si="6"/>
        <v>0</v>
      </c>
      <c r="I56" s="244" t="str">
        <f ca="1">OFFSET(L!$C$1,MATCH("Checker"&amp;"Comp",L!$A:$A,0)-1,SL,,)</f>
        <v>Complete</v>
      </c>
      <c r="J56" s="22" t="str">
        <f ca="1">OFFSET(L!$C$1,MATCH("Checker"&amp;ADDRESS(ROW(),COLUMN(),4),L!$A:$A,0)-1,SL,,)</f>
        <v>Answer if you request your suppliers to fill out this Conflict Minerals Reporting Template on Declaration tab cell D79</v>
      </c>
    </row>
    <row r="57" spans="1:12" ht="39">
      <c r="A57" s="116" t="str">
        <f ca="1">Declaration!B81</f>
        <v>G. Do you request smelter names from your suppliers? (*)</v>
      </c>
      <c r="B57" s="116" t="str">
        <f>Declaration!D81</f>
        <v>Yes</v>
      </c>
      <c r="C57" s="116" t="str">
        <f t="shared" ca="1" si="3"/>
        <v>Complete</v>
      </c>
      <c r="D57" s="126" t="str">
        <f>IF(H57=1,"Click here to answer question (G)","")</f>
        <v/>
      </c>
      <c r="E57" s="98" t="s">
        <v>2670</v>
      </c>
      <c r="F57" s="125">
        <f t="shared" si="7"/>
        <v>1</v>
      </c>
      <c r="G57" s="95">
        <f t="shared" si="5"/>
        <v>0</v>
      </c>
      <c r="H57" s="96">
        <f t="shared" si="6"/>
        <v>0</v>
      </c>
      <c r="I57" s="244" t="str">
        <f ca="1">OFFSET(L!$C$1,MATCH("Checker"&amp;"Comp",L!$A:$A,0)-1,SL,,)</f>
        <v>Complete</v>
      </c>
      <c r="J57" s="22" t="str">
        <f ca="1">OFFSET(L!$C$1,MATCH("Checker"&amp;ADDRESS(ROW(),COLUMN(),4),L!$A:$A,0)-1,SL,,)</f>
        <v>Answer if you request smelter names from your suppliers on the declaration tab cell D81</v>
      </c>
    </row>
    <row r="58" spans="1:12" ht="39">
      <c r="A58" s="116" t="str">
        <f ca="1">Declaration!B83</f>
        <v>H. Do you review due diligence information received from your suppliers against your company’s expectations? (*)</v>
      </c>
      <c r="B58" s="116" t="str">
        <f>Declaration!D83</f>
        <v>Yes</v>
      </c>
      <c r="C58" s="116" t="str">
        <f t="shared" ca="1" si="3"/>
        <v>Complete</v>
      </c>
      <c r="D58" s="126" t="str">
        <f>IF(H58=1,"Click here to answer question (H)","")</f>
        <v/>
      </c>
      <c r="E58" s="98" t="s">
        <v>2670</v>
      </c>
      <c r="F58" s="125">
        <f t="shared" si="7"/>
        <v>1</v>
      </c>
      <c r="G58" s="95">
        <f t="shared" si="5"/>
        <v>0</v>
      </c>
      <c r="H58" s="96">
        <f t="shared" si="6"/>
        <v>0</v>
      </c>
      <c r="I58" s="244" t="str">
        <f ca="1">OFFSET(L!$C$1,MATCH("Checker"&amp;"Comp",L!$A:$A,0)-1,SL,,)</f>
        <v>Complete</v>
      </c>
      <c r="J58" s="22" t="str">
        <f ca="1">OFFSET(L!$C$1,MATCH("Checker"&amp;ADDRESS(ROW(),COLUMN(),4),L!$A:$A,0)-1,SL,,)</f>
        <v>Answer if you verify responses from your suppliers against your company's expectations on Declaration tab cell D83</v>
      </c>
    </row>
    <row r="59" spans="1:12" ht="39">
      <c r="A59" s="116" t="str">
        <f ca="1">Declaration!B85</f>
        <v>I. Does your review process include corrective action management? (*)</v>
      </c>
      <c r="B59" s="116" t="str">
        <f>Declaration!D85</f>
        <v>Yes</v>
      </c>
      <c r="C59" s="116" t="str">
        <f t="shared" ca="1" si="3"/>
        <v>Complete</v>
      </c>
      <c r="D59" s="126" t="str">
        <f>IF(H59=1,"Click here to answer question (I)","")</f>
        <v/>
      </c>
      <c r="E59" s="98" t="s">
        <v>2670</v>
      </c>
      <c r="F59" s="125">
        <f t="shared" si="7"/>
        <v>1</v>
      </c>
      <c r="G59" s="95">
        <f t="shared" si="5"/>
        <v>0</v>
      </c>
      <c r="H59" s="96">
        <f t="shared" si="6"/>
        <v>0</v>
      </c>
      <c r="I59" s="244" t="str">
        <f ca="1">OFFSET(L!$C$1,MATCH("Checker"&amp;"Comp",L!$A:$A,0)-1,SL,,)</f>
        <v>Complete</v>
      </c>
      <c r="J59" s="22" t="str">
        <f ca="1">OFFSET(L!$C$1,MATCH("Checker"&amp;ADDRESS(ROW(),COLUMN(),4),L!$A:$A,0)-1,SL,,)</f>
        <v>Answer if your verification process includes corrective action management on Declaration tab cell D85</v>
      </c>
    </row>
    <row r="60" spans="1:12" ht="39">
      <c r="A60" s="116" t="str">
        <f ca="1">Declaration!B87</f>
        <v>J. Are you subject to the SEC Conflict Minerals rule? (*)</v>
      </c>
      <c r="B60" s="116" t="str">
        <f>Declaration!D87</f>
        <v>No</v>
      </c>
      <c r="C60" s="116" t="str">
        <f t="shared" ca="1" si="3"/>
        <v>Complete</v>
      </c>
      <c r="D60" s="126" t="str">
        <f>IF(H60=1,"Click here to answer question (J)","")</f>
        <v/>
      </c>
      <c r="E60" s="98" t="s">
        <v>2670</v>
      </c>
      <c r="F60" s="125">
        <f t="shared" si="7"/>
        <v>1</v>
      </c>
      <c r="G60" s="95">
        <f t="shared" si="5"/>
        <v>0</v>
      </c>
      <c r="H60" s="96">
        <f t="shared" si="6"/>
        <v>0</v>
      </c>
      <c r="I60" s="244" t="str">
        <f ca="1">OFFSET(L!$C$1,MATCH("Checker"&amp;"Comp",L!$A:$A,0)-1,SL,,)</f>
        <v>Complete</v>
      </c>
      <c r="J60" s="22" t="str">
        <f ca="1">OFFSET(L!$C$1,MATCH("Checker"&amp;ADDRESS(ROW(),COLUMN(),4),L!$A:$A,0)-1,SL,,)</f>
        <v>Answer if you are subject to the SEC Disclosure requirement on Declaration tab cell D87</v>
      </c>
    </row>
    <row r="61" spans="1:12" ht="39">
      <c r="A61" s="117" t="s">
        <v>2608</v>
      </c>
      <c r="B61" s="116" t="str">
        <f>IF(G61=1,"No products or item numbers listed","One or more product / item numbers have been provided")</f>
        <v>No products or item numbers listed</v>
      </c>
      <c r="C61" s="116" t="str">
        <f t="shared" ca="1" si="3"/>
        <v>Complete</v>
      </c>
      <c r="D61" s="126" t="str">
        <f>IF(H61=1,"Click here to enter detail on Product List tab","")</f>
        <v/>
      </c>
      <c r="E61" s="98" t="s">
        <v>2670</v>
      </c>
      <c r="F61" s="125">
        <f>IF(B5=Declaration!Q9,1,0)</f>
        <v>0</v>
      </c>
      <c r="G61" s="95">
        <f>IF('Product List'!B6="",1,0)</f>
        <v>1</v>
      </c>
      <c r="H61" s="96">
        <f t="shared" si="6"/>
        <v>0</v>
      </c>
      <c r="I61" s="244" t="str">
        <f ca="1">OFFSET(L!$C$1,MATCH("Checker"&amp;"Comp",L!$A:$A,0)-1,SL,,)</f>
        <v>Complete</v>
      </c>
      <c r="J61" s="22" t="str">
        <f ca="1">OFFSET(L!$C$1,MATCH("Checker"&amp;ADDRESS(ROW(),COLUMN(),4),L!$A:$A,0)-1,SL,,)</f>
        <v>If applicable, provide 1 or more Products or Item Numbers this declaration applies to. From Declaration tab select hyperlink in cell 6H1 to enter Product List tab</v>
      </c>
    </row>
    <row r="62" spans="1:12" ht="39">
      <c r="A62" s="253" t="s">
        <v>3818</v>
      </c>
      <c r="B62" s="116"/>
      <c r="C62" s="254" t="str">
        <f>IF(AND(Declaration!D26&lt;&gt;"Yes",Declaration!D26&lt;&gt;"No",Declaration!D32&lt;&gt;"Yes",Declaration!D32&lt;&gt;"Yes"),L62,IF(K62=0,"Not Required",IF(AND(OR(B15="Yes",B20="Yes"),(COUNTIF(SmelterIdetifiedForMetal,"Tantalum")&lt;1)),J62,I62)))</f>
        <v>Not Required</v>
      </c>
      <c r="D62" s="126" t="str">
        <f>IF(H62=0,"","Click here to provide smelter information")</f>
        <v/>
      </c>
      <c r="E62" s="98" t="s">
        <v>2670</v>
      </c>
      <c r="F62" s="125">
        <f>F$50</f>
        <v>1</v>
      </c>
      <c r="G62" s="95">
        <f>IF(COUNTIF('Smelter List'!C5:C14,"")&lt;10,0,1)</f>
        <v>0</v>
      </c>
      <c r="H62" s="96">
        <f>IF(AND(OR(Declaration!D26="Yes",Declaration!D32="Yes"),(COUNTIF(SmelterIdetifiedForMetal,"Tantalum")&lt;1)),(1*K62),(0*K62))</f>
        <v>0</v>
      </c>
      <c r="I62" s="244" t="str">
        <f ca="1">OFFSET(L!$C$1,MATCH("Checker"&amp;"Comp",L!$A:$A,0)-1,SL,,)</f>
        <v>Complete</v>
      </c>
      <c r="J62" s="22" t="str">
        <f ca="1">OFFSET(L!$C$1,MATCH("Checker"&amp;ADDRESS(ROW(),COLUMN(),4),L!$A:$A,0)-1,SL,,)</f>
        <v>Provide list of tantalum smelters contributing material to supply chain on Smelter List tab</v>
      </c>
      <c r="K62" s="252">
        <f>IF(AND(Declaration!D26="No",Declaration!D32="No"),0,1)</f>
        <v>0</v>
      </c>
      <c r="L62" s="22" t="str">
        <f ca="1">OFFSET(L!$C$1,MATCH("Checker"&amp;ADDRESS(ROW(),COLUMN(),4),L!$A:$A,0)-1,SL,,)</f>
        <v>Please answer Questions 1 and 2 on Declaration tab</v>
      </c>
    </row>
    <row r="63" spans="1:12" ht="39">
      <c r="A63" s="253" t="s">
        <v>3819</v>
      </c>
      <c r="B63" s="116"/>
      <c r="C63" s="254" t="str">
        <f ca="1">IF(AND(Declaration!D27&lt;&gt;"Yes",Declaration!D27&lt;&gt;"No",Declaration!D33&lt;&gt;"Yes",Declaration!D33&lt;&gt;"Yes"),L63,IF(K63=0,"Not Required",IF(AND(OR(B16="Yes",B21="Yes"),(COUNTIF(SmelterIdetifiedForMetal,"Tin")&lt;1)),J63,I63)))</f>
        <v>Complete</v>
      </c>
      <c r="D63" s="126" t="str">
        <f>IF(H63=0,"","Click here to provide smelter information")</f>
        <v/>
      </c>
      <c r="E63" s="98" t="s">
        <v>1552</v>
      </c>
      <c r="F63" s="125">
        <f>F$50</f>
        <v>1</v>
      </c>
      <c r="G63" s="95">
        <f>IF(COUNTIF('Smelter List'!C6:C15,"")&lt;10,0,1)</f>
        <v>0</v>
      </c>
      <c r="H63" s="96">
        <f>IF(AND(OR(Declaration!D27="Yes",Declaration!D33="Yes"),(COUNTIF(SmelterIdetifiedForMetal,"Tin")&lt;1)),(1*K63),(0*K63))</f>
        <v>0</v>
      </c>
      <c r="I63" s="244" t="str">
        <f ca="1">OFFSET(L!$C$1,MATCH("Checker"&amp;"Comp",L!$A:$A,0)-1,SL,,)</f>
        <v>Complete</v>
      </c>
      <c r="J63" s="22" t="str">
        <f ca="1">OFFSET(L!$C$1,MATCH("Checker"&amp;ADDRESS(ROW(),COLUMN(),4),L!$A:$A,0)-1,SL,,)</f>
        <v>Provide list of tin smelters contributing material to supply chain on Smelter List tab</v>
      </c>
      <c r="K63" s="252">
        <f>IF(AND(Declaration!D27="No",Declaration!D33="No"),0,1)</f>
        <v>1</v>
      </c>
      <c r="L63" s="22" t="str">
        <f ca="1">OFFSET(L!$C$1,MATCH("Checker"&amp;ADDRESS(ROW(),COLUMN(),4),L!$A:$A,0)-1,SL,,)</f>
        <v>Please answer Questions 1 and 2 on Declaration tab</v>
      </c>
    </row>
    <row r="64" spans="1:12" ht="39">
      <c r="A64" s="253" t="s">
        <v>3820</v>
      </c>
      <c r="B64" s="116"/>
      <c r="C64" s="254" t="str">
        <f>IF(AND(Declaration!D28&lt;&gt;"Yes",Declaration!D28&lt;&gt;"No",Declaration!D34&lt;&gt;"Yes",Declaration!D34&lt;&gt;"Yes"),L64,IF(K64=0,"Not Required",IF(AND(OR(B17="Yes",B22="Yes"),(COUNTIF(SmelterIdetifiedForMetal,"Gold")&lt;1)),J64,I64)))</f>
        <v>Not Required</v>
      </c>
      <c r="D64" s="126" t="str">
        <f>IF(H64=0,"","Click here to provide smelter information")</f>
        <v/>
      </c>
      <c r="E64" s="98" t="s">
        <v>1552</v>
      </c>
      <c r="F64" s="125">
        <f>F$50</f>
        <v>1</v>
      </c>
      <c r="G64" s="95">
        <f>IF(COUNTIF('Smelter List'!C7:C16,"")&lt;10,0,1)</f>
        <v>1</v>
      </c>
      <c r="H64" s="96">
        <f>IF(AND(OR(Declaration!D28="Yes",Declaration!D34="Yes"),(COUNTIF(SmelterIdetifiedForMetal,"Gold")&lt;1)),(1*K64),(0*K64))</f>
        <v>0</v>
      </c>
      <c r="I64" s="244" t="str">
        <f ca="1">OFFSET(L!$C$1,MATCH("Checker"&amp;"Comp",L!$A:$A,0)-1,SL,,)</f>
        <v>Complete</v>
      </c>
      <c r="J64" s="22" t="str">
        <f ca="1">OFFSET(L!$C$1,MATCH("Checker"&amp;ADDRESS(ROW(),COLUMN(),4),L!$A:$A,0)-1,SL,,)</f>
        <v>Provide list of gold smelters contributing material to supply chain on Smelter List tab</v>
      </c>
      <c r="K64" s="252">
        <f>IF(AND(Declaration!D28="No",Declaration!D34="No"),0,1)</f>
        <v>0</v>
      </c>
      <c r="L64" s="22" t="str">
        <f ca="1">OFFSET(L!$C$1,MATCH("Checker"&amp;ADDRESS(ROW(),COLUMN(),4),L!$A:$A,0)-1,SL,,)</f>
        <v>Please answer Questions 1 and 2 on Declaration tab</v>
      </c>
    </row>
    <row r="65" spans="1:12" ht="39">
      <c r="A65" s="253" t="s">
        <v>3821</v>
      </c>
      <c r="B65" s="116"/>
      <c r="C65" s="254" t="str">
        <f>IF(AND(Declaration!D29&lt;&gt;"Yes",Declaration!D29&lt;&gt;"No",Declaration!D35&lt;&gt;"Yes",Declaration!D35&lt;&gt;"Yes"),L65,IF(K65=0,"Not Required",IF(AND(OR(B18="Yes",B23="Yes"),(COUNTIF(SmelterIdetifiedForMetal,"Tungsten")&lt;1)),J65,I65)))</f>
        <v>Not Required</v>
      </c>
      <c r="D65" s="126" t="str">
        <f>IF(H65=0,"","Click here to provide smelter information")</f>
        <v/>
      </c>
      <c r="E65" s="98" t="s">
        <v>1552</v>
      </c>
      <c r="F65" s="125">
        <f>F$50</f>
        <v>1</v>
      </c>
      <c r="G65" s="95">
        <f>IF(COUNTIF('Smelter List'!C8:C17,"")&lt;10,0,1)</f>
        <v>1</v>
      </c>
      <c r="H65" s="96">
        <f>IF(AND(OR(Declaration!D29="Yes",Declaration!D35="Yes"),(COUNTIF(SmelterIdetifiedForMetal,"Tungsten")&lt;1)),(1*K65),(0*K65))</f>
        <v>0</v>
      </c>
      <c r="I65" s="244" t="str">
        <f ca="1">OFFSET(L!$C$1,MATCH("Checker"&amp;"Comp",L!$A:$A,0)-1,SL,,)</f>
        <v>Complete</v>
      </c>
      <c r="J65" s="22" t="str">
        <f ca="1">OFFSET(L!$C$1,MATCH("Checker"&amp;ADDRESS(ROW(),COLUMN(),4),L!$A:$A,0)-1,SL,,)</f>
        <v>Provide list of tungsten smelters contributing material to supply chain on Smelter List tab</v>
      </c>
      <c r="K65" s="252">
        <f>IF(AND(Declaration!D29="No",Declaration!D35="No"),0,1)</f>
        <v>0</v>
      </c>
      <c r="L65" s="22" t="str">
        <f ca="1">OFFSET(L!$C$1,MATCH("Checker"&amp;ADDRESS(ROW(),COLUMN(),4),L!$A:$A,0)-1,SL,,)</f>
        <v>Please answer Questions 1 and 2 on Declaration tab</v>
      </c>
    </row>
    <row r="66" spans="1:12">
      <c r="H66" s="22">
        <f>SUM(H4:H65)</f>
        <v>0</v>
      </c>
    </row>
    <row r="67" spans="1:12">
      <c r="A67" s="24"/>
    </row>
    <row r="68" spans="1:12">
      <c r="A68" s="24"/>
    </row>
    <row r="69" spans="1:12">
      <c r="A69" s="24"/>
    </row>
  </sheetData>
  <sheetProtection password="E985" sheet="1" formatColumns="0" formatRows="0" autoFilter="0"/>
  <mergeCells count="1">
    <mergeCell ref="A1:C1"/>
  </mergeCells>
  <phoneticPr fontId="31"/>
  <conditionalFormatting sqref="B62">
    <cfRule type="expression" dxfId="20" priority="329" stopIfTrue="1">
      <formula>IF(F62=0,TRUE)</formula>
    </cfRule>
  </conditionalFormatting>
  <conditionalFormatting sqref="A5:A13">
    <cfRule type="expression" dxfId="19" priority="37" stopIfTrue="1">
      <formula>$F5=0</formula>
    </cfRule>
    <cfRule type="expression" dxfId="18" priority="38" stopIfTrue="1">
      <formula>AND($F5=1,$G5=0)</formula>
    </cfRule>
    <cfRule type="expression" dxfId="17" priority="39" stopIfTrue="1">
      <formula>AND($F5&lt;&gt;0,$G5&lt;&gt;0)</formula>
    </cfRule>
  </conditionalFormatting>
  <conditionalFormatting sqref="B61">
    <cfRule type="expression" dxfId="16" priority="35" stopIfTrue="1">
      <formula>$F61=0</formula>
    </cfRule>
  </conditionalFormatting>
  <conditionalFormatting sqref="D52">
    <cfRule type="expression" dxfId="15" priority="346" stopIfTrue="1">
      <formula>$H$52=0</formula>
    </cfRule>
  </conditionalFormatting>
  <conditionalFormatting sqref="B63">
    <cfRule type="expression" dxfId="14" priority="27" stopIfTrue="1">
      <formula>IF(F63=0,TRUE)</formula>
    </cfRule>
  </conditionalFormatting>
  <conditionalFormatting sqref="B64">
    <cfRule type="expression" dxfId="13" priority="23" stopIfTrue="1">
      <formula>IF(F64=0,TRUE)</formula>
    </cfRule>
  </conditionalFormatting>
  <conditionalFormatting sqref="B65">
    <cfRule type="expression" dxfId="12" priority="19" stopIfTrue="1">
      <formula>IF(F65=0,TRUE)</formula>
    </cfRule>
  </conditionalFormatting>
  <conditionalFormatting sqref="C62:C65">
    <cfRule type="expression" dxfId="11" priority="1" stopIfTrue="1">
      <formula>C62="Not Required"</formula>
    </cfRule>
    <cfRule type="expression" dxfId="10" priority="9" stopIfTrue="1">
      <formula>OR(C62="Complete",C62="填写", C62="記入",C62="완료",C62="Complétez",C62="Concluído",C62="Vollständig",C62="Completare")</formula>
    </cfRule>
  </conditionalFormatting>
  <conditionalFormatting sqref="A62:A65">
    <cfRule type="expression" dxfId="9" priority="2" stopIfTrue="1">
      <formula>C62="Not Required"</formula>
    </cfRule>
    <cfRule type="expression" dxfId="8" priority="10" stopIfTrue="1">
      <formula>OR(C62="Complete",C62="填写", C62="記入",C62="완료",C62="Complétez",C62="Concluído",C62="Vollständig",C62="Completare")</formula>
    </cfRule>
  </conditionalFormatting>
  <conditionalFormatting sqref="A4 A15:A18 A50:A61 C15:C18 A20:A23 C25:C28 A35:A38 A40:A43 C50:C61 C20:C23 A30:A33 C35:C38 C40:C43 A25:A28 C30:C33 C45:C48 A45:A48 C4:C13">
    <cfRule type="expression" dxfId="7" priority="335" stopIfTrue="1">
      <formula>$F4=0</formula>
    </cfRule>
    <cfRule type="expression" dxfId="6" priority="336" stopIfTrue="1">
      <formula>$H4=0</formula>
    </cfRule>
    <cfRule type="expression" dxfId="5" priority="337" stopIfTrue="1">
      <formula>$H4=1</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 ref="D63" location="'Smelter List'!A1" display="'Smelter List'!A1"/>
    <hyperlink ref="D64" location="'Smelter List'!A1" display="'Smelter List'!A1"/>
    <hyperlink ref="D65" location="'Smelter List'!A1" display="'Smelter List'!A1"/>
  </hyperlinks>
  <pageMargins left="0.70866141732283472" right="0.70866141732283472" top="0.74803149606299213" bottom="0.74803149606299213" header="0.31496062992125984" footer="0.31496062992125984"/>
  <pageSetup scale="36"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AI10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D32" sqref="D32"/>
    </sheetView>
  </sheetViews>
  <sheetFormatPr defaultColWidth="8.75" defaultRowHeight="12.75"/>
  <cols>
    <col min="1" max="1" width="3.125" style="135" customWidth="1" collapsed="1"/>
    <col min="2" max="2" width="39.875" style="136" customWidth="1" collapsed="1"/>
    <col min="3" max="3" width="39.875" style="135" customWidth="1" collapsed="1"/>
    <col min="4" max="4" width="58.75" style="135" customWidth="1" collapsed="1"/>
    <col min="5" max="5" width="1.625" style="135" customWidth="1" collapsed="1"/>
    <col min="6" max="35" width="9" customWidth="1" collapsed="1"/>
    <col min="36" max="16384" width="8.75" style="26" collapsed="1"/>
  </cols>
  <sheetData>
    <row r="1" spans="1:35" ht="34.9" customHeight="1" thickTop="1">
      <c r="A1" s="403" t="str">
        <f ca="1">OFFSET(L!$C$1,MATCH("Product List"&amp;ADDRESS(ROW(),COLUMN(),4),L!$A:$A,0)-1,SL,,)</f>
        <v>Completion required only if reporting level "Product (or List of Products)" selected on the 'Declaration' worksheet.</v>
      </c>
      <c r="B1" s="404"/>
      <c r="C1" s="404"/>
      <c r="D1" s="404"/>
      <c r="E1" s="164"/>
    </row>
    <row r="2" spans="1:35">
      <c r="A2" s="29"/>
      <c r="B2" s="170"/>
      <c r="C2" s="170"/>
      <c r="D2"/>
      <c r="E2" s="30"/>
    </row>
    <row r="3" spans="1:35">
      <c r="A3" s="29"/>
      <c r="B3" s="170"/>
      <c r="C3" s="170"/>
      <c r="D3" s="170"/>
      <c r="E3" s="30"/>
    </row>
    <row r="4" spans="1:35" ht="15.75" customHeight="1">
      <c r="A4" s="29"/>
      <c r="B4" s="402" t="s">
        <v>1881</v>
      </c>
      <c r="C4" s="402"/>
      <c r="D4" s="402"/>
      <c r="E4" s="30"/>
    </row>
    <row r="5" spans="1:35" ht="15.75">
      <c r="A5" s="185"/>
      <c r="B5" s="188" t="str">
        <f ca="1">OFFSET(L!$C$1,MATCH("Product List"&amp;ADDRESS(ROW(),COLUMN(),4),L!$A:$A,0)-1,SL,,)</f>
        <v>Manufacturer’s Product Number (*)</v>
      </c>
      <c r="C5" s="188" t="str">
        <f ca="1">OFFSET(L!$C$1,MATCH("Product List"&amp;ADDRESS(ROW(),COLUMN(),4),L!$A:$A,0)-1,SL,,)</f>
        <v>Manufacturer’s Product Name</v>
      </c>
      <c r="D5" s="99" t="str">
        <f ca="1">OFFSET(L!$C$1,MATCH("Product List"&amp;ADDRESS(ROW(),COLUMN(),4),L!$A:$A,0)-1,SL,,)</f>
        <v>Comments</v>
      </c>
      <c r="E5" s="30"/>
    </row>
    <row r="6" spans="1:35" s="33" customFormat="1" ht="15.75">
      <c r="A6" s="182"/>
      <c r="B6" s="171"/>
      <c r="C6" s="130"/>
      <c r="D6" s="130"/>
      <c r="E6" s="32"/>
      <c r="F6"/>
      <c r="G6"/>
      <c r="H6"/>
      <c r="I6"/>
      <c r="J6"/>
      <c r="K6"/>
      <c r="L6"/>
      <c r="M6"/>
      <c r="N6"/>
      <c r="O6"/>
      <c r="P6"/>
      <c r="Q6"/>
      <c r="R6"/>
      <c r="S6"/>
      <c r="T6"/>
      <c r="U6"/>
      <c r="V6"/>
      <c r="W6"/>
      <c r="X6"/>
      <c r="Y6"/>
      <c r="Z6"/>
      <c r="AA6"/>
      <c r="AB6"/>
      <c r="AC6"/>
      <c r="AD6"/>
      <c r="AE6"/>
      <c r="AF6"/>
      <c r="AG6"/>
      <c r="AH6"/>
      <c r="AI6"/>
    </row>
    <row r="7" spans="1:35" s="33" customFormat="1" ht="15.75">
      <c r="A7" s="183"/>
      <c r="B7" s="171"/>
      <c r="C7" s="130"/>
      <c r="D7" s="130"/>
      <c r="E7" s="32"/>
      <c r="F7"/>
      <c r="G7"/>
      <c r="H7"/>
      <c r="I7"/>
      <c r="J7"/>
      <c r="K7"/>
      <c r="L7"/>
      <c r="M7"/>
      <c r="N7"/>
      <c r="O7"/>
      <c r="P7"/>
      <c r="Q7"/>
      <c r="R7"/>
      <c r="S7"/>
      <c r="T7"/>
      <c r="U7"/>
      <c r="V7"/>
      <c r="W7"/>
      <c r="X7"/>
      <c r="Y7"/>
      <c r="Z7"/>
      <c r="AA7"/>
      <c r="AB7"/>
      <c r="AC7"/>
      <c r="AD7"/>
      <c r="AE7"/>
      <c r="AF7"/>
      <c r="AG7"/>
      <c r="AH7"/>
      <c r="AI7"/>
    </row>
    <row r="8" spans="1:35" s="33" customFormat="1" ht="15.75">
      <c r="A8" s="183"/>
      <c r="B8" s="171"/>
      <c r="C8" s="130"/>
      <c r="D8" s="130"/>
      <c r="E8" s="32"/>
      <c r="F8"/>
      <c r="G8"/>
      <c r="H8"/>
      <c r="I8"/>
      <c r="J8"/>
      <c r="K8"/>
      <c r="L8"/>
      <c r="M8"/>
      <c r="N8"/>
      <c r="O8"/>
      <c r="P8"/>
      <c r="Q8"/>
      <c r="R8"/>
      <c r="S8"/>
      <c r="T8"/>
      <c r="U8"/>
      <c r="V8"/>
      <c r="W8"/>
      <c r="X8"/>
      <c r="Y8"/>
      <c r="Z8"/>
      <c r="AA8"/>
      <c r="AB8"/>
      <c r="AC8"/>
      <c r="AD8"/>
      <c r="AE8"/>
      <c r="AF8"/>
      <c r="AG8"/>
      <c r="AH8"/>
      <c r="AI8"/>
    </row>
    <row r="9" spans="1:35" s="33" customFormat="1" ht="15.75">
      <c r="A9" s="183"/>
      <c r="B9" s="171"/>
      <c r="C9" s="130"/>
      <c r="D9" s="130"/>
      <c r="E9" s="32"/>
      <c r="F9"/>
      <c r="G9"/>
      <c r="H9"/>
      <c r="I9"/>
      <c r="J9"/>
      <c r="K9"/>
      <c r="L9"/>
      <c r="M9"/>
      <c r="N9"/>
      <c r="O9"/>
      <c r="P9"/>
      <c r="Q9"/>
      <c r="R9"/>
      <c r="S9"/>
      <c r="T9"/>
      <c r="U9"/>
      <c r="V9"/>
      <c r="W9"/>
      <c r="X9"/>
      <c r="Y9"/>
      <c r="Z9"/>
      <c r="AA9"/>
      <c r="AB9"/>
      <c r="AC9"/>
      <c r="AD9"/>
      <c r="AE9"/>
      <c r="AF9"/>
      <c r="AG9"/>
      <c r="AH9"/>
      <c r="AI9"/>
    </row>
    <row r="10" spans="1:35" s="33" customFormat="1" ht="15.75">
      <c r="A10" s="183"/>
      <c r="B10" s="171"/>
      <c r="C10" s="130"/>
      <c r="D10" s="130"/>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183"/>
      <c r="B11" s="171"/>
      <c r="C11" s="130"/>
      <c r="D11" s="130"/>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183"/>
      <c r="B12" s="171"/>
      <c r="C12" s="130"/>
      <c r="D12" s="130"/>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183"/>
      <c r="B13" s="171"/>
      <c r="C13" s="130"/>
      <c r="D13" s="130"/>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183"/>
      <c r="B14" s="171"/>
      <c r="C14" s="130"/>
      <c r="D14" s="130"/>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183"/>
      <c r="B15" s="171"/>
      <c r="C15" s="130"/>
      <c r="D15" s="130"/>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183"/>
      <c r="B16" s="171"/>
      <c r="C16" s="130"/>
      <c r="D16" s="130"/>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183"/>
      <c r="B17" s="171"/>
      <c r="C17" s="130"/>
      <c r="D17" s="130"/>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183"/>
      <c r="B18" s="171"/>
      <c r="C18" s="130"/>
      <c r="D18" s="130"/>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183"/>
      <c r="B19" s="171"/>
      <c r="C19" s="130"/>
      <c r="D19" s="130"/>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183"/>
      <c r="B20" s="171"/>
      <c r="C20" s="130"/>
      <c r="D20" s="130"/>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183"/>
      <c r="B21" s="171"/>
      <c r="C21" s="130"/>
      <c r="D21" s="130"/>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183"/>
      <c r="B22" s="171"/>
      <c r="C22" s="130"/>
      <c r="D22" s="130"/>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183"/>
      <c r="B23" s="171"/>
      <c r="C23" s="130"/>
      <c r="D23" s="130"/>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183"/>
      <c r="B24" s="171"/>
      <c r="C24" s="130"/>
      <c r="D24" s="130"/>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183"/>
      <c r="B25" s="171"/>
      <c r="C25" s="130"/>
      <c r="D25" s="130"/>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183"/>
      <c r="B26" s="171"/>
      <c r="C26" s="130"/>
      <c r="D26" s="130"/>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183"/>
      <c r="B27" s="171"/>
      <c r="C27" s="130"/>
      <c r="D27" s="130"/>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183"/>
      <c r="B28" s="171"/>
      <c r="C28" s="130"/>
      <c r="D28" s="130"/>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183"/>
      <c r="B29" s="171"/>
      <c r="C29" s="130"/>
      <c r="D29" s="130"/>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183"/>
      <c r="B30" s="171"/>
      <c r="C30" s="130"/>
      <c r="D30" s="130"/>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183"/>
      <c r="B31" s="171"/>
      <c r="C31" s="130"/>
      <c r="D31" s="130"/>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183"/>
      <c r="B32" s="171"/>
      <c r="C32" s="130"/>
      <c r="D32" s="130"/>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183"/>
      <c r="B33" s="171"/>
      <c r="C33" s="130"/>
      <c r="D33" s="130"/>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183"/>
      <c r="B34" s="171"/>
      <c r="C34" s="130"/>
      <c r="D34" s="130"/>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183"/>
      <c r="B35" s="171"/>
      <c r="C35" s="130"/>
      <c r="D35" s="130"/>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183"/>
      <c r="B36" s="171"/>
      <c r="C36" s="130"/>
      <c r="D36" s="130"/>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183"/>
      <c r="B37" s="171"/>
      <c r="C37" s="130"/>
      <c r="D37" s="130"/>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183"/>
      <c r="B38" s="171"/>
      <c r="C38" s="130"/>
      <c r="D38" s="130"/>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183"/>
      <c r="B39" s="171"/>
      <c r="C39" s="130"/>
      <c r="D39" s="130"/>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183"/>
      <c r="B40" s="171"/>
      <c r="C40" s="130"/>
      <c r="D40" s="130"/>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183"/>
      <c r="B41" s="171"/>
      <c r="C41" s="130"/>
      <c r="D41" s="130"/>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183"/>
      <c r="B42" s="171"/>
      <c r="C42" s="130"/>
      <c r="D42" s="130"/>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183"/>
      <c r="B43" s="171"/>
      <c r="C43" s="130"/>
      <c r="D43" s="130"/>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183"/>
      <c r="B44" s="171"/>
      <c r="C44" s="130"/>
      <c r="D44" s="130"/>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183"/>
      <c r="B45" s="171"/>
      <c r="C45" s="130"/>
      <c r="D45" s="130"/>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183"/>
      <c r="B46" s="171"/>
      <c r="C46" s="130"/>
      <c r="D46" s="130"/>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183"/>
      <c r="B47" s="171"/>
      <c r="C47" s="130"/>
      <c r="D47" s="130"/>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183"/>
      <c r="B48" s="171"/>
      <c r="C48" s="130"/>
      <c r="D48" s="130"/>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183"/>
      <c r="B49" s="171"/>
      <c r="C49" s="130"/>
      <c r="D49" s="130"/>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183"/>
      <c r="B50" s="171"/>
      <c r="C50" s="130"/>
      <c r="D50" s="130"/>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183"/>
      <c r="B51" s="171"/>
      <c r="C51" s="130"/>
      <c r="D51" s="130"/>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183"/>
      <c r="B52" s="171"/>
      <c r="C52" s="130"/>
      <c r="D52" s="130"/>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183"/>
      <c r="B53" s="171"/>
      <c r="C53" s="130"/>
      <c r="D53" s="130"/>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183"/>
      <c r="B54" s="171"/>
      <c r="C54" s="130"/>
      <c r="D54" s="130"/>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183"/>
      <c r="B55" s="171"/>
      <c r="C55" s="130"/>
      <c r="D55" s="130"/>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183"/>
      <c r="B56" s="171"/>
      <c r="C56" s="130"/>
      <c r="D56" s="130"/>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183"/>
      <c r="B57" s="171"/>
      <c r="C57" s="130"/>
      <c r="D57" s="130"/>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183"/>
      <c r="B58" s="171"/>
      <c r="C58" s="130"/>
      <c r="D58" s="130"/>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183"/>
      <c r="B59" s="171"/>
      <c r="C59" s="130"/>
      <c r="D59" s="130"/>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183"/>
      <c r="B60" s="171"/>
      <c r="C60" s="130"/>
      <c r="D60" s="130"/>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183"/>
      <c r="B61" s="171"/>
      <c r="C61" s="130"/>
      <c r="D61" s="130"/>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183"/>
      <c r="B62" s="171"/>
      <c r="C62" s="130"/>
      <c r="D62" s="130"/>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183"/>
      <c r="B63" s="171"/>
      <c r="C63" s="130"/>
      <c r="D63" s="130"/>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183"/>
      <c r="B64" s="171"/>
      <c r="C64" s="130"/>
      <c r="D64" s="130"/>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183"/>
      <c r="B65" s="171"/>
      <c r="C65" s="130"/>
      <c r="D65" s="130"/>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183"/>
      <c r="B66" s="171"/>
      <c r="C66" s="130"/>
      <c r="D66" s="130"/>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183"/>
      <c r="B67" s="171"/>
      <c r="C67" s="130"/>
      <c r="D67" s="130"/>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183"/>
      <c r="B68" s="171"/>
      <c r="C68" s="130"/>
      <c r="D68" s="130"/>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183"/>
      <c r="B69" s="171"/>
      <c r="C69" s="130"/>
      <c r="D69" s="130"/>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183"/>
      <c r="B70" s="171"/>
      <c r="C70" s="130"/>
      <c r="D70" s="130"/>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183"/>
      <c r="B71" s="171"/>
      <c r="C71" s="130"/>
      <c r="D71" s="130"/>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183"/>
      <c r="B72" s="171"/>
      <c r="C72" s="130"/>
      <c r="D72" s="130"/>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183"/>
      <c r="B73" s="171"/>
      <c r="C73" s="130"/>
      <c r="D73" s="130"/>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183"/>
      <c r="B74" s="171"/>
      <c r="C74" s="130"/>
      <c r="D74" s="130"/>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183"/>
      <c r="B75" s="171"/>
      <c r="C75" s="130"/>
      <c r="D75" s="130"/>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183"/>
      <c r="B76" s="171"/>
      <c r="C76" s="130"/>
      <c r="D76" s="130"/>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183"/>
      <c r="B77" s="171"/>
      <c r="C77" s="130"/>
      <c r="D77" s="130"/>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183"/>
      <c r="B78" s="171"/>
      <c r="C78" s="130"/>
      <c r="D78" s="130"/>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183"/>
      <c r="B79" s="171"/>
      <c r="C79" s="130"/>
      <c r="D79" s="130"/>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183"/>
      <c r="B80" s="171"/>
      <c r="C80" s="130"/>
      <c r="D80" s="130"/>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183"/>
      <c r="B81" s="171"/>
      <c r="C81" s="130"/>
      <c r="D81" s="130"/>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183"/>
      <c r="B82" s="171"/>
      <c r="C82" s="130"/>
      <c r="D82" s="130"/>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183"/>
      <c r="B83" s="171"/>
      <c r="C83" s="130"/>
      <c r="D83" s="130"/>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183"/>
      <c r="B84" s="171"/>
      <c r="C84" s="130"/>
      <c r="D84" s="130"/>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183"/>
      <c r="B85" s="171"/>
      <c r="C85" s="130"/>
      <c r="D85" s="130"/>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183"/>
      <c r="B86" s="171"/>
      <c r="C86" s="130"/>
      <c r="D86" s="130"/>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183"/>
      <c r="B87" s="171"/>
      <c r="C87" s="130"/>
      <c r="D87" s="130"/>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183"/>
      <c r="B88" s="171"/>
      <c r="C88" s="130"/>
      <c r="D88" s="130"/>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183"/>
      <c r="B89" s="171"/>
      <c r="C89" s="130"/>
      <c r="D89" s="130"/>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183"/>
      <c r="B90" s="171"/>
      <c r="C90" s="130"/>
      <c r="D90" s="130"/>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183"/>
      <c r="B91" s="171"/>
      <c r="C91" s="130"/>
      <c r="D91" s="130"/>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183"/>
      <c r="B92" s="171"/>
      <c r="C92" s="130"/>
      <c r="D92" s="130"/>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183"/>
      <c r="B93" s="171"/>
      <c r="C93" s="130"/>
      <c r="D93" s="130"/>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183"/>
      <c r="B94" s="171"/>
      <c r="C94" s="130"/>
      <c r="D94" s="130"/>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183"/>
      <c r="B95" s="171"/>
      <c r="C95" s="130"/>
      <c r="D95" s="130"/>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183"/>
      <c r="B96" s="171"/>
      <c r="C96" s="130"/>
      <c r="D96" s="130"/>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183"/>
      <c r="B97" s="171"/>
      <c r="C97" s="130"/>
      <c r="D97" s="130"/>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183"/>
      <c r="B98" s="171"/>
      <c r="C98" s="130"/>
      <c r="D98" s="130"/>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183"/>
      <c r="B99" s="171"/>
      <c r="C99" s="130"/>
      <c r="D99" s="130"/>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183"/>
      <c r="B100" s="171"/>
      <c r="C100" s="130"/>
      <c r="D100" s="130"/>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183"/>
      <c r="B101" s="171"/>
      <c r="C101" s="130"/>
      <c r="D101" s="130"/>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183"/>
      <c r="B102" s="171"/>
      <c r="C102" s="130"/>
      <c r="D102" s="130"/>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183"/>
      <c r="B103" s="171"/>
      <c r="C103" s="130"/>
      <c r="D103" s="130"/>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183"/>
      <c r="B104" s="171"/>
      <c r="C104" s="130"/>
      <c r="D104" s="130"/>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183"/>
      <c r="B105" s="171"/>
      <c r="C105" s="130"/>
      <c r="D105" s="130"/>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183"/>
      <c r="B106" s="171"/>
      <c r="C106" s="130"/>
      <c r="D106" s="130"/>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183"/>
      <c r="B107" s="171"/>
      <c r="C107" s="130"/>
      <c r="D107" s="130"/>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183"/>
      <c r="B108" s="171"/>
      <c r="C108" s="130"/>
      <c r="D108" s="130"/>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183"/>
      <c r="B109" s="171"/>
      <c r="C109" s="130"/>
      <c r="D109" s="130"/>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183"/>
      <c r="B110" s="171"/>
      <c r="C110" s="130"/>
      <c r="D110" s="130"/>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183"/>
      <c r="B111" s="171"/>
      <c r="C111" s="130"/>
      <c r="D111" s="130"/>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183"/>
      <c r="B112" s="171"/>
      <c r="C112" s="130"/>
      <c r="D112" s="130"/>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183"/>
      <c r="B113" s="171"/>
      <c r="C113" s="130"/>
      <c r="D113" s="130"/>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183"/>
      <c r="B114" s="171"/>
      <c r="C114" s="130"/>
      <c r="D114" s="130"/>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183"/>
      <c r="B115" s="171"/>
      <c r="C115" s="130"/>
      <c r="D115" s="130"/>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183"/>
      <c r="B116" s="171"/>
      <c r="C116" s="130"/>
      <c r="D116" s="130"/>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183"/>
      <c r="B117" s="171"/>
      <c r="C117" s="130"/>
      <c r="D117" s="130"/>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183"/>
      <c r="B118" s="171"/>
      <c r="C118" s="130"/>
      <c r="D118" s="130"/>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183"/>
      <c r="B119" s="171"/>
      <c r="C119" s="130"/>
      <c r="D119" s="130"/>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183"/>
      <c r="B120" s="171"/>
      <c r="C120" s="130"/>
      <c r="D120" s="130"/>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183"/>
      <c r="B121" s="171"/>
      <c r="C121" s="130"/>
      <c r="D121" s="130"/>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183"/>
      <c r="B122" s="171"/>
      <c r="C122" s="130"/>
      <c r="D122" s="130"/>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183"/>
      <c r="B123" s="171"/>
      <c r="C123" s="130"/>
      <c r="D123" s="130"/>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183"/>
      <c r="B124" s="171"/>
      <c r="C124" s="130"/>
      <c r="D124" s="130"/>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183"/>
      <c r="B125" s="171"/>
      <c r="C125" s="130"/>
      <c r="D125" s="130"/>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183"/>
      <c r="B126" s="171"/>
      <c r="C126" s="130"/>
      <c r="D126" s="130"/>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183"/>
      <c r="B127" s="171"/>
      <c r="C127" s="130"/>
      <c r="D127" s="130"/>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183"/>
      <c r="B128" s="171"/>
      <c r="C128" s="130"/>
      <c r="D128" s="130"/>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183"/>
      <c r="B129" s="171"/>
      <c r="C129" s="130"/>
      <c r="D129" s="130"/>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183"/>
      <c r="B130" s="171"/>
      <c r="C130" s="130"/>
      <c r="D130" s="130"/>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183"/>
      <c r="B131" s="171"/>
      <c r="C131" s="130"/>
      <c r="D131" s="130"/>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183"/>
      <c r="B132" s="171"/>
      <c r="C132" s="130"/>
      <c r="D132" s="130"/>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183"/>
      <c r="B133" s="171"/>
      <c r="C133" s="130"/>
      <c r="D133" s="130"/>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183"/>
      <c r="B134" s="171"/>
      <c r="C134" s="130"/>
      <c r="D134" s="130"/>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183"/>
      <c r="B135" s="171"/>
      <c r="C135" s="130"/>
      <c r="D135" s="130"/>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183"/>
      <c r="B136" s="171"/>
      <c r="C136" s="130"/>
      <c r="D136" s="130"/>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183"/>
      <c r="B137" s="171"/>
      <c r="C137" s="130"/>
      <c r="D137" s="130"/>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183"/>
      <c r="B138" s="171"/>
      <c r="C138" s="130"/>
      <c r="D138" s="130"/>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183"/>
      <c r="B139" s="171"/>
      <c r="C139" s="130"/>
      <c r="D139" s="130"/>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183"/>
      <c r="B140" s="171"/>
      <c r="C140" s="130"/>
      <c r="D140" s="130"/>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183"/>
      <c r="B141" s="171"/>
      <c r="C141" s="130"/>
      <c r="D141" s="130"/>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183"/>
      <c r="B142" s="171"/>
      <c r="C142" s="130"/>
      <c r="D142" s="130"/>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183"/>
      <c r="B143" s="171"/>
      <c r="C143" s="130"/>
      <c r="D143" s="130"/>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183"/>
      <c r="B144" s="171"/>
      <c r="C144" s="130"/>
      <c r="D144" s="130"/>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183"/>
      <c r="B145" s="171"/>
      <c r="C145" s="130"/>
      <c r="D145" s="130"/>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183"/>
      <c r="B146" s="171"/>
      <c r="C146" s="130"/>
      <c r="D146" s="130"/>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183"/>
      <c r="B147" s="171"/>
      <c r="C147" s="130"/>
      <c r="D147" s="130"/>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183"/>
      <c r="B148" s="171"/>
      <c r="C148" s="130"/>
      <c r="D148" s="130"/>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183"/>
      <c r="B149" s="171"/>
      <c r="C149" s="130"/>
      <c r="D149" s="130"/>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183"/>
      <c r="B150" s="171"/>
      <c r="C150" s="130"/>
      <c r="D150" s="130"/>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183"/>
      <c r="B151" s="171"/>
      <c r="C151" s="130"/>
      <c r="D151" s="130"/>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183"/>
      <c r="B152" s="171"/>
      <c r="C152" s="130"/>
      <c r="D152" s="130"/>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183"/>
      <c r="B153" s="171"/>
      <c r="C153" s="130"/>
      <c r="D153" s="130"/>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183"/>
      <c r="B154" s="171"/>
      <c r="C154" s="130"/>
      <c r="D154" s="130"/>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183"/>
      <c r="B155" s="171"/>
      <c r="C155" s="130"/>
      <c r="D155" s="130"/>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183"/>
      <c r="B156" s="171"/>
      <c r="C156" s="130"/>
      <c r="D156" s="130"/>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183"/>
      <c r="B157" s="171"/>
      <c r="C157" s="130"/>
      <c r="D157" s="130"/>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183"/>
      <c r="B158" s="171"/>
      <c r="C158" s="130"/>
      <c r="D158" s="130"/>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183"/>
      <c r="B159" s="171"/>
      <c r="C159" s="130"/>
      <c r="D159" s="130"/>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183"/>
      <c r="B160" s="171"/>
      <c r="C160" s="130"/>
      <c r="D160" s="130"/>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183"/>
      <c r="B161" s="171"/>
      <c r="C161" s="130"/>
      <c r="D161" s="130"/>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183"/>
      <c r="B162" s="171"/>
      <c r="C162" s="130"/>
      <c r="D162" s="130"/>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183"/>
      <c r="B163" s="171"/>
      <c r="C163" s="130"/>
      <c r="D163" s="130"/>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183"/>
      <c r="B164" s="171"/>
      <c r="C164" s="130"/>
      <c r="D164" s="130"/>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183"/>
      <c r="B165" s="171"/>
      <c r="C165" s="130"/>
      <c r="D165" s="130"/>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183"/>
      <c r="B166" s="171"/>
      <c r="C166" s="130"/>
      <c r="D166" s="130"/>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183"/>
      <c r="B167" s="171"/>
      <c r="C167" s="130"/>
      <c r="D167" s="130"/>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183"/>
      <c r="B168" s="171"/>
      <c r="C168" s="130"/>
      <c r="D168" s="130"/>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183"/>
      <c r="B169" s="171"/>
      <c r="C169" s="130"/>
      <c r="D169" s="130"/>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183"/>
      <c r="B170" s="171"/>
      <c r="C170" s="130"/>
      <c r="D170" s="130"/>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183"/>
      <c r="B171" s="171"/>
      <c r="C171" s="130"/>
      <c r="D171" s="130"/>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183"/>
      <c r="B172" s="171"/>
      <c r="C172" s="130"/>
      <c r="D172" s="130"/>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183"/>
      <c r="B173" s="171"/>
      <c r="C173" s="130"/>
      <c r="D173" s="130"/>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183"/>
      <c r="B174" s="171"/>
      <c r="C174" s="130"/>
      <c r="D174" s="130"/>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183"/>
      <c r="B175" s="171"/>
      <c r="C175" s="130"/>
      <c r="D175" s="130"/>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183"/>
      <c r="B176" s="171"/>
      <c r="C176" s="130"/>
      <c r="D176" s="130"/>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183"/>
      <c r="B177" s="171"/>
      <c r="C177" s="130"/>
      <c r="D177" s="130"/>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183"/>
      <c r="B178" s="171"/>
      <c r="C178" s="130"/>
      <c r="D178" s="130"/>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183"/>
      <c r="B179" s="171"/>
      <c r="C179" s="130"/>
      <c r="D179" s="130"/>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183"/>
      <c r="B180" s="171"/>
      <c r="C180" s="130"/>
      <c r="D180" s="130"/>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183"/>
      <c r="B181" s="171"/>
      <c r="C181" s="130"/>
      <c r="D181" s="130"/>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183"/>
      <c r="B182" s="171"/>
      <c r="C182" s="130"/>
      <c r="D182" s="130"/>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183"/>
      <c r="B183" s="171"/>
      <c r="C183" s="130"/>
      <c r="D183" s="130"/>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183"/>
      <c r="B184" s="171"/>
      <c r="C184" s="130"/>
      <c r="D184" s="130"/>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183"/>
      <c r="B185" s="171"/>
      <c r="C185" s="130"/>
      <c r="D185" s="130"/>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183"/>
      <c r="B186" s="171"/>
      <c r="C186" s="130"/>
      <c r="D186" s="130"/>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183"/>
      <c r="B187" s="171"/>
      <c r="C187" s="130"/>
      <c r="D187" s="130"/>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183"/>
      <c r="B188" s="171"/>
      <c r="C188" s="130"/>
      <c r="D188" s="130"/>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183"/>
      <c r="B189" s="171"/>
      <c r="C189" s="130"/>
      <c r="D189" s="130"/>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183"/>
      <c r="B190" s="171"/>
      <c r="C190" s="130"/>
      <c r="D190" s="130"/>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183"/>
      <c r="B191" s="171"/>
      <c r="C191" s="130"/>
      <c r="D191" s="130"/>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183"/>
      <c r="B192" s="171"/>
      <c r="C192" s="130"/>
      <c r="D192" s="130"/>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183"/>
      <c r="B193" s="171"/>
      <c r="C193" s="130"/>
      <c r="D193" s="130"/>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183"/>
      <c r="B194" s="171"/>
      <c r="C194" s="130"/>
      <c r="D194" s="130"/>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183"/>
      <c r="B195" s="171"/>
      <c r="C195" s="130"/>
      <c r="D195" s="130"/>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183"/>
      <c r="B196" s="171"/>
      <c r="C196" s="130"/>
      <c r="D196" s="130"/>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183"/>
      <c r="B197" s="171"/>
      <c r="C197" s="130"/>
      <c r="D197" s="130"/>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183"/>
      <c r="B198" s="171"/>
      <c r="C198" s="130"/>
      <c r="D198" s="130"/>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183"/>
      <c r="B199" s="171"/>
      <c r="C199" s="130"/>
      <c r="D199" s="130"/>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183"/>
      <c r="B200" s="171"/>
      <c r="C200" s="130"/>
      <c r="D200" s="130"/>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183"/>
      <c r="B201" s="171"/>
      <c r="C201" s="130"/>
      <c r="D201" s="130"/>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183"/>
      <c r="B202" s="171"/>
      <c r="C202" s="130"/>
      <c r="D202" s="130"/>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183"/>
      <c r="B203" s="171"/>
      <c r="C203" s="130"/>
      <c r="D203" s="130"/>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183"/>
      <c r="B204" s="171"/>
      <c r="C204" s="130"/>
      <c r="D204" s="130"/>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183"/>
      <c r="B205" s="171"/>
      <c r="C205" s="130"/>
      <c r="D205" s="130"/>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183"/>
      <c r="B206" s="171"/>
      <c r="C206" s="130"/>
      <c r="D206" s="130"/>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183"/>
      <c r="B207" s="171"/>
      <c r="C207" s="130"/>
      <c r="D207" s="130"/>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183"/>
      <c r="B208" s="171"/>
      <c r="C208" s="130"/>
      <c r="D208" s="130"/>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183"/>
      <c r="B209" s="171"/>
      <c r="C209" s="130"/>
      <c r="D209" s="130"/>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183"/>
      <c r="B210" s="171"/>
      <c r="C210" s="130"/>
      <c r="D210" s="130"/>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183"/>
      <c r="B211" s="171"/>
      <c r="C211" s="130"/>
      <c r="D211" s="130"/>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183"/>
      <c r="B212" s="171"/>
      <c r="C212" s="130"/>
      <c r="D212" s="130"/>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183"/>
      <c r="B213" s="171"/>
      <c r="C213" s="130"/>
      <c r="D213" s="130"/>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183"/>
      <c r="B214" s="171"/>
      <c r="C214" s="130"/>
      <c r="D214" s="130"/>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183"/>
      <c r="B215" s="171"/>
      <c r="C215" s="130"/>
      <c r="D215" s="130"/>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183"/>
      <c r="B216" s="171"/>
      <c r="C216" s="130"/>
      <c r="D216" s="130"/>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183"/>
      <c r="B217" s="171"/>
      <c r="C217" s="130"/>
      <c r="D217" s="130"/>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183"/>
      <c r="B218" s="171"/>
      <c r="C218" s="130"/>
      <c r="D218" s="130"/>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183"/>
      <c r="B219" s="171"/>
      <c r="C219" s="130"/>
      <c r="D219" s="130"/>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183"/>
      <c r="B220" s="171"/>
      <c r="C220" s="130"/>
      <c r="D220" s="130"/>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183"/>
      <c r="B221" s="171"/>
      <c r="C221" s="130"/>
      <c r="D221" s="130"/>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183"/>
      <c r="B222" s="171"/>
      <c r="C222" s="130"/>
      <c r="D222" s="130"/>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183"/>
      <c r="B223" s="171"/>
      <c r="C223" s="130"/>
      <c r="D223" s="130"/>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183"/>
      <c r="B224" s="171"/>
      <c r="C224" s="130"/>
      <c r="D224" s="130"/>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183"/>
      <c r="B225" s="171"/>
      <c r="C225" s="130"/>
      <c r="D225" s="130"/>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183"/>
      <c r="B226" s="171"/>
      <c r="C226" s="130"/>
      <c r="D226" s="130"/>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183"/>
      <c r="B227" s="171"/>
      <c r="C227" s="130"/>
      <c r="D227" s="130"/>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183"/>
      <c r="B228" s="171"/>
      <c r="C228" s="130"/>
      <c r="D228" s="130"/>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183"/>
      <c r="B229" s="171"/>
      <c r="C229" s="130"/>
      <c r="D229" s="130"/>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183"/>
      <c r="B230" s="171"/>
      <c r="C230" s="130"/>
      <c r="D230" s="130"/>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183"/>
      <c r="B231" s="171"/>
      <c r="C231" s="130"/>
      <c r="D231" s="130"/>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183"/>
      <c r="B232" s="171"/>
      <c r="C232" s="130"/>
      <c r="D232" s="130"/>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183"/>
      <c r="B233" s="171"/>
      <c r="C233" s="130"/>
      <c r="D233" s="130"/>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183"/>
      <c r="B234" s="171"/>
      <c r="C234" s="130"/>
      <c r="D234" s="130"/>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183"/>
      <c r="B235" s="171"/>
      <c r="C235" s="130"/>
      <c r="D235" s="130"/>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183"/>
      <c r="B236" s="171"/>
      <c r="C236" s="130"/>
      <c r="D236" s="130"/>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183"/>
      <c r="B237" s="171"/>
      <c r="C237" s="130"/>
      <c r="D237" s="130"/>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183"/>
      <c r="B238" s="171"/>
      <c r="C238" s="130"/>
      <c r="D238" s="130"/>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183"/>
      <c r="B239" s="171"/>
      <c r="C239" s="130"/>
      <c r="D239" s="130"/>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183"/>
      <c r="B240" s="171"/>
      <c r="C240" s="130"/>
      <c r="D240" s="130"/>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183"/>
      <c r="B241" s="171"/>
      <c r="C241" s="130"/>
      <c r="D241" s="130"/>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183"/>
      <c r="B242" s="171"/>
      <c r="C242" s="130"/>
      <c r="D242" s="130"/>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183"/>
      <c r="B243" s="171"/>
      <c r="C243" s="130"/>
      <c r="D243" s="130"/>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183"/>
      <c r="B244" s="171"/>
      <c r="C244" s="130"/>
      <c r="D244" s="130"/>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183"/>
      <c r="B245" s="171"/>
      <c r="C245" s="130"/>
      <c r="D245" s="130"/>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183"/>
      <c r="B246" s="171"/>
      <c r="C246" s="130"/>
      <c r="D246" s="130"/>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183"/>
      <c r="B247" s="171"/>
      <c r="C247" s="130"/>
      <c r="D247" s="130"/>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183"/>
      <c r="B248" s="171"/>
      <c r="C248" s="130"/>
      <c r="D248" s="130"/>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183"/>
      <c r="B249" s="171"/>
      <c r="C249" s="130"/>
      <c r="D249" s="130"/>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183"/>
      <c r="B250" s="171"/>
      <c r="C250" s="130"/>
      <c r="D250" s="130"/>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183"/>
      <c r="B251" s="171"/>
      <c r="C251" s="130"/>
      <c r="D251" s="130"/>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183"/>
      <c r="B252" s="171"/>
      <c r="C252" s="130"/>
      <c r="D252" s="130"/>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183"/>
      <c r="B253" s="171"/>
      <c r="C253" s="130"/>
      <c r="D253" s="130"/>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183"/>
      <c r="B254" s="171"/>
      <c r="C254" s="130"/>
      <c r="D254" s="130"/>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183"/>
      <c r="B255" s="171"/>
      <c r="C255" s="130"/>
      <c r="D255" s="130"/>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183"/>
      <c r="B256" s="171"/>
      <c r="C256" s="130"/>
      <c r="D256" s="130"/>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183"/>
      <c r="B257" s="171"/>
      <c r="C257" s="130"/>
      <c r="D257" s="130"/>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183"/>
      <c r="B258" s="171"/>
      <c r="C258" s="130"/>
      <c r="D258" s="130"/>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183"/>
      <c r="B259" s="171"/>
      <c r="C259" s="130"/>
      <c r="D259" s="130"/>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183"/>
      <c r="B260" s="171"/>
      <c r="C260" s="130"/>
      <c r="D260" s="130"/>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183"/>
      <c r="B261" s="171"/>
      <c r="C261" s="130"/>
      <c r="D261" s="130"/>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183"/>
      <c r="B262" s="171"/>
      <c r="C262" s="130"/>
      <c r="D262" s="130"/>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183"/>
      <c r="B263" s="171"/>
      <c r="C263" s="130"/>
      <c r="D263" s="130"/>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183"/>
      <c r="B264" s="171"/>
      <c r="C264" s="130"/>
      <c r="D264" s="130"/>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183"/>
      <c r="B265" s="171"/>
      <c r="C265" s="130"/>
      <c r="D265" s="130"/>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183"/>
      <c r="B266" s="171"/>
      <c r="C266" s="130"/>
      <c r="D266" s="130"/>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183"/>
      <c r="B267" s="171"/>
      <c r="C267" s="130"/>
      <c r="D267" s="130"/>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183"/>
      <c r="B268" s="171"/>
      <c r="C268" s="130"/>
      <c r="D268" s="130"/>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183"/>
      <c r="B269" s="171"/>
      <c r="C269" s="130"/>
      <c r="D269" s="130"/>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183"/>
      <c r="B270" s="171"/>
      <c r="C270" s="130"/>
      <c r="D270" s="130"/>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183"/>
      <c r="B271" s="171"/>
      <c r="C271" s="130"/>
      <c r="D271" s="130"/>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183"/>
      <c r="B272" s="171"/>
      <c r="C272" s="130"/>
      <c r="D272" s="130"/>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183"/>
      <c r="B273" s="171"/>
      <c r="C273" s="130"/>
      <c r="D273" s="130"/>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183"/>
      <c r="B274" s="171"/>
      <c r="C274" s="130"/>
      <c r="D274" s="130"/>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183"/>
      <c r="B275" s="171"/>
      <c r="C275" s="130"/>
      <c r="D275" s="130"/>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183"/>
      <c r="B276" s="171"/>
      <c r="C276" s="130"/>
      <c r="D276" s="130"/>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183"/>
      <c r="B277" s="171"/>
      <c r="C277" s="130"/>
      <c r="D277" s="130"/>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183"/>
      <c r="B278" s="171"/>
      <c r="C278" s="130"/>
      <c r="D278" s="130"/>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183"/>
      <c r="B279" s="171"/>
      <c r="C279" s="130"/>
      <c r="D279" s="130"/>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183"/>
      <c r="B280" s="171"/>
      <c r="C280" s="130"/>
      <c r="D280" s="130"/>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183"/>
      <c r="B281" s="171"/>
      <c r="C281" s="130"/>
      <c r="D281" s="130"/>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183"/>
      <c r="B282" s="171"/>
      <c r="C282" s="130"/>
      <c r="D282" s="130"/>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183"/>
      <c r="B283" s="171"/>
      <c r="C283" s="130"/>
      <c r="D283" s="130"/>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183"/>
      <c r="B284" s="171"/>
      <c r="C284" s="130"/>
      <c r="D284" s="130"/>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183"/>
      <c r="B285" s="171"/>
      <c r="C285" s="130"/>
      <c r="D285" s="130"/>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183"/>
      <c r="B286" s="171"/>
      <c r="C286" s="130"/>
      <c r="D286" s="130"/>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183"/>
      <c r="B287" s="171"/>
      <c r="C287" s="130"/>
      <c r="D287" s="130"/>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183"/>
      <c r="B288" s="171"/>
      <c r="C288" s="130"/>
      <c r="D288" s="130"/>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183"/>
      <c r="B289" s="171"/>
      <c r="C289" s="130"/>
      <c r="D289" s="130"/>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183"/>
      <c r="B290" s="171"/>
      <c r="C290" s="130"/>
      <c r="D290" s="130"/>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183"/>
      <c r="B291" s="171"/>
      <c r="C291" s="130"/>
      <c r="D291" s="130"/>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183"/>
      <c r="B292" s="171"/>
      <c r="C292" s="130"/>
      <c r="D292" s="130"/>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183"/>
      <c r="B293" s="171"/>
      <c r="C293" s="130"/>
      <c r="D293" s="130"/>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183"/>
      <c r="B294" s="171"/>
      <c r="C294" s="130"/>
      <c r="D294" s="130"/>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183"/>
      <c r="B295" s="171"/>
      <c r="C295" s="130"/>
      <c r="D295" s="130"/>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183"/>
      <c r="B296" s="171"/>
      <c r="C296" s="130"/>
      <c r="D296" s="130"/>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183"/>
      <c r="B297" s="171"/>
      <c r="C297" s="130"/>
      <c r="D297" s="130"/>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183"/>
      <c r="B298" s="171"/>
      <c r="C298" s="130"/>
      <c r="D298" s="130"/>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183"/>
      <c r="B299" s="171"/>
      <c r="C299" s="130"/>
      <c r="D299" s="130"/>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183"/>
      <c r="B300" s="171"/>
      <c r="C300" s="130"/>
      <c r="D300" s="130"/>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s="33" customFormat="1" ht="15.75">
      <c r="A301" s="183"/>
      <c r="B301" s="171"/>
      <c r="C301" s="130"/>
      <c r="D301" s="130"/>
      <c r="E301" s="32"/>
      <c r="F301"/>
      <c r="G301"/>
      <c r="H301"/>
      <c r="I301"/>
      <c r="J301"/>
      <c r="K301"/>
      <c r="L301"/>
      <c r="M301"/>
      <c r="N301"/>
      <c r="O301"/>
      <c r="P301"/>
      <c r="Q301"/>
      <c r="R301"/>
      <c r="S301"/>
      <c r="T301"/>
      <c r="U301"/>
      <c r="V301"/>
      <c r="W301"/>
      <c r="X301"/>
      <c r="Y301"/>
      <c r="Z301"/>
      <c r="AA301"/>
      <c r="AB301"/>
      <c r="AC301"/>
      <c r="AD301"/>
      <c r="AE301"/>
      <c r="AF301"/>
      <c r="AG301"/>
      <c r="AH301"/>
      <c r="AI301"/>
    </row>
    <row r="302" spans="1:35" s="33" customFormat="1" ht="15.75">
      <c r="A302" s="183"/>
      <c r="B302" s="171"/>
      <c r="C302" s="130"/>
      <c r="D302" s="130"/>
      <c r="E302" s="32"/>
      <c r="F302"/>
      <c r="G302"/>
      <c r="H302"/>
      <c r="I302"/>
      <c r="J302"/>
      <c r="K302"/>
      <c r="L302"/>
      <c r="M302"/>
      <c r="N302"/>
      <c r="O302"/>
      <c r="P302"/>
      <c r="Q302"/>
      <c r="R302"/>
      <c r="S302"/>
      <c r="T302"/>
      <c r="U302"/>
      <c r="V302"/>
      <c r="W302"/>
      <c r="X302"/>
      <c r="Y302"/>
      <c r="Z302"/>
      <c r="AA302"/>
      <c r="AB302"/>
      <c r="AC302"/>
      <c r="AD302"/>
      <c r="AE302"/>
      <c r="AF302"/>
      <c r="AG302"/>
      <c r="AH302"/>
      <c r="AI302"/>
    </row>
    <row r="303" spans="1:35" s="33" customFormat="1" ht="15.75">
      <c r="A303" s="183"/>
      <c r="B303" s="171"/>
      <c r="C303" s="130"/>
      <c r="D303" s="130"/>
      <c r="E303" s="32"/>
      <c r="F303"/>
      <c r="G303"/>
      <c r="H303"/>
      <c r="I303"/>
      <c r="J303"/>
      <c r="K303"/>
      <c r="L303"/>
      <c r="M303"/>
      <c r="N303"/>
      <c r="O303"/>
      <c r="P303"/>
      <c r="Q303"/>
      <c r="R303"/>
      <c r="S303"/>
      <c r="T303"/>
      <c r="U303"/>
      <c r="V303"/>
      <c r="W303"/>
      <c r="X303"/>
      <c r="Y303"/>
      <c r="Z303"/>
      <c r="AA303"/>
      <c r="AB303"/>
      <c r="AC303"/>
      <c r="AD303"/>
      <c r="AE303"/>
      <c r="AF303"/>
      <c r="AG303"/>
      <c r="AH303"/>
      <c r="AI303"/>
    </row>
    <row r="304" spans="1:35" s="33" customFormat="1" ht="15.75">
      <c r="A304" s="183"/>
      <c r="B304" s="171"/>
      <c r="C304" s="130"/>
      <c r="D304" s="130"/>
      <c r="E304" s="32"/>
      <c r="F304"/>
      <c r="G304"/>
      <c r="H304"/>
      <c r="I304"/>
      <c r="J304"/>
      <c r="K304"/>
      <c r="L304"/>
      <c r="M304"/>
      <c r="N304"/>
      <c r="O304"/>
      <c r="P304"/>
      <c r="Q304"/>
      <c r="R304"/>
      <c r="S304"/>
      <c r="T304"/>
      <c r="U304"/>
      <c r="V304"/>
      <c r="W304"/>
      <c r="X304"/>
      <c r="Y304"/>
      <c r="Z304"/>
      <c r="AA304"/>
      <c r="AB304"/>
      <c r="AC304"/>
      <c r="AD304"/>
      <c r="AE304"/>
      <c r="AF304"/>
      <c r="AG304"/>
      <c r="AH304"/>
      <c r="AI304"/>
    </row>
    <row r="305" spans="1:35" s="33" customFormat="1" ht="15.75">
      <c r="A305" s="183"/>
      <c r="B305" s="171"/>
      <c r="C305" s="130"/>
      <c r="D305" s="130"/>
      <c r="E305" s="32"/>
      <c r="F305"/>
      <c r="G305"/>
      <c r="H305"/>
      <c r="I305"/>
      <c r="J305"/>
      <c r="K305"/>
      <c r="L305"/>
      <c r="M305"/>
      <c r="N305"/>
      <c r="O305"/>
      <c r="P305"/>
      <c r="Q305"/>
      <c r="R305"/>
      <c r="S305"/>
      <c r="T305"/>
      <c r="U305"/>
      <c r="V305"/>
      <c r="W305"/>
      <c r="X305"/>
      <c r="Y305"/>
      <c r="Z305"/>
      <c r="AA305"/>
      <c r="AB305"/>
      <c r="AC305"/>
      <c r="AD305"/>
      <c r="AE305"/>
      <c r="AF305"/>
      <c r="AG305"/>
      <c r="AH305"/>
      <c r="AI305"/>
    </row>
    <row r="306" spans="1:35" s="33" customFormat="1" ht="15.75">
      <c r="A306" s="183"/>
      <c r="B306" s="171"/>
      <c r="C306" s="130"/>
      <c r="D306" s="130"/>
      <c r="E306" s="32"/>
      <c r="F306"/>
      <c r="G306"/>
      <c r="H306"/>
      <c r="I306"/>
      <c r="J306"/>
      <c r="K306"/>
      <c r="L306"/>
      <c r="M306"/>
      <c r="N306"/>
      <c r="O306"/>
      <c r="P306"/>
      <c r="Q306"/>
      <c r="R306"/>
      <c r="S306"/>
      <c r="T306"/>
      <c r="U306"/>
      <c r="V306"/>
      <c r="W306"/>
      <c r="X306"/>
      <c r="Y306"/>
      <c r="Z306"/>
      <c r="AA306"/>
      <c r="AB306"/>
      <c r="AC306"/>
      <c r="AD306"/>
      <c r="AE306"/>
      <c r="AF306"/>
      <c r="AG306"/>
      <c r="AH306"/>
      <c r="AI306"/>
    </row>
    <row r="307" spans="1:35" s="33" customFormat="1" ht="15.75">
      <c r="A307" s="183"/>
      <c r="B307" s="171"/>
      <c r="C307" s="130"/>
      <c r="D307" s="130"/>
      <c r="E307" s="32"/>
      <c r="F307"/>
      <c r="G307"/>
      <c r="H307"/>
      <c r="I307"/>
      <c r="J307"/>
      <c r="K307"/>
      <c r="L307"/>
      <c r="M307"/>
      <c r="N307"/>
      <c r="O307"/>
      <c r="P307"/>
      <c r="Q307"/>
      <c r="R307"/>
      <c r="S307"/>
      <c r="T307"/>
      <c r="U307"/>
      <c r="V307"/>
      <c r="W307"/>
      <c r="X307"/>
      <c r="Y307"/>
      <c r="Z307"/>
      <c r="AA307"/>
      <c r="AB307"/>
      <c r="AC307"/>
      <c r="AD307"/>
      <c r="AE307"/>
      <c r="AF307"/>
      <c r="AG307"/>
      <c r="AH307"/>
      <c r="AI307"/>
    </row>
    <row r="308" spans="1:35" s="33" customFormat="1" ht="15.75">
      <c r="A308" s="183"/>
      <c r="B308" s="171"/>
      <c r="C308" s="130"/>
      <c r="D308" s="130"/>
      <c r="E308" s="32"/>
      <c r="F308"/>
      <c r="G308"/>
      <c r="H308"/>
      <c r="I308"/>
      <c r="J308"/>
      <c r="K308"/>
      <c r="L308"/>
      <c r="M308"/>
      <c r="N308"/>
      <c r="O308"/>
      <c r="P308"/>
      <c r="Q308"/>
      <c r="R308"/>
      <c r="S308"/>
      <c r="T308"/>
      <c r="U308"/>
      <c r="V308"/>
      <c r="W308"/>
      <c r="X308"/>
      <c r="Y308"/>
      <c r="Z308"/>
      <c r="AA308"/>
      <c r="AB308"/>
      <c r="AC308"/>
      <c r="AD308"/>
      <c r="AE308"/>
      <c r="AF308"/>
      <c r="AG308"/>
      <c r="AH308"/>
      <c r="AI308"/>
    </row>
    <row r="309" spans="1:35" s="33" customFormat="1" ht="15.75">
      <c r="A309" s="183"/>
      <c r="B309" s="171"/>
      <c r="C309" s="130"/>
      <c r="D309" s="130"/>
      <c r="E309" s="32"/>
      <c r="F309"/>
      <c r="G309"/>
      <c r="H309"/>
      <c r="I309"/>
      <c r="J309"/>
      <c r="K309"/>
      <c r="L309"/>
      <c r="M309"/>
      <c r="N309"/>
      <c r="O309"/>
      <c r="P309"/>
      <c r="Q309"/>
      <c r="R309"/>
      <c r="S309"/>
      <c r="T309"/>
      <c r="U309"/>
      <c r="V309"/>
      <c r="W309"/>
      <c r="X309"/>
      <c r="Y309"/>
      <c r="Z309"/>
      <c r="AA309"/>
      <c r="AB309"/>
      <c r="AC309"/>
      <c r="AD309"/>
      <c r="AE309"/>
      <c r="AF309"/>
      <c r="AG309"/>
      <c r="AH309"/>
      <c r="AI309"/>
    </row>
    <row r="310" spans="1:35" s="33" customFormat="1" ht="15.75">
      <c r="A310" s="183"/>
      <c r="B310" s="171"/>
      <c r="C310" s="130"/>
      <c r="D310" s="130"/>
      <c r="E310" s="32"/>
      <c r="F310"/>
      <c r="G310"/>
      <c r="H310"/>
      <c r="I310"/>
      <c r="J310"/>
      <c r="K310"/>
      <c r="L310"/>
      <c r="M310"/>
      <c r="N310"/>
      <c r="O310"/>
      <c r="P310"/>
      <c r="Q310"/>
      <c r="R310"/>
      <c r="S310"/>
      <c r="T310"/>
      <c r="U310"/>
      <c r="V310"/>
      <c r="W310"/>
      <c r="X310"/>
      <c r="Y310"/>
      <c r="Z310"/>
      <c r="AA310"/>
      <c r="AB310"/>
      <c r="AC310"/>
      <c r="AD310"/>
      <c r="AE310"/>
      <c r="AF310"/>
      <c r="AG310"/>
      <c r="AH310"/>
      <c r="AI310"/>
    </row>
    <row r="311" spans="1:35" s="33" customFormat="1" ht="15.75">
      <c r="A311" s="183"/>
      <c r="B311" s="171"/>
      <c r="C311" s="130"/>
      <c r="D311" s="130"/>
      <c r="E311" s="32"/>
      <c r="F311"/>
      <c r="G311"/>
      <c r="H311"/>
      <c r="I311"/>
      <c r="J311"/>
      <c r="K311"/>
      <c r="L311"/>
      <c r="M311"/>
      <c r="N311"/>
      <c r="O311"/>
      <c r="P311"/>
      <c r="Q311"/>
      <c r="R311"/>
      <c r="S311"/>
      <c r="T311"/>
      <c r="U311"/>
      <c r="V311"/>
      <c r="W311"/>
      <c r="X311"/>
      <c r="Y311"/>
      <c r="Z311"/>
      <c r="AA311"/>
      <c r="AB311"/>
      <c r="AC311"/>
      <c r="AD311"/>
      <c r="AE311"/>
      <c r="AF311"/>
      <c r="AG311"/>
      <c r="AH311"/>
      <c r="AI311"/>
    </row>
    <row r="312" spans="1:35" s="33" customFormat="1" ht="15.75">
      <c r="A312" s="183"/>
      <c r="B312" s="171"/>
      <c r="C312" s="130"/>
      <c r="D312" s="130"/>
      <c r="E312" s="32"/>
      <c r="F312"/>
      <c r="G312"/>
      <c r="H312"/>
      <c r="I312"/>
      <c r="J312"/>
      <c r="K312"/>
      <c r="L312"/>
      <c r="M312"/>
      <c r="N312"/>
      <c r="O312"/>
      <c r="P312"/>
      <c r="Q312"/>
      <c r="R312"/>
      <c r="S312"/>
      <c r="T312"/>
      <c r="U312"/>
      <c r="V312"/>
      <c r="W312"/>
      <c r="X312"/>
      <c r="Y312"/>
      <c r="Z312"/>
      <c r="AA312"/>
      <c r="AB312"/>
      <c r="AC312"/>
      <c r="AD312"/>
      <c r="AE312"/>
      <c r="AF312"/>
      <c r="AG312"/>
      <c r="AH312"/>
      <c r="AI312"/>
    </row>
    <row r="313" spans="1:35" s="33" customFormat="1" ht="15.75">
      <c r="A313" s="183"/>
      <c r="B313" s="171"/>
      <c r="C313" s="130"/>
      <c r="D313" s="130"/>
      <c r="E313" s="32"/>
      <c r="F313"/>
      <c r="G313"/>
      <c r="H313"/>
      <c r="I313"/>
      <c r="J313"/>
      <c r="K313"/>
      <c r="L313"/>
      <c r="M313"/>
      <c r="N313"/>
      <c r="O313"/>
      <c r="P313"/>
      <c r="Q313"/>
      <c r="R313"/>
      <c r="S313"/>
      <c r="T313"/>
      <c r="U313"/>
      <c r="V313"/>
      <c r="W313"/>
      <c r="X313"/>
      <c r="Y313"/>
      <c r="Z313"/>
      <c r="AA313"/>
      <c r="AB313"/>
      <c r="AC313"/>
      <c r="AD313"/>
      <c r="AE313"/>
      <c r="AF313"/>
      <c r="AG313"/>
      <c r="AH313"/>
      <c r="AI313"/>
    </row>
    <row r="314" spans="1:35" s="33" customFormat="1" ht="15.75">
      <c r="A314" s="183"/>
      <c r="B314" s="171"/>
      <c r="C314" s="130"/>
      <c r="D314" s="130"/>
      <c r="E314" s="32"/>
      <c r="F314"/>
      <c r="G314"/>
      <c r="H314"/>
      <c r="I314"/>
      <c r="J314"/>
      <c r="K314"/>
      <c r="L314"/>
      <c r="M314"/>
      <c r="N314"/>
      <c r="O314"/>
      <c r="P314"/>
      <c r="Q314"/>
      <c r="R314"/>
      <c r="S314"/>
      <c r="T314"/>
      <c r="U314"/>
      <c r="V314"/>
      <c r="W314"/>
      <c r="X314"/>
      <c r="Y314"/>
      <c r="Z314"/>
      <c r="AA314"/>
      <c r="AB314"/>
      <c r="AC314"/>
      <c r="AD314"/>
      <c r="AE314"/>
      <c r="AF314"/>
      <c r="AG314"/>
      <c r="AH314"/>
      <c r="AI314"/>
    </row>
    <row r="315" spans="1:35" s="33" customFormat="1" ht="15.75">
      <c r="A315" s="183"/>
      <c r="B315" s="171"/>
      <c r="C315" s="130"/>
      <c r="D315" s="130"/>
      <c r="E315" s="32"/>
      <c r="F315"/>
      <c r="G315"/>
      <c r="H315"/>
      <c r="I315"/>
      <c r="J315"/>
      <c r="K315"/>
      <c r="L315"/>
      <c r="M315"/>
      <c r="N315"/>
      <c r="O315"/>
      <c r="P315"/>
      <c r="Q315"/>
      <c r="R315"/>
      <c r="S315"/>
      <c r="T315"/>
      <c r="U315"/>
      <c r="V315"/>
      <c r="W315"/>
      <c r="X315"/>
      <c r="Y315"/>
      <c r="Z315"/>
      <c r="AA315"/>
      <c r="AB315"/>
      <c r="AC315"/>
      <c r="AD315"/>
      <c r="AE315"/>
      <c r="AF315"/>
      <c r="AG315"/>
      <c r="AH315"/>
      <c r="AI315"/>
    </row>
    <row r="316" spans="1:35" s="33" customFormat="1" ht="15.75">
      <c r="A316" s="183"/>
      <c r="B316" s="171"/>
      <c r="C316" s="130"/>
      <c r="D316" s="130"/>
      <c r="E316" s="32"/>
      <c r="F316"/>
      <c r="G316"/>
      <c r="H316"/>
      <c r="I316"/>
      <c r="J316"/>
      <c r="K316"/>
      <c r="L316"/>
      <c r="M316"/>
      <c r="N316"/>
      <c r="O316"/>
      <c r="P316"/>
      <c r="Q316"/>
      <c r="R316"/>
      <c r="S316"/>
      <c r="T316"/>
      <c r="U316"/>
      <c r="V316"/>
      <c r="W316"/>
      <c r="X316"/>
      <c r="Y316"/>
      <c r="Z316"/>
      <c r="AA316"/>
      <c r="AB316"/>
      <c r="AC316"/>
      <c r="AD316"/>
      <c r="AE316"/>
      <c r="AF316"/>
      <c r="AG316"/>
      <c r="AH316"/>
      <c r="AI316"/>
    </row>
    <row r="317" spans="1:35" s="33" customFormat="1" ht="15.75">
      <c r="A317" s="183"/>
      <c r="B317" s="171"/>
      <c r="C317" s="130"/>
      <c r="D317" s="130"/>
      <c r="E317" s="32"/>
      <c r="F317"/>
      <c r="G317"/>
      <c r="H317"/>
      <c r="I317"/>
      <c r="J317"/>
      <c r="K317"/>
      <c r="L317"/>
      <c r="M317"/>
      <c r="N317"/>
      <c r="O317"/>
      <c r="P317"/>
      <c r="Q317"/>
      <c r="R317"/>
      <c r="S317"/>
      <c r="T317"/>
      <c r="U317"/>
      <c r="V317"/>
      <c r="W317"/>
      <c r="X317"/>
      <c r="Y317"/>
      <c r="Z317"/>
      <c r="AA317"/>
      <c r="AB317"/>
      <c r="AC317"/>
      <c r="AD317"/>
      <c r="AE317"/>
      <c r="AF317"/>
      <c r="AG317"/>
      <c r="AH317"/>
      <c r="AI317"/>
    </row>
    <row r="318" spans="1:35" s="33" customFormat="1" ht="15.75">
      <c r="A318" s="183"/>
      <c r="B318" s="171"/>
      <c r="C318" s="130"/>
      <c r="D318" s="130"/>
      <c r="E318" s="32"/>
      <c r="F318"/>
      <c r="G318"/>
      <c r="H318"/>
      <c r="I318"/>
      <c r="J318"/>
      <c r="K318"/>
      <c r="L318"/>
      <c r="M318"/>
      <c r="N318"/>
      <c r="O318"/>
      <c r="P318"/>
      <c r="Q318"/>
      <c r="R318"/>
      <c r="S318"/>
      <c r="T318"/>
      <c r="U318"/>
      <c r="V318"/>
      <c r="W318"/>
      <c r="X318"/>
      <c r="Y318"/>
      <c r="Z318"/>
      <c r="AA318"/>
      <c r="AB318"/>
      <c r="AC318"/>
      <c r="AD318"/>
      <c r="AE318"/>
      <c r="AF318"/>
      <c r="AG318"/>
      <c r="AH318"/>
      <c r="AI318"/>
    </row>
    <row r="319" spans="1:35" s="33" customFormat="1" ht="15.75">
      <c r="A319" s="183"/>
      <c r="B319" s="171"/>
      <c r="C319" s="130"/>
      <c r="D319" s="130"/>
      <c r="E319" s="32"/>
      <c r="F319"/>
      <c r="G319"/>
      <c r="H319"/>
      <c r="I319"/>
      <c r="J319"/>
      <c r="K319"/>
      <c r="L319"/>
      <c r="M319"/>
      <c r="N319"/>
      <c r="O319"/>
      <c r="P319"/>
      <c r="Q319"/>
      <c r="R319"/>
      <c r="S319"/>
      <c r="T319"/>
      <c r="U319"/>
      <c r="V319"/>
      <c r="W319"/>
      <c r="X319"/>
      <c r="Y319"/>
      <c r="Z319"/>
      <c r="AA319"/>
      <c r="AB319"/>
      <c r="AC319"/>
      <c r="AD319"/>
      <c r="AE319"/>
      <c r="AF319"/>
      <c r="AG319"/>
      <c r="AH319"/>
      <c r="AI319"/>
    </row>
    <row r="320" spans="1:35" s="33" customFormat="1" ht="15.75">
      <c r="A320" s="183"/>
      <c r="B320" s="171"/>
      <c r="C320" s="130"/>
      <c r="D320" s="130"/>
      <c r="E320" s="32"/>
      <c r="F320"/>
      <c r="G320"/>
      <c r="H320"/>
      <c r="I320"/>
      <c r="J320"/>
      <c r="K320"/>
      <c r="L320"/>
      <c r="M320"/>
      <c r="N320"/>
      <c r="O320"/>
      <c r="P320"/>
      <c r="Q320"/>
      <c r="R320"/>
      <c r="S320"/>
      <c r="T320"/>
      <c r="U320"/>
      <c r="V320"/>
      <c r="W320"/>
      <c r="X320"/>
      <c r="Y320"/>
      <c r="Z320"/>
      <c r="AA320"/>
      <c r="AB320"/>
      <c r="AC320"/>
      <c r="AD320"/>
      <c r="AE320"/>
      <c r="AF320"/>
      <c r="AG320"/>
      <c r="AH320"/>
      <c r="AI320"/>
    </row>
    <row r="321" spans="1:35" s="33" customFormat="1" ht="15.75">
      <c r="A321" s="183"/>
      <c r="B321" s="171"/>
      <c r="C321" s="130"/>
      <c r="D321" s="130"/>
      <c r="E321" s="32"/>
      <c r="F321"/>
      <c r="G321"/>
      <c r="H321"/>
      <c r="I321"/>
      <c r="J321"/>
      <c r="K321"/>
      <c r="L321"/>
      <c r="M321"/>
      <c r="N321"/>
      <c r="O321"/>
      <c r="P321"/>
      <c r="Q321"/>
      <c r="R321"/>
      <c r="S321"/>
      <c r="T321"/>
      <c r="U321"/>
      <c r="V321"/>
      <c r="W321"/>
      <c r="X321"/>
      <c r="Y321"/>
      <c r="Z321"/>
      <c r="AA321"/>
      <c r="AB321"/>
      <c r="AC321"/>
      <c r="AD321"/>
      <c r="AE321"/>
      <c r="AF321"/>
      <c r="AG321"/>
      <c r="AH321"/>
      <c r="AI321"/>
    </row>
    <row r="322" spans="1:35" s="33" customFormat="1" ht="15.75">
      <c r="A322" s="183"/>
      <c r="B322" s="171"/>
      <c r="C322" s="130"/>
      <c r="D322" s="130"/>
      <c r="E322" s="32"/>
      <c r="F322"/>
      <c r="G322"/>
      <c r="H322"/>
      <c r="I322"/>
      <c r="J322"/>
      <c r="K322"/>
      <c r="L322"/>
      <c r="M322"/>
      <c r="N322"/>
      <c r="O322"/>
      <c r="P322"/>
      <c r="Q322"/>
      <c r="R322"/>
      <c r="S322"/>
      <c r="T322"/>
      <c r="U322"/>
      <c r="V322"/>
      <c r="W322"/>
      <c r="X322"/>
      <c r="Y322"/>
      <c r="Z322"/>
      <c r="AA322"/>
      <c r="AB322"/>
      <c r="AC322"/>
      <c r="AD322"/>
      <c r="AE322"/>
      <c r="AF322"/>
      <c r="AG322"/>
      <c r="AH322"/>
      <c r="AI322"/>
    </row>
    <row r="323" spans="1:35" s="33" customFormat="1" ht="15.75">
      <c r="A323" s="183"/>
      <c r="B323" s="171"/>
      <c r="C323" s="130"/>
      <c r="D323" s="130"/>
      <c r="E323" s="32"/>
      <c r="F323"/>
      <c r="G323"/>
      <c r="H323"/>
      <c r="I323"/>
      <c r="J323"/>
      <c r="K323"/>
      <c r="L323"/>
      <c r="M323"/>
      <c r="N323"/>
      <c r="O323"/>
      <c r="P323"/>
      <c r="Q323"/>
      <c r="R323"/>
      <c r="S323"/>
      <c r="T323"/>
      <c r="U323"/>
      <c r="V323"/>
      <c r="W323"/>
      <c r="X323"/>
      <c r="Y323"/>
      <c r="Z323"/>
      <c r="AA323"/>
      <c r="AB323"/>
      <c r="AC323"/>
      <c r="AD323"/>
      <c r="AE323"/>
      <c r="AF323"/>
      <c r="AG323"/>
      <c r="AH323"/>
      <c r="AI323"/>
    </row>
    <row r="324" spans="1:35" s="33" customFormat="1" ht="15.75">
      <c r="A324" s="183"/>
      <c r="B324" s="171"/>
      <c r="C324" s="130"/>
      <c r="D324" s="130"/>
      <c r="E324" s="32"/>
      <c r="F324"/>
      <c r="G324"/>
      <c r="H324"/>
      <c r="I324"/>
      <c r="J324"/>
      <c r="K324"/>
      <c r="L324"/>
      <c r="M324"/>
      <c r="N324"/>
      <c r="O324"/>
      <c r="P324"/>
      <c r="Q324"/>
      <c r="R324"/>
      <c r="S324"/>
      <c r="T324"/>
      <c r="U324"/>
      <c r="V324"/>
      <c r="W324"/>
      <c r="X324"/>
      <c r="Y324"/>
      <c r="Z324"/>
      <c r="AA324"/>
      <c r="AB324"/>
      <c r="AC324"/>
      <c r="AD324"/>
      <c r="AE324"/>
      <c r="AF324"/>
      <c r="AG324"/>
      <c r="AH324"/>
      <c r="AI324"/>
    </row>
    <row r="325" spans="1:35" s="33" customFormat="1" ht="15.75">
      <c r="A325" s="183"/>
      <c r="B325" s="171"/>
      <c r="C325" s="130"/>
      <c r="D325" s="130"/>
      <c r="E325" s="32"/>
      <c r="F325"/>
      <c r="G325"/>
      <c r="H325"/>
      <c r="I325"/>
      <c r="J325"/>
      <c r="K325"/>
      <c r="L325"/>
      <c r="M325"/>
      <c r="N325"/>
      <c r="O325"/>
      <c r="P325"/>
      <c r="Q325"/>
      <c r="R325"/>
      <c r="S325"/>
      <c r="T325"/>
      <c r="U325"/>
      <c r="V325"/>
      <c r="W325"/>
      <c r="X325"/>
      <c r="Y325"/>
      <c r="Z325"/>
      <c r="AA325"/>
      <c r="AB325"/>
      <c r="AC325"/>
      <c r="AD325"/>
      <c r="AE325"/>
      <c r="AF325"/>
      <c r="AG325"/>
      <c r="AH325"/>
      <c r="AI325"/>
    </row>
    <row r="326" spans="1:35" s="33" customFormat="1" ht="15.75">
      <c r="A326" s="183"/>
      <c r="B326" s="171"/>
      <c r="C326" s="130"/>
      <c r="D326" s="130"/>
      <c r="E326" s="32"/>
      <c r="F326"/>
      <c r="G326"/>
      <c r="H326"/>
      <c r="I326"/>
      <c r="J326"/>
      <c r="K326"/>
      <c r="L326"/>
      <c r="M326"/>
      <c r="N326"/>
      <c r="O326"/>
      <c r="P326"/>
      <c r="Q326"/>
      <c r="R326"/>
      <c r="S326"/>
      <c r="T326"/>
      <c r="U326"/>
      <c r="V326"/>
      <c r="W326"/>
      <c r="X326"/>
      <c r="Y326"/>
      <c r="Z326"/>
      <c r="AA326"/>
      <c r="AB326"/>
      <c r="AC326"/>
      <c r="AD326"/>
      <c r="AE326"/>
      <c r="AF326"/>
      <c r="AG326"/>
      <c r="AH326"/>
      <c r="AI326"/>
    </row>
    <row r="327" spans="1:35" s="33" customFormat="1" ht="15.75">
      <c r="A327" s="183"/>
      <c r="B327" s="171"/>
      <c r="C327" s="130"/>
      <c r="D327" s="130"/>
      <c r="E327" s="32"/>
      <c r="F327"/>
      <c r="G327"/>
      <c r="H327"/>
      <c r="I327"/>
      <c r="J327"/>
      <c r="K327"/>
      <c r="L327"/>
      <c r="M327"/>
      <c r="N327"/>
      <c r="O327"/>
      <c r="P327"/>
      <c r="Q327"/>
      <c r="R327"/>
      <c r="S327"/>
      <c r="T327"/>
      <c r="U327"/>
      <c r="V327"/>
      <c r="W327"/>
      <c r="X327"/>
      <c r="Y327"/>
      <c r="Z327"/>
      <c r="AA327"/>
      <c r="AB327"/>
      <c r="AC327"/>
      <c r="AD327"/>
      <c r="AE327"/>
      <c r="AF327"/>
      <c r="AG327"/>
      <c r="AH327"/>
      <c r="AI327"/>
    </row>
    <row r="328" spans="1:35" s="33" customFormat="1" ht="15.75">
      <c r="A328" s="183"/>
      <c r="B328" s="171"/>
      <c r="C328" s="130"/>
      <c r="D328" s="130"/>
      <c r="E328" s="32"/>
      <c r="F328"/>
      <c r="G328"/>
      <c r="H328"/>
      <c r="I328"/>
      <c r="J328"/>
      <c r="K328"/>
      <c r="L328"/>
      <c r="M328"/>
      <c r="N328"/>
      <c r="O328"/>
      <c r="P328"/>
      <c r="Q328"/>
      <c r="R328"/>
      <c r="S328"/>
      <c r="T328"/>
      <c r="U328"/>
      <c r="V328"/>
      <c r="W328"/>
      <c r="X328"/>
      <c r="Y328"/>
      <c r="Z328"/>
      <c r="AA328"/>
      <c r="AB328"/>
      <c r="AC328"/>
      <c r="AD328"/>
      <c r="AE328"/>
      <c r="AF328"/>
      <c r="AG328"/>
      <c r="AH328"/>
      <c r="AI328"/>
    </row>
    <row r="329" spans="1:35" s="33" customFormat="1" ht="15.75">
      <c r="A329" s="183"/>
      <c r="B329" s="171"/>
      <c r="C329" s="130"/>
      <c r="D329" s="130"/>
      <c r="E329" s="32"/>
      <c r="F329"/>
      <c r="G329"/>
      <c r="H329"/>
      <c r="I329"/>
      <c r="J329"/>
      <c r="K329"/>
      <c r="L329"/>
      <c r="M329"/>
      <c r="N329"/>
      <c r="O329"/>
      <c r="P329"/>
      <c r="Q329"/>
      <c r="R329"/>
      <c r="S329"/>
      <c r="T329"/>
      <c r="U329"/>
      <c r="V329"/>
      <c r="W329"/>
      <c r="X329"/>
      <c r="Y329"/>
      <c r="Z329"/>
      <c r="AA329"/>
      <c r="AB329"/>
      <c r="AC329"/>
      <c r="AD329"/>
      <c r="AE329"/>
      <c r="AF329"/>
      <c r="AG329"/>
      <c r="AH329"/>
      <c r="AI329"/>
    </row>
    <row r="330" spans="1:35" s="33" customFormat="1" ht="15.75">
      <c r="A330" s="183"/>
      <c r="B330" s="171"/>
      <c r="C330" s="130"/>
      <c r="D330" s="130"/>
      <c r="E330" s="32"/>
      <c r="F330"/>
      <c r="G330"/>
      <c r="H330"/>
      <c r="I330"/>
      <c r="J330"/>
      <c r="K330"/>
      <c r="L330"/>
      <c r="M330"/>
      <c r="N330"/>
      <c r="O330"/>
      <c r="P330"/>
      <c r="Q330"/>
      <c r="R330"/>
      <c r="S330"/>
      <c r="T330"/>
      <c r="U330"/>
      <c r="V330"/>
      <c r="W330"/>
      <c r="X330"/>
      <c r="Y330"/>
      <c r="Z330"/>
      <c r="AA330"/>
      <c r="AB330"/>
      <c r="AC330"/>
      <c r="AD330"/>
      <c r="AE330"/>
      <c r="AF330"/>
      <c r="AG330"/>
      <c r="AH330"/>
      <c r="AI330"/>
    </row>
    <row r="331" spans="1:35" s="33" customFormat="1" ht="15.75">
      <c r="A331" s="183"/>
      <c r="B331" s="171"/>
      <c r="C331" s="130"/>
      <c r="D331" s="130"/>
      <c r="E331" s="32"/>
      <c r="F331"/>
      <c r="G331"/>
      <c r="H331"/>
      <c r="I331"/>
      <c r="J331"/>
      <c r="K331"/>
      <c r="L331"/>
      <c r="M331"/>
      <c r="N331"/>
      <c r="O331"/>
      <c r="P331"/>
      <c r="Q331"/>
      <c r="R331"/>
      <c r="S331"/>
      <c r="T331"/>
      <c r="U331"/>
      <c r="V331"/>
      <c r="W331"/>
      <c r="X331"/>
      <c r="Y331"/>
      <c r="Z331"/>
      <c r="AA331"/>
      <c r="AB331"/>
      <c r="AC331"/>
      <c r="AD331"/>
      <c r="AE331"/>
      <c r="AF331"/>
      <c r="AG331"/>
      <c r="AH331"/>
      <c r="AI331"/>
    </row>
    <row r="332" spans="1:35" s="33" customFormat="1" ht="15.75">
      <c r="A332" s="183"/>
      <c r="B332" s="171"/>
      <c r="C332" s="130"/>
      <c r="D332" s="130"/>
      <c r="E332" s="32"/>
      <c r="F332"/>
      <c r="G332"/>
      <c r="H332"/>
      <c r="I332"/>
      <c r="J332"/>
      <c r="K332"/>
      <c r="L332"/>
      <c r="M332"/>
      <c r="N332"/>
      <c r="O332"/>
      <c r="P332"/>
      <c r="Q332"/>
      <c r="R332"/>
      <c r="S332"/>
      <c r="T332"/>
      <c r="U332"/>
      <c r="V332"/>
      <c r="W332"/>
      <c r="X332"/>
      <c r="Y332"/>
      <c r="Z332"/>
      <c r="AA332"/>
      <c r="AB332"/>
      <c r="AC332"/>
      <c r="AD332"/>
      <c r="AE332"/>
      <c r="AF332"/>
      <c r="AG332"/>
      <c r="AH332"/>
      <c r="AI332"/>
    </row>
    <row r="333" spans="1:35" s="33" customFormat="1" ht="15.75">
      <c r="A333" s="183"/>
      <c r="B333" s="171"/>
      <c r="C333" s="130"/>
      <c r="D333" s="130"/>
      <c r="E333" s="32"/>
      <c r="F333"/>
      <c r="G333"/>
      <c r="H333"/>
      <c r="I333"/>
      <c r="J333"/>
      <c r="K333"/>
      <c r="L333"/>
      <c r="M333"/>
      <c r="N333"/>
      <c r="O333"/>
      <c r="P333"/>
      <c r="Q333"/>
      <c r="R333"/>
      <c r="S333"/>
      <c r="T333"/>
      <c r="U333"/>
      <c r="V333"/>
      <c r="W333"/>
      <c r="X333"/>
      <c r="Y333"/>
      <c r="Z333"/>
      <c r="AA333"/>
      <c r="AB333"/>
      <c r="AC333"/>
      <c r="AD333"/>
      <c r="AE333"/>
      <c r="AF333"/>
      <c r="AG333"/>
      <c r="AH333"/>
      <c r="AI333"/>
    </row>
    <row r="334" spans="1:35" s="33" customFormat="1" ht="15.75">
      <c r="A334" s="183"/>
      <c r="B334" s="171"/>
      <c r="C334" s="130"/>
      <c r="D334" s="130"/>
      <c r="E334" s="32"/>
      <c r="F334"/>
      <c r="G334"/>
      <c r="H334"/>
      <c r="I334"/>
      <c r="J334"/>
      <c r="K334"/>
      <c r="L334"/>
      <c r="M334"/>
      <c r="N334"/>
      <c r="O334"/>
      <c r="P334"/>
      <c r="Q334"/>
      <c r="R334"/>
      <c r="S334"/>
      <c r="T334"/>
      <c r="U334"/>
      <c r="V334"/>
      <c r="W334"/>
      <c r="X334"/>
      <c r="Y334"/>
      <c r="Z334"/>
      <c r="AA334"/>
      <c r="AB334"/>
      <c r="AC334"/>
      <c r="AD334"/>
      <c r="AE334"/>
      <c r="AF334"/>
      <c r="AG334"/>
      <c r="AH334"/>
      <c r="AI334"/>
    </row>
    <row r="335" spans="1:35" s="33" customFormat="1" ht="15.75">
      <c r="A335" s="183"/>
      <c r="B335" s="171"/>
      <c r="C335" s="130"/>
      <c r="D335" s="130"/>
      <c r="E335" s="32"/>
      <c r="F335"/>
      <c r="G335"/>
      <c r="H335"/>
      <c r="I335"/>
      <c r="J335"/>
      <c r="K335"/>
      <c r="L335"/>
      <c r="M335"/>
      <c r="N335"/>
      <c r="O335"/>
      <c r="P335"/>
      <c r="Q335"/>
      <c r="R335"/>
      <c r="S335"/>
      <c r="T335"/>
      <c r="U335"/>
      <c r="V335"/>
      <c r="W335"/>
      <c r="X335"/>
      <c r="Y335"/>
      <c r="Z335"/>
      <c r="AA335"/>
      <c r="AB335"/>
      <c r="AC335"/>
      <c r="AD335"/>
      <c r="AE335"/>
      <c r="AF335"/>
      <c r="AG335"/>
      <c r="AH335"/>
      <c r="AI335"/>
    </row>
    <row r="336" spans="1:35" s="33" customFormat="1" ht="15.75">
      <c r="A336" s="183"/>
      <c r="B336" s="171"/>
      <c r="C336" s="130"/>
      <c r="D336" s="130"/>
      <c r="E336" s="32"/>
      <c r="F336"/>
      <c r="G336"/>
      <c r="H336"/>
      <c r="I336"/>
      <c r="J336"/>
      <c r="K336"/>
      <c r="L336"/>
      <c r="M336"/>
      <c r="N336"/>
      <c r="O336"/>
      <c r="P336"/>
      <c r="Q336"/>
      <c r="R336"/>
      <c r="S336"/>
      <c r="T336"/>
      <c r="U336"/>
      <c r="V336"/>
      <c r="W336"/>
      <c r="X336"/>
      <c r="Y336"/>
      <c r="Z336"/>
      <c r="AA336"/>
      <c r="AB336"/>
      <c r="AC336"/>
      <c r="AD336"/>
      <c r="AE336"/>
      <c r="AF336"/>
      <c r="AG336"/>
      <c r="AH336"/>
      <c r="AI336"/>
    </row>
    <row r="337" spans="1:35" s="33" customFormat="1" ht="15.75">
      <c r="A337" s="183"/>
      <c r="B337" s="171"/>
      <c r="C337" s="130"/>
      <c r="D337" s="130"/>
      <c r="E337" s="32"/>
      <c r="F337"/>
      <c r="G337"/>
      <c r="H337"/>
      <c r="I337"/>
      <c r="J337"/>
      <c r="K337"/>
      <c r="L337"/>
      <c r="M337"/>
      <c r="N337"/>
      <c r="O337"/>
      <c r="P337"/>
      <c r="Q337"/>
      <c r="R337"/>
      <c r="S337"/>
      <c r="T337"/>
      <c r="U337"/>
      <c r="V337"/>
      <c r="W337"/>
      <c r="X337"/>
      <c r="Y337"/>
      <c r="Z337"/>
      <c r="AA337"/>
      <c r="AB337"/>
      <c r="AC337"/>
      <c r="AD337"/>
      <c r="AE337"/>
      <c r="AF337"/>
      <c r="AG337"/>
      <c r="AH337"/>
      <c r="AI337"/>
    </row>
    <row r="338" spans="1:35" s="33" customFormat="1" ht="15.75">
      <c r="A338" s="183"/>
      <c r="B338" s="171"/>
      <c r="C338" s="130"/>
      <c r="D338" s="130"/>
      <c r="E338" s="32"/>
      <c r="F338"/>
      <c r="G338"/>
      <c r="H338"/>
      <c r="I338"/>
      <c r="J338"/>
      <c r="K338"/>
      <c r="L338"/>
      <c r="M338"/>
      <c r="N338"/>
      <c r="O338"/>
      <c r="P338"/>
      <c r="Q338"/>
      <c r="R338"/>
      <c r="S338"/>
      <c r="T338"/>
      <c r="U338"/>
      <c r="V338"/>
      <c r="W338"/>
      <c r="X338"/>
      <c r="Y338"/>
      <c r="Z338"/>
      <c r="AA338"/>
      <c r="AB338"/>
      <c r="AC338"/>
      <c r="AD338"/>
      <c r="AE338"/>
      <c r="AF338"/>
      <c r="AG338"/>
      <c r="AH338"/>
      <c r="AI338"/>
    </row>
    <row r="339" spans="1:35" s="33" customFormat="1" ht="15.75">
      <c r="A339" s="183"/>
      <c r="B339" s="171"/>
      <c r="C339" s="130"/>
      <c r="D339" s="130"/>
      <c r="E339" s="32"/>
      <c r="F339"/>
      <c r="G339"/>
      <c r="H339"/>
      <c r="I339"/>
      <c r="J339"/>
      <c r="K339"/>
      <c r="L339"/>
      <c r="M339"/>
      <c r="N339"/>
      <c r="O339"/>
      <c r="P339"/>
      <c r="Q339"/>
      <c r="R339"/>
      <c r="S339"/>
      <c r="T339"/>
      <c r="U339"/>
      <c r="V339"/>
      <c r="W339"/>
      <c r="X339"/>
      <c r="Y339"/>
      <c r="Z339"/>
      <c r="AA339"/>
      <c r="AB339"/>
      <c r="AC339"/>
      <c r="AD339"/>
      <c r="AE339"/>
      <c r="AF339"/>
      <c r="AG339"/>
      <c r="AH339"/>
      <c r="AI339"/>
    </row>
    <row r="340" spans="1:35" s="33" customFormat="1" ht="15.75">
      <c r="A340" s="183"/>
      <c r="B340" s="171"/>
      <c r="C340" s="130"/>
      <c r="D340" s="130"/>
      <c r="E340" s="32"/>
      <c r="F340"/>
      <c r="G340"/>
      <c r="H340"/>
      <c r="I340"/>
      <c r="J340"/>
      <c r="K340"/>
      <c r="L340"/>
      <c r="M340"/>
      <c r="N340"/>
      <c r="O340"/>
      <c r="P340"/>
      <c r="Q340"/>
      <c r="R340"/>
      <c r="S340"/>
      <c r="T340"/>
      <c r="U340"/>
      <c r="V340"/>
      <c r="W340"/>
      <c r="X340"/>
      <c r="Y340"/>
      <c r="Z340"/>
      <c r="AA340"/>
      <c r="AB340"/>
      <c r="AC340"/>
      <c r="AD340"/>
      <c r="AE340"/>
      <c r="AF340"/>
      <c r="AG340"/>
      <c r="AH340"/>
      <c r="AI340"/>
    </row>
    <row r="341" spans="1:35" s="33" customFormat="1" ht="15.75">
      <c r="A341" s="183"/>
      <c r="B341" s="171"/>
      <c r="C341" s="130"/>
      <c r="D341" s="130"/>
      <c r="E341" s="32"/>
      <c r="F341"/>
      <c r="G341"/>
      <c r="H341"/>
      <c r="I341"/>
      <c r="J341"/>
      <c r="K341"/>
      <c r="L341"/>
      <c r="M341"/>
      <c r="N341"/>
      <c r="O341"/>
      <c r="P341"/>
      <c r="Q341"/>
      <c r="R341"/>
      <c r="S341"/>
      <c r="T341"/>
      <c r="U341"/>
      <c r="V341"/>
      <c r="W341"/>
      <c r="X341"/>
      <c r="Y341"/>
      <c r="Z341"/>
      <c r="AA341"/>
      <c r="AB341"/>
      <c r="AC341"/>
      <c r="AD341"/>
      <c r="AE341"/>
      <c r="AF341"/>
      <c r="AG341"/>
      <c r="AH341"/>
      <c r="AI341"/>
    </row>
    <row r="342" spans="1:35" s="33" customFormat="1" ht="15.75">
      <c r="A342" s="183"/>
      <c r="B342" s="171"/>
      <c r="C342" s="130"/>
      <c r="D342" s="130"/>
      <c r="E342" s="32"/>
      <c r="F342"/>
      <c r="G342"/>
      <c r="H342"/>
      <c r="I342"/>
      <c r="J342"/>
      <c r="K342"/>
      <c r="L342"/>
      <c r="M342"/>
      <c r="N342"/>
      <c r="O342"/>
      <c r="P342"/>
      <c r="Q342"/>
      <c r="R342"/>
      <c r="S342"/>
      <c r="T342"/>
      <c r="U342"/>
      <c r="V342"/>
      <c r="W342"/>
      <c r="X342"/>
      <c r="Y342"/>
      <c r="Z342"/>
      <c r="AA342"/>
      <c r="AB342"/>
      <c r="AC342"/>
      <c r="AD342"/>
      <c r="AE342"/>
      <c r="AF342"/>
      <c r="AG342"/>
      <c r="AH342"/>
      <c r="AI342"/>
    </row>
    <row r="343" spans="1:35" s="33" customFormat="1" ht="15.75">
      <c r="A343" s="183"/>
      <c r="B343" s="171"/>
      <c r="C343" s="130"/>
      <c r="D343" s="130"/>
      <c r="E343" s="32"/>
      <c r="F343"/>
      <c r="G343"/>
      <c r="H343"/>
      <c r="I343"/>
      <c r="J343"/>
      <c r="K343"/>
      <c r="L343"/>
      <c r="M343"/>
      <c r="N343"/>
      <c r="O343"/>
      <c r="P343"/>
      <c r="Q343"/>
      <c r="R343"/>
      <c r="S343"/>
      <c r="T343"/>
      <c r="U343"/>
      <c r="V343"/>
      <c r="W343"/>
      <c r="X343"/>
      <c r="Y343"/>
      <c r="Z343"/>
      <c r="AA343"/>
      <c r="AB343"/>
      <c r="AC343"/>
      <c r="AD343"/>
      <c r="AE343"/>
      <c r="AF343"/>
      <c r="AG343"/>
      <c r="AH343"/>
      <c r="AI343"/>
    </row>
    <row r="344" spans="1:35" s="33" customFormat="1" ht="15.75">
      <c r="A344" s="183"/>
      <c r="B344" s="171"/>
      <c r="C344" s="130"/>
      <c r="D344" s="130"/>
      <c r="E344" s="32"/>
      <c r="F344"/>
      <c r="G344"/>
      <c r="H344"/>
      <c r="I344"/>
      <c r="J344"/>
      <c r="K344"/>
      <c r="L344"/>
      <c r="M344"/>
      <c r="N344"/>
      <c r="O344"/>
      <c r="P344"/>
      <c r="Q344"/>
      <c r="R344"/>
      <c r="S344"/>
      <c r="T344"/>
      <c r="U344"/>
      <c r="V344"/>
      <c r="W344"/>
      <c r="X344"/>
      <c r="Y344"/>
      <c r="Z344"/>
      <c r="AA344"/>
      <c r="AB344"/>
      <c r="AC344"/>
      <c r="AD344"/>
      <c r="AE344"/>
      <c r="AF344"/>
      <c r="AG344"/>
      <c r="AH344"/>
      <c r="AI344"/>
    </row>
    <row r="345" spans="1:35" s="33" customFormat="1" ht="15.75">
      <c r="A345" s="183"/>
      <c r="B345" s="171"/>
      <c r="C345" s="130"/>
      <c r="D345" s="130"/>
      <c r="E345" s="32"/>
      <c r="F345"/>
      <c r="G345"/>
      <c r="H345"/>
      <c r="I345"/>
      <c r="J345"/>
      <c r="K345"/>
      <c r="L345"/>
      <c r="M345"/>
      <c r="N345"/>
      <c r="O345"/>
      <c r="P345"/>
      <c r="Q345"/>
      <c r="R345"/>
      <c r="S345"/>
      <c r="T345"/>
      <c r="U345"/>
      <c r="V345"/>
      <c r="W345"/>
      <c r="X345"/>
      <c r="Y345"/>
      <c r="Z345"/>
      <c r="AA345"/>
      <c r="AB345"/>
      <c r="AC345"/>
      <c r="AD345"/>
      <c r="AE345"/>
      <c r="AF345"/>
      <c r="AG345"/>
      <c r="AH345"/>
      <c r="AI345"/>
    </row>
    <row r="346" spans="1:35" s="33" customFormat="1" ht="15.75">
      <c r="A346" s="183"/>
      <c r="B346" s="171"/>
      <c r="C346" s="130"/>
      <c r="D346" s="130"/>
      <c r="E346" s="32"/>
      <c r="F346"/>
      <c r="G346"/>
      <c r="H346"/>
      <c r="I346"/>
      <c r="J346"/>
      <c r="K346"/>
      <c r="L346"/>
      <c r="M346"/>
      <c r="N346"/>
      <c r="O346"/>
      <c r="P346"/>
      <c r="Q346"/>
      <c r="R346"/>
      <c r="S346"/>
      <c r="T346"/>
      <c r="U346"/>
      <c r="V346"/>
      <c r="W346"/>
      <c r="X346"/>
      <c r="Y346"/>
      <c r="Z346"/>
      <c r="AA346"/>
      <c r="AB346"/>
      <c r="AC346"/>
      <c r="AD346"/>
      <c r="AE346"/>
      <c r="AF346"/>
      <c r="AG346"/>
      <c r="AH346"/>
      <c r="AI346"/>
    </row>
    <row r="347" spans="1:35" s="33" customFormat="1" ht="15.75">
      <c r="A347" s="183"/>
      <c r="B347" s="171"/>
      <c r="C347" s="130"/>
      <c r="D347" s="130"/>
      <c r="E347" s="32"/>
      <c r="F347"/>
      <c r="G347"/>
      <c r="H347"/>
      <c r="I347"/>
      <c r="J347"/>
      <c r="K347"/>
      <c r="L347"/>
      <c r="M347"/>
      <c r="N347"/>
      <c r="O347"/>
      <c r="P347"/>
      <c r="Q347"/>
      <c r="R347"/>
      <c r="S347"/>
      <c r="T347"/>
      <c r="U347"/>
      <c r="V347"/>
      <c r="W347"/>
      <c r="X347"/>
      <c r="Y347"/>
      <c r="Z347"/>
      <c r="AA347"/>
      <c r="AB347"/>
      <c r="AC347"/>
      <c r="AD347"/>
      <c r="AE347"/>
      <c r="AF347"/>
      <c r="AG347"/>
      <c r="AH347"/>
      <c r="AI347"/>
    </row>
    <row r="348" spans="1:35" s="33" customFormat="1" ht="15.75">
      <c r="A348" s="183"/>
      <c r="B348" s="171"/>
      <c r="C348" s="130"/>
      <c r="D348" s="130"/>
      <c r="E348" s="32"/>
      <c r="F348"/>
      <c r="G348"/>
      <c r="H348"/>
      <c r="I348"/>
      <c r="J348"/>
      <c r="K348"/>
      <c r="L348"/>
      <c r="M348"/>
      <c r="N348"/>
      <c r="O348"/>
      <c r="P348"/>
      <c r="Q348"/>
      <c r="R348"/>
      <c r="S348"/>
      <c r="T348"/>
      <c r="U348"/>
      <c r="V348"/>
      <c r="W348"/>
      <c r="X348"/>
      <c r="Y348"/>
      <c r="Z348"/>
      <c r="AA348"/>
      <c r="AB348"/>
      <c r="AC348"/>
      <c r="AD348"/>
      <c r="AE348"/>
      <c r="AF348"/>
      <c r="AG348"/>
      <c r="AH348"/>
      <c r="AI348"/>
    </row>
    <row r="349" spans="1:35" s="33" customFormat="1" ht="15.75">
      <c r="A349" s="183"/>
      <c r="B349" s="171"/>
      <c r="C349" s="130"/>
      <c r="D349" s="130"/>
      <c r="E349" s="32"/>
      <c r="F349"/>
      <c r="G349"/>
      <c r="H349"/>
      <c r="I349"/>
      <c r="J349"/>
      <c r="K349"/>
      <c r="L349"/>
      <c r="M349"/>
      <c r="N349"/>
      <c r="O349"/>
      <c r="P349"/>
      <c r="Q349"/>
      <c r="R349"/>
      <c r="S349"/>
      <c r="T349"/>
      <c r="U349"/>
      <c r="V349"/>
      <c r="W349"/>
      <c r="X349"/>
      <c r="Y349"/>
      <c r="Z349"/>
      <c r="AA349"/>
      <c r="AB349"/>
      <c r="AC349"/>
      <c r="AD349"/>
      <c r="AE349"/>
      <c r="AF349"/>
      <c r="AG349"/>
      <c r="AH349"/>
      <c r="AI349"/>
    </row>
    <row r="350" spans="1:35" s="33" customFormat="1" ht="15.75">
      <c r="A350" s="183"/>
      <c r="B350" s="171"/>
      <c r="C350" s="130"/>
      <c r="D350" s="130"/>
      <c r="E350" s="32"/>
      <c r="F350"/>
      <c r="G350"/>
      <c r="H350"/>
      <c r="I350"/>
      <c r="J350"/>
      <c r="K350"/>
      <c r="L350"/>
      <c r="M350"/>
      <c r="N350"/>
      <c r="O350"/>
      <c r="P350"/>
      <c r="Q350"/>
      <c r="R350"/>
      <c r="S350"/>
      <c r="T350"/>
      <c r="U350"/>
      <c r="V350"/>
      <c r="W350"/>
      <c r="X350"/>
      <c r="Y350"/>
      <c r="Z350"/>
      <c r="AA350"/>
      <c r="AB350"/>
      <c r="AC350"/>
      <c r="AD350"/>
      <c r="AE350"/>
      <c r="AF350"/>
      <c r="AG350"/>
      <c r="AH350"/>
      <c r="AI350"/>
    </row>
    <row r="351" spans="1:35" s="33" customFormat="1" ht="15.75">
      <c r="A351" s="183"/>
      <c r="B351" s="171"/>
      <c r="C351" s="130"/>
      <c r="D351" s="130"/>
      <c r="E351" s="32"/>
      <c r="F351"/>
      <c r="G351"/>
      <c r="H351"/>
      <c r="I351"/>
      <c r="J351"/>
      <c r="K351"/>
      <c r="L351"/>
      <c r="M351"/>
      <c r="N351"/>
      <c r="O351"/>
      <c r="P351"/>
      <c r="Q351"/>
      <c r="R351"/>
      <c r="S351"/>
      <c r="T351"/>
      <c r="U351"/>
      <c r="V351"/>
      <c r="W351"/>
      <c r="X351"/>
      <c r="Y351"/>
      <c r="Z351"/>
      <c r="AA351"/>
      <c r="AB351"/>
      <c r="AC351"/>
      <c r="AD351"/>
      <c r="AE351"/>
      <c r="AF351"/>
      <c r="AG351"/>
      <c r="AH351"/>
      <c r="AI351"/>
    </row>
    <row r="352" spans="1:35" s="33" customFormat="1" ht="15.75">
      <c r="A352" s="183"/>
      <c r="B352" s="171"/>
      <c r="C352" s="130"/>
      <c r="D352" s="130"/>
      <c r="E352" s="32"/>
      <c r="F352"/>
      <c r="G352"/>
      <c r="H352"/>
      <c r="I352"/>
      <c r="J352"/>
      <c r="K352"/>
      <c r="L352"/>
      <c r="M352"/>
      <c r="N352"/>
      <c r="O352"/>
      <c r="P352"/>
      <c r="Q352"/>
      <c r="R352"/>
      <c r="S352"/>
      <c r="T352"/>
      <c r="U352"/>
      <c r="V352"/>
      <c r="W352"/>
      <c r="X352"/>
      <c r="Y352"/>
      <c r="Z352"/>
      <c r="AA352"/>
      <c r="AB352"/>
      <c r="AC352"/>
      <c r="AD352"/>
      <c r="AE352"/>
      <c r="AF352"/>
      <c r="AG352"/>
      <c r="AH352"/>
      <c r="AI352"/>
    </row>
    <row r="353" spans="1:35" s="33" customFormat="1" ht="15.75">
      <c r="A353" s="183"/>
      <c r="B353" s="171"/>
      <c r="C353" s="130"/>
      <c r="D353" s="130"/>
      <c r="E353" s="32"/>
      <c r="F353"/>
      <c r="G353"/>
      <c r="H353"/>
      <c r="I353"/>
      <c r="J353"/>
      <c r="K353"/>
      <c r="L353"/>
      <c r="M353"/>
      <c r="N353"/>
      <c r="O353"/>
      <c r="P353"/>
      <c r="Q353"/>
      <c r="R353"/>
      <c r="S353"/>
      <c r="T353"/>
      <c r="U353"/>
      <c r="V353"/>
      <c r="W353"/>
      <c r="X353"/>
      <c r="Y353"/>
      <c r="Z353"/>
      <c r="AA353"/>
      <c r="AB353"/>
      <c r="AC353"/>
      <c r="AD353"/>
      <c r="AE353"/>
      <c r="AF353"/>
      <c r="AG353"/>
      <c r="AH353"/>
      <c r="AI353"/>
    </row>
    <row r="354" spans="1:35" s="33" customFormat="1" ht="15.75">
      <c r="A354" s="183"/>
      <c r="B354" s="171"/>
      <c r="C354" s="130"/>
      <c r="D354" s="130"/>
      <c r="E354" s="32"/>
      <c r="F354"/>
      <c r="G354"/>
      <c r="H354"/>
      <c r="I354"/>
      <c r="J354"/>
      <c r="K354"/>
      <c r="L354"/>
      <c r="M354"/>
      <c r="N354"/>
      <c r="O354"/>
      <c r="P354"/>
      <c r="Q354"/>
      <c r="R354"/>
      <c r="S354"/>
      <c r="T354"/>
      <c r="U354"/>
      <c r="V354"/>
      <c r="W354"/>
      <c r="X354"/>
      <c r="Y354"/>
      <c r="Z354"/>
      <c r="AA354"/>
      <c r="AB354"/>
      <c r="AC354"/>
      <c r="AD354"/>
      <c r="AE354"/>
      <c r="AF354"/>
      <c r="AG354"/>
      <c r="AH354"/>
      <c r="AI354"/>
    </row>
    <row r="355" spans="1:35" s="33" customFormat="1" ht="15.75">
      <c r="A355" s="183"/>
      <c r="B355" s="171"/>
      <c r="C355" s="130"/>
      <c r="D355" s="130"/>
      <c r="E355" s="32"/>
      <c r="F355"/>
      <c r="G355"/>
      <c r="H355"/>
      <c r="I355"/>
      <c r="J355"/>
      <c r="K355"/>
      <c r="L355"/>
      <c r="M355"/>
      <c r="N355"/>
      <c r="O355"/>
      <c r="P355"/>
      <c r="Q355"/>
      <c r="R355"/>
      <c r="S355"/>
      <c r="T355"/>
      <c r="U355"/>
      <c r="V355"/>
      <c r="W355"/>
      <c r="X355"/>
      <c r="Y355"/>
      <c r="Z355"/>
      <c r="AA355"/>
      <c r="AB355"/>
      <c r="AC355"/>
      <c r="AD355"/>
      <c r="AE355"/>
      <c r="AF355"/>
      <c r="AG355"/>
      <c r="AH355"/>
      <c r="AI355"/>
    </row>
    <row r="356" spans="1:35" s="33" customFormat="1" ht="15.75">
      <c r="A356" s="183"/>
      <c r="B356" s="171"/>
      <c r="C356" s="130"/>
      <c r="D356" s="130"/>
      <c r="E356" s="32"/>
      <c r="F356"/>
      <c r="G356"/>
      <c r="H356"/>
      <c r="I356"/>
      <c r="J356"/>
      <c r="K356"/>
      <c r="L356"/>
      <c r="M356"/>
      <c r="N356"/>
      <c r="O356"/>
      <c r="P356"/>
      <c r="Q356"/>
      <c r="R356"/>
      <c r="S356"/>
      <c r="T356"/>
      <c r="U356"/>
      <c r="V356"/>
      <c r="W356"/>
      <c r="X356"/>
      <c r="Y356"/>
      <c r="Z356"/>
      <c r="AA356"/>
      <c r="AB356"/>
      <c r="AC356"/>
      <c r="AD356"/>
      <c r="AE356"/>
      <c r="AF356"/>
      <c r="AG356"/>
      <c r="AH356"/>
      <c r="AI356"/>
    </row>
    <row r="357" spans="1:35" s="33" customFormat="1" ht="15.75">
      <c r="A357" s="183"/>
      <c r="B357" s="171"/>
      <c r="C357" s="130"/>
      <c r="D357" s="130"/>
      <c r="E357" s="32"/>
      <c r="F357"/>
      <c r="G357"/>
      <c r="H357"/>
      <c r="I357"/>
      <c r="J357"/>
      <c r="K357"/>
      <c r="L357"/>
      <c r="M357"/>
      <c r="N357"/>
      <c r="O357"/>
      <c r="P357"/>
      <c r="Q357"/>
      <c r="R357"/>
      <c r="S357"/>
      <c r="T357"/>
      <c r="U357"/>
      <c r="V357"/>
      <c r="W357"/>
      <c r="X357"/>
      <c r="Y357"/>
      <c r="Z357"/>
      <c r="AA357"/>
      <c r="AB357"/>
      <c r="AC357"/>
      <c r="AD357"/>
      <c r="AE357"/>
      <c r="AF357"/>
      <c r="AG357"/>
      <c r="AH357"/>
      <c r="AI357"/>
    </row>
    <row r="358" spans="1:35" s="33" customFormat="1" ht="15.75">
      <c r="A358" s="183"/>
      <c r="B358" s="171"/>
      <c r="C358" s="130"/>
      <c r="D358" s="130"/>
      <c r="E358" s="32"/>
      <c r="F358"/>
      <c r="G358"/>
      <c r="H358"/>
      <c r="I358"/>
      <c r="J358"/>
      <c r="K358"/>
      <c r="L358"/>
      <c r="M358"/>
      <c r="N358"/>
      <c r="O358"/>
      <c r="P358"/>
      <c r="Q358"/>
      <c r="R358"/>
      <c r="S358"/>
      <c r="T358"/>
      <c r="U358"/>
      <c r="V358"/>
      <c r="W358"/>
      <c r="X358"/>
      <c r="Y358"/>
      <c r="Z358"/>
      <c r="AA358"/>
      <c r="AB358"/>
      <c r="AC358"/>
      <c r="AD358"/>
      <c r="AE358"/>
      <c r="AF358"/>
      <c r="AG358"/>
      <c r="AH358"/>
      <c r="AI358"/>
    </row>
    <row r="359" spans="1:35" s="33" customFormat="1" ht="15.75">
      <c r="A359" s="183"/>
      <c r="B359" s="171"/>
      <c r="C359" s="130"/>
      <c r="D359" s="130"/>
      <c r="E359" s="32"/>
      <c r="F359"/>
      <c r="G359"/>
      <c r="H359"/>
      <c r="I359"/>
      <c r="J359"/>
      <c r="K359"/>
      <c r="L359"/>
      <c r="M359"/>
      <c r="N359"/>
      <c r="O359"/>
      <c r="P359"/>
      <c r="Q359"/>
      <c r="R359"/>
      <c r="S359"/>
      <c r="T359"/>
      <c r="U359"/>
      <c r="V359"/>
      <c r="W359"/>
      <c r="X359"/>
      <c r="Y359"/>
      <c r="Z359"/>
      <c r="AA359"/>
      <c r="AB359"/>
      <c r="AC359"/>
      <c r="AD359"/>
      <c r="AE359"/>
      <c r="AF359"/>
      <c r="AG359"/>
      <c r="AH359"/>
      <c r="AI359"/>
    </row>
    <row r="360" spans="1:35" s="33" customFormat="1" ht="15.75">
      <c r="A360" s="183"/>
      <c r="B360" s="171"/>
      <c r="C360" s="130"/>
      <c r="D360" s="130"/>
      <c r="E360" s="32"/>
      <c r="F360"/>
      <c r="G360"/>
      <c r="H360"/>
      <c r="I360"/>
      <c r="J360"/>
      <c r="K360"/>
      <c r="L360"/>
      <c r="M360"/>
      <c r="N360"/>
      <c r="O360"/>
      <c r="P360"/>
      <c r="Q360"/>
      <c r="R360"/>
      <c r="S360"/>
      <c r="T360"/>
      <c r="U360"/>
      <c r="V360"/>
      <c r="W360"/>
      <c r="X360"/>
      <c r="Y360"/>
      <c r="Z360"/>
      <c r="AA360"/>
      <c r="AB360"/>
      <c r="AC360"/>
      <c r="AD360"/>
      <c r="AE360"/>
      <c r="AF360"/>
      <c r="AG360"/>
      <c r="AH360"/>
      <c r="AI360"/>
    </row>
    <row r="361" spans="1:35" s="33" customFormat="1" ht="15.75">
      <c r="A361" s="183"/>
      <c r="B361" s="171"/>
      <c r="C361" s="130"/>
      <c r="D361" s="130"/>
      <c r="E361" s="32"/>
      <c r="F361"/>
      <c r="G361"/>
      <c r="H361"/>
      <c r="I361"/>
      <c r="J361"/>
      <c r="K361"/>
      <c r="L361"/>
      <c r="M361"/>
      <c r="N361"/>
      <c r="O361"/>
      <c r="P361"/>
      <c r="Q361"/>
      <c r="R361"/>
      <c r="S361"/>
      <c r="T361"/>
      <c r="U361"/>
      <c r="V361"/>
      <c r="W361"/>
      <c r="X361"/>
      <c r="Y361"/>
      <c r="Z361"/>
      <c r="AA361"/>
      <c r="AB361"/>
      <c r="AC361"/>
      <c r="AD361"/>
      <c r="AE361"/>
      <c r="AF361"/>
      <c r="AG361"/>
      <c r="AH361"/>
      <c r="AI361"/>
    </row>
    <row r="362" spans="1:35" s="33" customFormat="1" ht="15.75">
      <c r="A362" s="183"/>
      <c r="B362" s="171"/>
      <c r="C362" s="130"/>
      <c r="D362" s="130"/>
      <c r="E362" s="32"/>
      <c r="F362"/>
      <c r="G362"/>
      <c r="H362"/>
      <c r="I362"/>
      <c r="J362"/>
      <c r="K362"/>
      <c r="L362"/>
      <c r="M362"/>
      <c r="N362"/>
      <c r="O362"/>
      <c r="P362"/>
      <c r="Q362"/>
      <c r="R362"/>
      <c r="S362"/>
      <c r="T362"/>
      <c r="U362"/>
      <c r="V362"/>
      <c r="W362"/>
      <c r="X362"/>
      <c r="Y362"/>
      <c r="Z362"/>
      <c r="AA362"/>
      <c r="AB362"/>
      <c r="AC362"/>
      <c r="AD362"/>
      <c r="AE362"/>
      <c r="AF362"/>
      <c r="AG362"/>
      <c r="AH362"/>
      <c r="AI362"/>
    </row>
    <row r="363" spans="1:35" s="33" customFormat="1" ht="15.75">
      <c r="A363" s="183"/>
      <c r="B363" s="171"/>
      <c r="C363" s="130"/>
      <c r="D363" s="130"/>
      <c r="E363" s="32"/>
      <c r="F363"/>
      <c r="G363"/>
      <c r="H363"/>
      <c r="I363"/>
      <c r="J363"/>
      <c r="K363"/>
      <c r="L363"/>
      <c r="M363"/>
      <c r="N363"/>
      <c r="O363"/>
      <c r="P363"/>
      <c r="Q363"/>
      <c r="R363"/>
      <c r="S363"/>
      <c r="T363"/>
      <c r="U363"/>
      <c r="V363"/>
      <c r="W363"/>
      <c r="X363"/>
      <c r="Y363"/>
      <c r="Z363"/>
      <c r="AA363"/>
      <c r="AB363"/>
      <c r="AC363"/>
      <c r="AD363"/>
      <c r="AE363"/>
      <c r="AF363"/>
      <c r="AG363"/>
      <c r="AH363"/>
      <c r="AI363"/>
    </row>
    <row r="364" spans="1:35" s="33" customFormat="1" ht="15.75">
      <c r="A364" s="183"/>
      <c r="B364" s="171"/>
      <c r="C364" s="130"/>
      <c r="D364" s="130"/>
      <c r="E364" s="32"/>
      <c r="F364"/>
      <c r="G364"/>
      <c r="H364"/>
      <c r="I364"/>
      <c r="J364"/>
      <c r="K364"/>
      <c r="L364"/>
      <c r="M364"/>
      <c r="N364"/>
      <c r="O364"/>
      <c r="P364"/>
      <c r="Q364"/>
      <c r="R364"/>
      <c r="S364"/>
      <c r="T364"/>
      <c r="U364"/>
      <c r="V364"/>
      <c r="W364"/>
      <c r="X364"/>
      <c r="Y364"/>
      <c r="Z364"/>
      <c r="AA364"/>
      <c r="AB364"/>
      <c r="AC364"/>
      <c r="AD364"/>
      <c r="AE364"/>
      <c r="AF364"/>
      <c r="AG364"/>
      <c r="AH364"/>
      <c r="AI364"/>
    </row>
    <row r="365" spans="1:35" s="33" customFormat="1" ht="15.75">
      <c r="A365" s="183"/>
      <c r="B365" s="171"/>
      <c r="C365" s="130"/>
      <c r="D365" s="130"/>
      <c r="E365" s="32"/>
      <c r="F365"/>
      <c r="G365"/>
      <c r="H365"/>
      <c r="I365"/>
      <c r="J365"/>
      <c r="K365"/>
      <c r="L365"/>
      <c r="M365"/>
      <c r="N365"/>
      <c r="O365"/>
      <c r="P365"/>
      <c r="Q365"/>
      <c r="R365"/>
      <c r="S365"/>
      <c r="T365"/>
      <c r="U365"/>
      <c r="V365"/>
      <c r="W365"/>
      <c r="X365"/>
      <c r="Y365"/>
      <c r="Z365"/>
      <c r="AA365"/>
      <c r="AB365"/>
      <c r="AC365"/>
      <c r="AD365"/>
      <c r="AE365"/>
      <c r="AF365"/>
      <c r="AG365"/>
      <c r="AH365"/>
      <c r="AI365"/>
    </row>
    <row r="366" spans="1:35" s="33" customFormat="1" ht="15.75">
      <c r="A366" s="183"/>
      <c r="B366" s="171"/>
      <c r="C366" s="130"/>
      <c r="D366" s="130"/>
      <c r="E366" s="32"/>
      <c r="F366"/>
      <c r="G366"/>
      <c r="H366"/>
      <c r="I366"/>
      <c r="J366"/>
      <c r="K366"/>
      <c r="L366"/>
      <c r="M366"/>
      <c r="N366"/>
      <c r="O366"/>
      <c r="P366"/>
      <c r="Q366"/>
      <c r="R366"/>
      <c r="S366"/>
      <c r="T366"/>
      <c r="U366"/>
      <c r="V366"/>
      <c r="W366"/>
      <c r="X366"/>
      <c r="Y366"/>
      <c r="Z366"/>
      <c r="AA366"/>
      <c r="AB366"/>
      <c r="AC366"/>
      <c r="AD366"/>
      <c r="AE366"/>
      <c r="AF366"/>
      <c r="AG366"/>
      <c r="AH366"/>
      <c r="AI366"/>
    </row>
    <row r="367" spans="1:35" s="33" customFormat="1" ht="15.75">
      <c r="A367" s="183"/>
      <c r="B367" s="171"/>
      <c r="C367" s="130"/>
      <c r="D367" s="130"/>
      <c r="E367" s="32"/>
      <c r="F367"/>
      <c r="G367"/>
      <c r="H367"/>
      <c r="I367"/>
      <c r="J367"/>
      <c r="K367"/>
      <c r="L367"/>
      <c r="M367"/>
      <c r="N367"/>
      <c r="O367"/>
      <c r="P367"/>
      <c r="Q367"/>
      <c r="R367"/>
      <c r="S367"/>
      <c r="T367"/>
      <c r="U367"/>
      <c r="V367"/>
      <c r="W367"/>
      <c r="X367"/>
      <c r="Y367"/>
      <c r="Z367"/>
      <c r="AA367"/>
      <c r="AB367"/>
      <c r="AC367"/>
      <c r="AD367"/>
      <c r="AE367"/>
      <c r="AF367"/>
      <c r="AG367"/>
      <c r="AH367"/>
      <c r="AI367"/>
    </row>
    <row r="368" spans="1:35" s="33" customFormat="1" ht="15.75">
      <c r="A368" s="183"/>
      <c r="B368" s="171"/>
      <c r="C368" s="130"/>
      <c r="D368" s="130"/>
      <c r="E368" s="32"/>
      <c r="F368"/>
      <c r="G368"/>
      <c r="H368"/>
      <c r="I368"/>
      <c r="J368"/>
      <c r="K368"/>
      <c r="L368"/>
      <c r="M368"/>
      <c r="N368"/>
      <c r="O368"/>
      <c r="P368"/>
      <c r="Q368"/>
      <c r="R368"/>
      <c r="S368"/>
      <c r="T368"/>
      <c r="U368"/>
      <c r="V368"/>
      <c r="W368"/>
      <c r="X368"/>
      <c r="Y368"/>
      <c r="Z368"/>
      <c r="AA368"/>
      <c r="AB368"/>
      <c r="AC368"/>
      <c r="AD368"/>
      <c r="AE368"/>
      <c r="AF368"/>
      <c r="AG368"/>
      <c r="AH368"/>
      <c r="AI368"/>
    </row>
    <row r="369" spans="1:35" s="33" customFormat="1" ht="15.75">
      <c r="A369" s="183"/>
      <c r="B369" s="171"/>
      <c r="C369" s="130"/>
      <c r="D369" s="130"/>
      <c r="E369" s="32"/>
      <c r="F369"/>
      <c r="G369"/>
      <c r="H369"/>
      <c r="I369"/>
      <c r="J369"/>
      <c r="K369"/>
      <c r="L369"/>
      <c r="M369"/>
      <c r="N369"/>
      <c r="O369"/>
      <c r="P369"/>
      <c r="Q369"/>
      <c r="R369"/>
      <c r="S369"/>
      <c r="T369"/>
      <c r="U369"/>
      <c r="V369"/>
      <c r="W369"/>
      <c r="X369"/>
      <c r="Y369"/>
      <c r="Z369"/>
      <c r="AA369"/>
      <c r="AB369"/>
      <c r="AC369"/>
      <c r="AD369"/>
      <c r="AE369"/>
      <c r="AF369"/>
      <c r="AG369"/>
      <c r="AH369"/>
      <c r="AI369"/>
    </row>
    <row r="370" spans="1:35" s="33" customFormat="1" ht="15.75">
      <c r="A370" s="183"/>
      <c r="B370" s="171"/>
      <c r="C370" s="130"/>
      <c r="D370" s="130"/>
      <c r="E370" s="32"/>
      <c r="F370"/>
      <c r="G370"/>
      <c r="H370"/>
      <c r="I370"/>
      <c r="J370"/>
      <c r="K370"/>
      <c r="L370"/>
      <c r="M370"/>
      <c r="N370"/>
      <c r="O370"/>
      <c r="P370"/>
      <c r="Q370"/>
      <c r="R370"/>
      <c r="S370"/>
      <c r="T370"/>
      <c r="U370"/>
      <c r="V370"/>
      <c r="W370"/>
      <c r="X370"/>
      <c r="Y370"/>
      <c r="Z370"/>
      <c r="AA370"/>
      <c r="AB370"/>
      <c r="AC370"/>
      <c r="AD370"/>
      <c r="AE370"/>
      <c r="AF370"/>
      <c r="AG370"/>
      <c r="AH370"/>
      <c r="AI370"/>
    </row>
    <row r="371" spans="1:35" s="33" customFormat="1" ht="15.75">
      <c r="A371" s="183"/>
      <c r="B371" s="171"/>
      <c r="C371" s="130"/>
      <c r="D371" s="130"/>
      <c r="E371" s="32"/>
      <c r="F371"/>
      <c r="G371"/>
      <c r="H371"/>
      <c r="I371"/>
      <c r="J371"/>
      <c r="K371"/>
      <c r="L371"/>
      <c r="M371"/>
      <c r="N371"/>
      <c r="O371"/>
      <c r="P371"/>
      <c r="Q371"/>
      <c r="R371"/>
      <c r="S371"/>
      <c r="T371"/>
      <c r="U371"/>
      <c r="V371"/>
      <c r="W371"/>
      <c r="X371"/>
      <c r="Y371"/>
      <c r="Z371"/>
      <c r="AA371"/>
      <c r="AB371"/>
      <c r="AC371"/>
      <c r="AD371"/>
      <c r="AE371"/>
      <c r="AF371"/>
      <c r="AG371"/>
      <c r="AH371"/>
      <c r="AI371"/>
    </row>
    <row r="372" spans="1:35" s="33" customFormat="1" ht="15.75">
      <c r="A372" s="183"/>
      <c r="B372" s="171"/>
      <c r="C372" s="130"/>
      <c r="D372" s="130"/>
      <c r="E372" s="32"/>
      <c r="F372"/>
      <c r="G372"/>
      <c r="H372"/>
      <c r="I372"/>
      <c r="J372"/>
      <c r="K372"/>
      <c r="L372"/>
      <c r="M372"/>
      <c r="N372"/>
      <c r="O372"/>
      <c r="P372"/>
      <c r="Q372"/>
      <c r="R372"/>
      <c r="S372"/>
      <c r="T372"/>
      <c r="U372"/>
      <c r="V372"/>
      <c r="W372"/>
      <c r="X372"/>
      <c r="Y372"/>
      <c r="Z372"/>
      <c r="AA372"/>
      <c r="AB372"/>
      <c r="AC372"/>
      <c r="AD372"/>
      <c r="AE372"/>
      <c r="AF372"/>
      <c r="AG372"/>
      <c r="AH372"/>
      <c r="AI372"/>
    </row>
    <row r="373" spans="1:35" s="33" customFormat="1" ht="15.75">
      <c r="A373" s="183"/>
      <c r="B373" s="171"/>
      <c r="C373" s="130"/>
      <c r="D373" s="130"/>
      <c r="E373" s="32"/>
      <c r="F373"/>
      <c r="G373"/>
      <c r="H373"/>
      <c r="I373"/>
      <c r="J373"/>
      <c r="K373"/>
      <c r="L373"/>
      <c r="M373"/>
      <c r="N373"/>
      <c r="O373"/>
      <c r="P373"/>
      <c r="Q373"/>
      <c r="R373"/>
      <c r="S373"/>
      <c r="T373"/>
      <c r="U373"/>
      <c r="V373"/>
      <c r="W373"/>
      <c r="X373"/>
      <c r="Y373"/>
      <c r="Z373"/>
      <c r="AA373"/>
      <c r="AB373"/>
      <c r="AC373"/>
      <c r="AD373"/>
      <c r="AE373"/>
      <c r="AF373"/>
      <c r="AG373"/>
      <c r="AH373"/>
      <c r="AI373"/>
    </row>
    <row r="374" spans="1:35" s="33" customFormat="1" ht="15.75">
      <c r="A374" s="183"/>
      <c r="B374" s="171"/>
      <c r="C374" s="130"/>
      <c r="D374" s="130"/>
      <c r="E374" s="32"/>
      <c r="F374"/>
      <c r="G374"/>
      <c r="H374"/>
      <c r="I374"/>
      <c r="J374"/>
      <c r="K374"/>
      <c r="L374"/>
      <c r="M374"/>
      <c r="N374"/>
      <c r="O374"/>
      <c r="P374"/>
      <c r="Q374"/>
      <c r="R374"/>
      <c r="S374"/>
      <c r="T374"/>
      <c r="U374"/>
      <c r="V374"/>
      <c r="W374"/>
      <c r="X374"/>
      <c r="Y374"/>
      <c r="Z374"/>
      <c r="AA374"/>
      <c r="AB374"/>
      <c r="AC374"/>
      <c r="AD374"/>
      <c r="AE374"/>
      <c r="AF374"/>
      <c r="AG374"/>
      <c r="AH374"/>
      <c r="AI374"/>
    </row>
    <row r="375" spans="1:35" s="33" customFormat="1" ht="15.75">
      <c r="A375" s="183"/>
      <c r="B375" s="171"/>
      <c r="C375" s="130"/>
      <c r="D375" s="130"/>
      <c r="E375" s="32"/>
      <c r="F375"/>
      <c r="G375"/>
      <c r="H375"/>
      <c r="I375"/>
      <c r="J375"/>
      <c r="K375"/>
      <c r="L375"/>
      <c r="M375"/>
      <c r="N375"/>
      <c r="O375"/>
      <c r="P375"/>
      <c r="Q375"/>
      <c r="R375"/>
      <c r="S375"/>
      <c r="T375"/>
      <c r="U375"/>
      <c r="V375"/>
      <c r="W375"/>
      <c r="X375"/>
      <c r="Y375"/>
      <c r="Z375"/>
      <c r="AA375"/>
      <c r="AB375"/>
      <c r="AC375"/>
      <c r="AD375"/>
      <c r="AE375"/>
      <c r="AF375"/>
      <c r="AG375"/>
      <c r="AH375"/>
      <c r="AI375"/>
    </row>
    <row r="376" spans="1:35" s="33" customFormat="1" ht="15.75">
      <c r="A376" s="183"/>
      <c r="B376" s="171"/>
      <c r="C376" s="130"/>
      <c r="D376" s="130"/>
      <c r="E376" s="32"/>
      <c r="F376"/>
      <c r="G376"/>
      <c r="H376"/>
      <c r="I376"/>
      <c r="J376"/>
      <c r="K376"/>
      <c r="L376"/>
      <c r="M376"/>
      <c r="N376"/>
      <c r="O376"/>
      <c r="P376"/>
      <c r="Q376"/>
      <c r="R376"/>
      <c r="S376"/>
      <c r="T376"/>
      <c r="U376"/>
      <c r="V376"/>
      <c r="W376"/>
      <c r="X376"/>
      <c r="Y376"/>
      <c r="Z376"/>
      <c r="AA376"/>
      <c r="AB376"/>
      <c r="AC376"/>
      <c r="AD376"/>
      <c r="AE376"/>
      <c r="AF376"/>
      <c r="AG376"/>
      <c r="AH376"/>
      <c r="AI376"/>
    </row>
    <row r="377" spans="1:35" s="33" customFormat="1" ht="15.75">
      <c r="A377" s="183"/>
      <c r="B377" s="171"/>
      <c r="C377" s="130"/>
      <c r="D377" s="130"/>
      <c r="E377" s="32"/>
      <c r="F377"/>
      <c r="G377"/>
      <c r="H377"/>
      <c r="I377"/>
      <c r="J377"/>
      <c r="K377"/>
      <c r="L377"/>
      <c r="M377"/>
      <c r="N377"/>
      <c r="O377"/>
      <c r="P377"/>
      <c r="Q377"/>
      <c r="R377"/>
      <c r="S377"/>
      <c r="T377"/>
      <c r="U377"/>
      <c r="V377"/>
      <c r="W377"/>
      <c r="X377"/>
      <c r="Y377"/>
      <c r="Z377"/>
      <c r="AA377"/>
      <c r="AB377"/>
      <c r="AC377"/>
      <c r="AD377"/>
      <c r="AE377"/>
      <c r="AF377"/>
      <c r="AG377"/>
      <c r="AH377"/>
      <c r="AI377"/>
    </row>
    <row r="378" spans="1:35" s="33" customFormat="1" ht="15.75">
      <c r="A378" s="183"/>
      <c r="B378" s="171"/>
      <c r="C378" s="130"/>
      <c r="D378" s="130"/>
      <c r="E378" s="32"/>
      <c r="F378"/>
      <c r="G378"/>
      <c r="H378"/>
      <c r="I378"/>
      <c r="J378"/>
      <c r="K378"/>
      <c r="L378"/>
      <c r="M378"/>
      <c r="N378"/>
      <c r="O378"/>
      <c r="P378"/>
      <c r="Q378"/>
      <c r="R378"/>
      <c r="S378"/>
      <c r="T378"/>
      <c r="U378"/>
      <c r="V378"/>
      <c r="W378"/>
      <c r="X378"/>
      <c r="Y378"/>
      <c r="Z378"/>
      <c r="AA378"/>
      <c r="AB378"/>
      <c r="AC378"/>
      <c r="AD378"/>
      <c r="AE378"/>
      <c r="AF378"/>
      <c r="AG378"/>
      <c r="AH378"/>
      <c r="AI378"/>
    </row>
    <row r="379" spans="1:35" s="33" customFormat="1" ht="15.75">
      <c r="A379" s="183"/>
      <c r="B379" s="171"/>
      <c r="C379" s="130"/>
      <c r="D379" s="130"/>
      <c r="E379" s="32"/>
      <c r="F379"/>
      <c r="G379"/>
      <c r="H379"/>
      <c r="I379"/>
      <c r="J379"/>
      <c r="K379"/>
      <c r="L379"/>
      <c r="M379"/>
      <c r="N379"/>
      <c r="O379"/>
      <c r="P379"/>
      <c r="Q379"/>
      <c r="R379"/>
      <c r="S379"/>
      <c r="T379"/>
      <c r="U379"/>
      <c r="V379"/>
      <c r="W379"/>
      <c r="X379"/>
      <c r="Y379"/>
      <c r="Z379"/>
      <c r="AA379"/>
      <c r="AB379"/>
      <c r="AC379"/>
      <c r="AD379"/>
      <c r="AE379"/>
      <c r="AF379"/>
      <c r="AG379"/>
      <c r="AH379"/>
      <c r="AI379"/>
    </row>
    <row r="380" spans="1:35" s="33" customFormat="1" ht="15.75">
      <c r="A380" s="183"/>
      <c r="B380" s="171"/>
      <c r="C380" s="130"/>
      <c r="D380" s="130"/>
      <c r="E380" s="32"/>
      <c r="F380"/>
      <c r="G380"/>
      <c r="H380"/>
      <c r="I380"/>
      <c r="J380"/>
      <c r="K380"/>
      <c r="L380"/>
      <c r="M380"/>
      <c r="N380"/>
      <c r="O380"/>
      <c r="P380"/>
      <c r="Q380"/>
      <c r="R380"/>
      <c r="S380"/>
      <c r="T380"/>
      <c r="U380"/>
      <c r="V380"/>
      <c r="W380"/>
      <c r="X380"/>
      <c r="Y380"/>
      <c r="Z380"/>
      <c r="AA380"/>
      <c r="AB380"/>
      <c r="AC380"/>
      <c r="AD380"/>
      <c r="AE380"/>
      <c r="AF380"/>
      <c r="AG380"/>
      <c r="AH380"/>
      <c r="AI380"/>
    </row>
    <row r="381" spans="1:35" s="33" customFormat="1" ht="15.75">
      <c r="A381" s="183"/>
      <c r="B381" s="171"/>
      <c r="C381" s="130"/>
      <c r="D381" s="130"/>
      <c r="E381" s="32"/>
      <c r="F381"/>
      <c r="G381"/>
      <c r="H381"/>
      <c r="I381"/>
      <c r="J381"/>
      <c r="K381"/>
      <c r="L381"/>
      <c r="M381"/>
      <c r="N381"/>
      <c r="O381"/>
      <c r="P381"/>
      <c r="Q381"/>
      <c r="R381"/>
      <c r="S381"/>
      <c r="T381"/>
      <c r="U381"/>
      <c r="V381"/>
      <c r="W381"/>
      <c r="X381"/>
      <c r="Y381"/>
      <c r="Z381"/>
      <c r="AA381"/>
      <c r="AB381"/>
      <c r="AC381"/>
      <c r="AD381"/>
      <c r="AE381"/>
      <c r="AF381"/>
      <c r="AG381"/>
      <c r="AH381"/>
      <c r="AI381"/>
    </row>
    <row r="382" spans="1:35" s="33" customFormat="1" ht="15.75">
      <c r="A382" s="183"/>
      <c r="B382" s="171"/>
      <c r="C382" s="130"/>
      <c r="D382" s="130"/>
      <c r="E382" s="32"/>
      <c r="F382"/>
      <c r="G382"/>
      <c r="H382"/>
      <c r="I382"/>
      <c r="J382"/>
      <c r="K382"/>
      <c r="L382"/>
      <c r="M382"/>
      <c r="N382"/>
      <c r="O382"/>
      <c r="P382"/>
      <c r="Q382"/>
      <c r="R382"/>
      <c r="S382"/>
      <c r="T382"/>
      <c r="U382"/>
      <c r="V382"/>
      <c r="W382"/>
      <c r="X382"/>
      <c r="Y382"/>
      <c r="Z382"/>
      <c r="AA382"/>
      <c r="AB382"/>
      <c r="AC382"/>
      <c r="AD382"/>
      <c r="AE382"/>
      <c r="AF382"/>
      <c r="AG382"/>
      <c r="AH382"/>
      <c r="AI382"/>
    </row>
    <row r="383" spans="1:35" s="33" customFormat="1" ht="15.75">
      <c r="A383" s="183"/>
      <c r="B383" s="171"/>
      <c r="C383" s="130"/>
      <c r="D383" s="130"/>
      <c r="E383" s="32"/>
      <c r="F383"/>
      <c r="G383"/>
      <c r="H383"/>
      <c r="I383"/>
      <c r="J383"/>
      <c r="K383"/>
      <c r="L383"/>
      <c r="M383"/>
      <c r="N383"/>
      <c r="O383"/>
      <c r="P383"/>
      <c r="Q383"/>
      <c r="R383"/>
      <c r="S383"/>
      <c r="T383"/>
      <c r="U383"/>
      <c r="V383"/>
      <c r="W383"/>
      <c r="X383"/>
      <c r="Y383"/>
      <c r="Z383"/>
      <c r="AA383"/>
      <c r="AB383"/>
      <c r="AC383"/>
      <c r="AD383"/>
      <c r="AE383"/>
      <c r="AF383"/>
      <c r="AG383"/>
      <c r="AH383"/>
      <c r="AI383"/>
    </row>
    <row r="384" spans="1:35" s="33" customFormat="1" ht="15.75">
      <c r="A384" s="183"/>
      <c r="B384" s="171"/>
      <c r="C384" s="130"/>
      <c r="D384" s="130"/>
      <c r="E384" s="32"/>
      <c r="F384"/>
      <c r="G384"/>
      <c r="H384"/>
      <c r="I384"/>
      <c r="J384"/>
      <c r="K384"/>
      <c r="L384"/>
      <c r="M384"/>
      <c r="N384"/>
      <c r="O384"/>
      <c r="P384"/>
      <c r="Q384"/>
      <c r="R384"/>
      <c r="S384"/>
      <c r="T384"/>
      <c r="U384"/>
      <c r="V384"/>
      <c r="W384"/>
      <c r="X384"/>
      <c r="Y384"/>
      <c r="Z384"/>
      <c r="AA384"/>
      <c r="AB384"/>
      <c r="AC384"/>
      <c r="AD384"/>
      <c r="AE384"/>
      <c r="AF384"/>
      <c r="AG384"/>
      <c r="AH384"/>
      <c r="AI384"/>
    </row>
    <row r="385" spans="1:35" s="33" customFormat="1" ht="15.75">
      <c r="A385" s="183"/>
      <c r="B385" s="171"/>
      <c r="C385" s="130"/>
      <c r="D385" s="130"/>
      <c r="E385" s="32"/>
      <c r="F385"/>
      <c r="G385"/>
      <c r="H385"/>
      <c r="I385"/>
      <c r="J385"/>
      <c r="K385"/>
      <c r="L385"/>
      <c r="M385"/>
      <c r="N385"/>
      <c r="O385"/>
      <c r="P385"/>
      <c r="Q385"/>
      <c r="R385"/>
      <c r="S385"/>
      <c r="T385"/>
      <c r="U385"/>
      <c r="V385"/>
      <c r="W385"/>
      <c r="X385"/>
      <c r="Y385"/>
      <c r="Z385"/>
      <c r="AA385"/>
      <c r="AB385"/>
      <c r="AC385"/>
      <c r="AD385"/>
      <c r="AE385"/>
      <c r="AF385"/>
      <c r="AG385"/>
      <c r="AH385"/>
      <c r="AI385"/>
    </row>
    <row r="386" spans="1:35" s="33" customFormat="1" ht="15.75">
      <c r="A386" s="183"/>
      <c r="B386" s="171"/>
      <c r="C386" s="130"/>
      <c r="D386" s="130"/>
      <c r="E386" s="32"/>
      <c r="F386"/>
      <c r="G386"/>
      <c r="H386"/>
      <c r="I386"/>
      <c r="J386"/>
      <c r="K386"/>
      <c r="L386"/>
      <c r="M386"/>
      <c r="N386"/>
      <c r="O386"/>
      <c r="P386"/>
      <c r="Q386"/>
      <c r="R386"/>
      <c r="S386"/>
      <c r="T386"/>
      <c r="U386"/>
      <c r="V386"/>
      <c r="W386"/>
      <c r="X386"/>
      <c r="Y386"/>
      <c r="Z386"/>
      <c r="AA386"/>
      <c r="AB386"/>
      <c r="AC386"/>
      <c r="AD386"/>
      <c r="AE386"/>
      <c r="AF386"/>
      <c r="AG386"/>
      <c r="AH386"/>
      <c r="AI386"/>
    </row>
    <row r="387" spans="1:35" s="33" customFormat="1" ht="15.75">
      <c r="A387" s="183"/>
      <c r="B387" s="171"/>
      <c r="C387" s="130"/>
      <c r="D387" s="130"/>
      <c r="E387" s="32"/>
      <c r="F387"/>
      <c r="G387"/>
      <c r="H387"/>
      <c r="I387"/>
      <c r="J387"/>
      <c r="K387"/>
      <c r="L387"/>
      <c r="M387"/>
      <c r="N387"/>
      <c r="O387"/>
      <c r="P387"/>
      <c r="Q387"/>
      <c r="R387"/>
      <c r="S387"/>
      <c r="T387"/>
      <c r="U387"/>
      <c r="V387"/>
      <c r="W387"/>
      <c r="X387"/>
      <c r="Y387"/>
      <c r="Z387"/>
      <c r="AA387"/>
      <c r="AB387"/>
      <c r="AC387"/>
      <c r="AD387"/>
      <c r="AE387"/>
      <c r="AF387"/>
      <c r="AG387"/>
      <c r="AH387"/>
      <c r="AI387"/>
    </row>
    <row r="388" spans="1:35" s="33" customFormat="1" ht="15.75">
      <c r="A388" s="183"/>
      <c r="B388" s="171"/>
      <c r="C388" s="130"/>
      <c r="D388" s="130"/>
      <c r="E388" s="32"/>
      <c r="F388"/>
      <c r="G388"/>
      <c r="H388"/>
      <c r="I388"/>
      <c r="J388"/>
      <c r="K388"/>
      <c r="L388"/>
      <c r="M388"/>
      <c r="N388"/>
      <c r="O388"/>
      <c r="P388"/>
      <c r="Q388"/>
      <c r="R388"/>
      <c r="S388"/>
      <c r="T388"/>
      <c r="U388"/>
      <c r="V388"/>
      <c r="W388"/>
      <c r="X388"/>
      <c r="Y388"/>
      <c r="Z388"/>
      <c r="AA388"/>
      <c r="AB388"/>
      <c r="AC388"/>
      <c r="AD388"/>
      <c r="AE388"/>
      <c r="AF388"/>
      <c r="AG388"/>
      <c r="AH388"/>
      <c r="AI388"/>
    </row>
    <row r="389" spans="1:35" s="33" customFormat="1" ht="15.75">
      <c r="A389" s="183"/>
      <c r="B389" s="171"/>
      <c r="C389" s="130"/>
      <c r="D389" s="130"/>
      <c r="E389" s="32"/>
      <c r="F389"/>
      <c r="G389"/>
      <c r="H389"/>
      <c r="I389"/>
      <c r="J389"/>
      <c r="K389"/>
      <c r="L389"/>
      <c r="M389"/>
      <c r="N389"/>
      <c r="O389"/>
      <c r="P389"/>
      <c r="Q389"/>
      <c r="R389"/>
      <c r="S389"/>
      <c r="T389"/>
      <c r="U389"/>
      <c r="V389"/>
      <c r="W389"/>
      <c r="X389"/>
      <c r="Y389"/>
      <c r="Z389"/>
      <c r="AA389"/>
      <c r="AB389"/>
      <c r="AC389"/>
      <c r="AD389"/>
      <c r="AE389"/>
      <c r="AF389"/>
      <c r="AG389"/>
      <c r="AH389"/>
      <c r="AI389"/>
    </row>
    <row r="390" spans="1:35" s="33" customFormat="1" ht="15.75">
      <c r="A390" s="183"/>
      <c r="B390" s="171"/>
      <c r="C390" s="130"/>
      <c r="D390" s="130"/>
      <c r="E390" s="32"/>
      <c r="F390"/>
      <c r="G390"/>
      <c r="H390"/>
      <c r="I390"/>
      <c r="J390"/>
      <c r="K390"/>
      <c r="L390"/>
      <c r="M390"/>
      <c r="N390"/>
      <c r="O390"/>
      <c r="P390"/>
      <c r="Q390"/>
      <c r="R390"/>
      <c r="S390"/>
      <c r="T390"/>
      <c r="U390"/>
      <c r="V390"/>
      <c r="W390"/>
      <c r="X390"/>
      <c r="Y390"/>
      <c r="Z390"/>
      <c r="AA390"/>
      <c r="AB390"/>
      <c r="AC390"/>
      <c r="AD390"/>
      <c r="AE390"/>
      <c r="AF390"/>
      <c r="AG390"/>
      <c r="AH390"/>
      <c r="AI390"/>
    </row>
    <row r="391" spans="1:35" s="33" customFormat="1" ht="15.75">
      <c r="A391" s="183"/>
      <c r="B391" s="171"/>
      <c r="C391" s="130"/>
      <c r="D391" s="130"/>
      <c r="E391" s="32"/>
      <c r="F391"/>
      <c r="G391"/>
      <c r="H391"/>
      <c r="I391"/>
      <c r="J391"/>
      <c r="K391"/>
      <c r="L391"/>
      <c r="M391"/>
      <c r="N391"/>
      <c r="O391"/>
      <c r="P391"/>
      <c r="Q391"/>
      <c r="R391"/>
      <c r="S391"/>
      <c r="T391"/>
      <c r="U391"/>
      <c r="V391"/>
      <c r="W391"/>
      <c r="X391"/>
      <c r="Y391"/>
      <c r="Z391"/>
      <c r="AA391"/>
      <c r="AB391"/>
      <c r="AC391"/>
      <c r="AD391"/>
      <c r="AE391"/>
      <c r="AF391"/>
      <c r="AG391"/>
      <c r="AH391"/>
      <c r="AI391"/>
    </row>
    <row r="392" spans="1:35" s="33" customFormat="1" ht="15.75">
      <c r="A392" s="183"/>
      <c r="B392" s="171"/>
      <c r="C392" s="130"/>
      <c r="D392" s="130"/>
      <c r="E392" s="32"/>
      <c r="F392"/>
      <c r="G392"/>
      <c r="H392"/>
      <c r="I392"/>
      <c r="J392"/>
      <c r="K392"/>
      <c r="L392"/>
      <c r="M392"/>
      <c r="N392"/>
      <c r="O392"/>
      <c r="P392"/>
      <c r="Q392"/>
      <c r="R392"/>
      <c r="S392"/>
      <c r="T392"/>
      <c r="U392"/>
      <c r="V392"/>
      <c r="W392"/>
      <c r="X392"/>
      <c r="Y392"/>
      <c r="Z392"/>
      <c r="AA392"/>
      <c r="AB392"/>
      <c r="AC392"/>
      <c r="AD392"/>
      <c r="AE392"/>
      <c r="AF392"/>
      <c r="AG392"/>
      <c r="AH392"/>
      <c r="AI392"/>
    </row>
    <row r="393" spans="1:35" s="33" customFormat="1" ht="15.75">
      <c r="A393" s="183"/>
      <c r="B393" s="171"/>
      <c r="C393" s="130"/>
      <c r="D393" s="130"/>
      <c r="E393" s="32"/>
      <c r="F393"/>
      <c r="G393"/>
      <c r="H393"/>
      <c r="I393"/>
      <c r="J393"/>
      <c r="K393"/>
      <c r="L393"/>
      <c r="M393"/>
      <c r="N393"/>
      <c r="O393"/>
      <c r="P393"/>
      <c r="Q393"/>
      <c r="R393"/>
      <c r="S393"/>
      <c r="T393"/>
      <c r="U393"/>
      <c r="V393"/>
      <c r="W393"/>
      <c r="X393"/>
      <c r="Y393"/>
      <c r="Z393"/>
      <c r="AA393"/>
      <c r="AB393"/>
      <c r="AC393"/>
      <c r="AD393"/>
      <c r="AE393"/>
      <c r="AF393"/>
      <c r="AG393"/>
      <c r="AH393"/>
      <c r="AI393"/>
    </row>
    <row r="394" spans="1:35" s="33" customFormat="1" ht="15.75">
      <c r="A394" s="183"/>
      <c r="B394" s="171"/>
      <c r="C394" s="130"/>
      <c r="D394" s="130"/>
      <c r="E394" s="32"/>
      <c r="F394"/>
      <c r="G394"/>
      <c r="H394"/>
      <c r="I394"/>
      <c r="J394"/>
      <c r="K394"/>
      <c r="L394"/>
      <c r="M394"/>
      <c r="N394"/>
      <c r="O394"/>
      <c r="P394"/>
      <c r="Q394"/>
      <c r="R394"/>
      <c r="S394"/>
      <c r="T394"/>
      <c r="U394"/>
      <c r="V394"/>
      <c r="W394"/>
      <c r="X394"/>
      <c r="Y394"/>
      <c r="Z394"/>
      <c r="AA394"/>
      <c r="AB394"/>
      <c r="AC394"/>
      <c r="AD394"/>
      <c r="AE394"/>
      <c r="AF394"/>
      <c r="AG394"/>
      <c r="AH394"/>
      <c r="AI394"/>
    </row>
    <row r="395" spans="1:35" s="33" customFormat="1" ht="15.75">
      <c r="A395" s="183"/>
      <c r="B395" s="171"/>
      <c r="C395" s="130"/>
      <c r="D395" s="130"/>
      <c r="E395" s="32"/>
      <c r="F395"/>
      <c r="G395"/>
      <c r="H395"/>
      <c r="I395"/>
      <c r="J395"/>
      <c r="K395"/>
      <c r="L395"/>
      <c r="M395"/>
      <c r="N395"/>
      <c r="O395"/>
      <c r="P395"/>
      <c r="Q395"/>
      <c r="R395"/>
      <c r="S395"/>
      <c r="T395"/>
      <c r="U395"/>
      <c r="V395"/>
      <c r="W395"/>
      <c r="X395"/>
      <c r="Y395"/>
      <c r="Z395"/>
      <c r="AA395"/>
      <c r="AB395"/>
      <c r="AC395"/>
      <c r="AD395"/>
      <c r="AE395"/>
      <c r="AF395"/>
      <c r="AG395"/>
      <c r="AH395"/>
      <c r="AI395"/>
    </row>
    <row r="396" spans="1:35" s="33" customFormat="1" ht="15.75">
      <c r="A396" s="183"/>
      <c r="B396" s="171"/>
      <c r="C396" s="130"/>
      <c r="D396" s="130"/>
      <c r="E396" s="32"/>
      <c r="F396"/>
      <c r="G396"/>
      <c r="H396"/>
      <c r="I396"/>
      <c r="J396"/>
      <c r="K396"/>
      <c r="L396"/>
      <c r="M396"/>
      <c r="N396"/>
      <c r="O396"/>
      <c r="P396"/>
      <c r="Q396"/>
      <c r="R396"/>
      <c r="S396"/>
      <c r="T396"/>
      <c r="U396"/>
      <c r="V396"/>
      <c r="W396"/>
      <c r="X396"/>
      <c r="Y396"/>
      <c r="Z396"/>
      <c r="AA396"/>
      <c r="AB396"/>
      <c r="AC396"/>
      <c r="AD396"/>
      <c r="AE396"/>
      <c r="AF396"/>
      <c r="AG396"/>
      <c r="AH396"/>
      <c r="AI396"/>
    </row>
    <row r="397" spans="1:35" s="33" customFormat="1" ht="15.75">
      <c r="A397" s="183"/>
      <c r="B397" s="171"/>
      <c r="C397" s="130"/>
      <c r="D397" s="130"/>
      <c r="E397" s="32"/>
      <c r="F397"/>
      <c r="G397"/>
      <c r="H397"/>
      <c r="I397"/>
      <c r="J397"/>
      <c r="K397"/>
      <c r="L397"/>
      <c r="M397"/>
      <c r="N397"/>
      <c r="O397"/>
      <c r="P397"/>
      <c r="Q397"/>
      <c r="R397"/>
      <c r="S397"/>
      <c r="T397"/>
      <c r="U397"/>
      <c r="V397"/>
      <c r="W397"/>
      <c r="X397"/>
      <c r="Y397"/>
      <c r="Z397"/>
      <c r="AA397"/>
      <c r="AB397"/>
      <c r="AC397"/>
      <c r="AD397"/>
      <c r="AE397"/>
      <c r="AF397"/>
      <c r="AG397"/>
      <c r="AH397"/>
      <c r="AI397"/>
    </row>
    <row r="398" spans="1:35" s="33" customFormat="1" ht="15.75">
      <c r="A398" s="183"/>
      <c r="B398" s="171"/>
      <c r="C398" s="130"/>
      <c r="D398" s="130"/>
      <c r="E398" s="32"/>
      <c r="F398"/>
      <c r="G398"/>
      <c r="H398"/>
      <c r="I398"/>
      <c r="J398"/>
      <c r="K398"/>
      <c r="L398"/>
      <c r="M398"/>
      <c r="N398"/>
      <c r="O398"/>
      <c r="P398"/>
      <c r="Q398"/>
      <c r="R398"/>
      <c r="S398"/>
      <c r="T398"/>
      <c r="U398"/>
      <c r="V398"/>
      <c r="W398"/>
      <c r="X398"/>
      <c r="Y398"/>
      <c r="Z398"/>
      <c r="AA398"/>
      <c r="AB398"/>
      <c r="AC398"/>
      <c r="AD398"/>
      <c r="AE398"/>
      <c r="AF398"/>
      <c r="AG398"/>
      <c r="AH398"/>
      <c r="AI398"/>
    </row>
    <row r="399" spans="1:35" s="33" customFormat="1" ht="15.75">
      <c r="A399" s="183"/>
      <c r="B399" s="171"/>
      <c r="C399" s="130"/>
      <c r="D399" s="130"/>
      <c r="E399" s="32"/>
      <c r="F399"/>
      <c r="G399"/>
      <c r="H399"/>
      <c r="I399"/>
      <c r="J399"/>
      <c r="K399"/>
      <c r="L399"/>
      <c r="M399"/>
      <c r="N399"/>
      <c r="O399"/>
      <c r="P399"/>
      <c r="Q399"/>
      <c r="R399"/>
      <c r="S399"/>
      <c r="T399"/>
      <c r="U399"/>
      <c r="V399"/>
      <c r="W399"/>
      <c r="X399"/>
      <c r="Y399"/>
      <c r="Z399"/>
      <c r="AA399"/>
      <c r="AB399"/>
      <c r="AC399"/>
      <c r="AD399"/>
      <c r="AE399"/>
      <c r="AF399"/>
      <c r="AG399"/>
      <c r="AH399"/>
      <c r="AI399"/>
    </row>
    <row r="400" spans="1:35" s="33" customFormat="1" ht="15.75">
      <c r="A400" s="183"/>
      <c r="B400" s="171"/>
      <c r="C400" s="130"/>
      <c r="D400" s="130"/>
      <c r="E400" s="32"/>
      <c r="F400"/>
      <c r="G400"/>
      <c r="H400"/>
      <c r="I400"/>
      <c r="J400"/>
      <c r="K400"/>
      <c r="L400"/>
      <c r="M400"/>
      <c r="N400"/>
      <c r="O400"/>
      <c r="P400"/>
      <c r="Q400"/>
      <c r="R400"/>
      <c r="S400"/>
      <c r="T400"/>
      <c r="U400"/>
      <c r="V400"/>
      <c r="W400"/>
      <c r="X400"/>
      <c r="Y400"/>
      <c r="Z400"/>
      <c r="AA400"/>
      <c r="AB400"/>
      <c r="AC400"/>
      <c r="AD400"/>
      <c r="AE400"/>
      <c r="AF400"/>
      <c r="AG400"/>
      <c r="AH400"/>
      <c r="AI400"/>
    </row>
    <row r="401" spans="1:35" s="33" customFormat="1" ht="15.75">
      <c r="A401" s="183"/>
      <c r="B401" s="171"/>
      <c r="C401" s="130"/>
      <c r="D401" s="130"/>
      <c r="E401" s="32"/>
      <c r="F401"/>
      <c r="G401"/>
      <c r="H401"/>
      <c r="I401"/>
      <c r="J401"/>
      <c r="K401"/>
      <c r="L401"/>
      <c r="M401"/>
      <c r="N401"/>
      <c r="O401"/>
      <c r="P401"/>
      <c r="Q401"/>
      <c r="R401"/>
      <c r="S401"/>
      <c r="T401"/>
      <c r="U401"/>
      <c r="V401"/>
      <c r="W401"/>
      <c r="X401"/>
      <c r="Y401"/>
      <c r="Z401"/>
      <c r="AA401"/>
      <c r="AB401"/>
      <c r="AC401"/>
      <c r="AD401"/>
      <c r="AE401"/>
      <c r="AF401"/>
      <c r="AG401"/>
      <c r="AH401"/>
      <c r="AI401"/>
    </row>
    <row r="402" spans="1:35" s="33" customFormat="1" ht="15.75">
      <c r="A402" s="183"/>
      <c r="B402" s="171"/>
      <c r="C402" s="130"/>
      <c r="D402" s="130"/>
      <c r="E402" s="32"/>
      <c r="F402"/>
      <c r="G402"/>
      <c r="H402"/>
      <c r="I402"/>
      <c r="J402"/>
      <c r="K402"/>
      <c r="L402"/>
      <c r="M402"/>
      <c r="N402"/>
      <c r="O402"/>
      <c r="P402"/>
      <c r="Q402"/>
      <c r="R402"/>
      <c r="S402"/>
      <c r="T402"/>
      <c r="U402"/>
      <c r="V402"/>
      <c r="W402"/>
      <c r="X402"/>
      <c r="Y402"/>
      <c r="Z402"/>
      <c r="AA402"/>
      <c r="AB402"/>
      <c r="AC402"/>
      <c r="AD402"/>
      <c r="AE402"/>
      <c r="AF402"/>
      <c r="AG402"/>
      <c r="AH402"/>
      <c r="AI402"/>
    </row>
    <row r="403" spans="1:35" s="33" customFormat="1" ht="15.75">
      <c r="A403" s="183"/>
      <c r="B403" s="171"/>
      <c r="C403" s="130"/>
      <c r="D403" s="130"/>
      <c r="E403" s="32"/>
      <c r="F403"/>
      <c r="G403"/>
      <c r="H403"/>
      <c r="I403"/>
      <c r="J403"/>
      <c r="K403"/>
      <c r="L403"/>
      <c r="M403"/>
      <c r="N403"/>
      <c r="O403"/>
      <c r="P403"/>
      <c r="Q403"/>
      <c r="R403"/>
      <c r="S403"/>
      <c r="T403"/>
      <c r="U403"/>
      <c r="V403"/>
      <c r="W403"/>
      <c r="X403"/>
      <c r="Y403"/>
      <c r="Z403"/>
      <c r="AA403"/>
      <c r="AB403"/>
      <c r="AC403"/>
      <c r="AD403"/>
      <c r="AE403"/>
      <c r="AF403"/>
      <c r="AG403"/>
      <c r="AH403"/>
      <c r="AI403"/>
    </row>
    <row r="404" spans="1:35" s="33" customFormat="1" ht="15.75">
      <c r="A404" s="183"/>
      <c r="B404" s="171"/>
      <c r="C404" s="130"/>
      <c r="D404" s="130"/>
      <c r="E404" s="32"/>
      <c r="F404"/>
      <c r="G404"/>
      <c r="H404"/>
      <c r="I404"/>
      <c r="J404"/>
      <c r="K404"/>
      <c r="L404"/>
      <c r="M404"/>
      <c r="N404"/>
      <c r="O404"/>
      <c r="P404"/>
      <c r="Q404"/>
      <c r="R404"/>
      <c r="S404"/>
      <c r="T404"/>
      <c r="U404"/>
      <c r="V404"/>
      <c r="W404"/>
      <c r="X404"/>
      <c r="Y404"/>
      <c r="Z404"/>
      <c r="AA404"/>
      <c r="AB404"/>
      <c r="AC404"/>
      <c r="AD404"/>
      <c r="AE404"/>
      <c r="AF404"/>
      <c r="AG404"/>
      <c r="AH404"/>
      <c r="AI404"/>
    </row>
    <row r="405" spans="1:35" s="33" customFormat="1" ht="15.75">
      <c r="A405" s="183"/>
      <c r="B405" s="171"/>
      <c r="C405" s="130"/>
      <c r="D405" s="130"/>
      <c r="E405" s="32"/>
      <c r="F405"/>
      <c r="G405"/>
      <c r="H405"/>
      <c r="I405"/>
      <c r="J405"/>
      <c r="K405"/>
      <c r="L405"/>
      <c r="M405"/>
      <c r="N405"/>
      <c r="O405"/>
      <c r="P405"/>
      <c r="Q405"/>
      <c r="R405"/>
      <c r="S405"/>
      <c r="T405"/>
      <c r="U405"/>
      <c r="V405"/>
      <c r="W405"/>
      <c r="X405"/>
      <c r="Y405"/>
      <c r="Z405"/>
      <c r="AA405"/>
      <c r="AB405"/>
      <c r="AC405"/>
      <c r="AD405"/>
      <c r="AE405"/>
      <c r="AF405"/>
      <c r="AG405"/>
      <c r="AH405"/>
      <c r="AI405"/>
    </row>
    <row r="406" spans="1:35" s="33" customFormat="1" ht="15.75">
      <c r="A406" s="183"/>
      <c r="B406" s="171"/>
      <c r="C406" s="130"/>
      <c r="D406" s="130"/>
      <c r="E406" s="32"/>
      <c r="F406"/>
      <c r="G406"/>
      <c r="H406"/>
      <c r="I406"/>
      <c r="J406"/>
      <c r="K406"/>
      <c r="L406"/>
      <c r="M406"/>
      <c r="N406"/>
      <c r="O406"/>
      <c r="P406"/>
      <c r="Q406"/>
      <c r="R406"/>
      <c r="S406"/>
      <c r="T406"/>
      <c r="U406"/>
      <c r="V406"/>
      <c r="W406"/>
      <c r="X406"/>
      <c r="Y406"/>
      <c r="Z406"/>
      <c r="AA406"/>
      <c r="AB406"/>
      <c r="AC406"/>
      <c r="AD406"/>
      <c r="AE406"/>
      <c r="AF406"/>
      <c r="AG406"/>
      <c r="AH406"/>
      <c r="AI406"/>
    </row>
    <row r="407" spans="1:35" s="33" customFormat="1" ht="15.75">
      <c r="A407" s="183"/>
      <c r="B407" s="171"/>
      <c r="C407" s="130"/>
      <c r="D407" s="130"/>
      <c r="E407" s="32"/>
      <c r="F407"/>
      <c r="G407"/>
      <c r="H407"/>
      <c r="I407"/>
      <c r="J407"/>
      <c r="K407"/>
      <c r="L407"/>
      <c r="M407"/>
      <c r="N407"/>
      <c r="O407"/>
      <c r="P407"/>
      <c r="Q407"/>
      <c r="R407"/>
      <c r="S407"/>
      <c r="T407"/>
      <c r="U407"/>
      <c r="V407"/>
      <c r="W407"/>
      <c r="X407"/>
      <c r="Y407"/>
      <c r="Z407"/>
      <c r="AA407"/>
      <c r="AB407"/>
      <c r="AC407"/>
      <c r="AD407"/>
      <c r="AE407"/>
      <c r="AF407"/>
      <c r="AG407"/>
      <c r="AH407"/>
      <c r="AI407"/>
    </row>
    <row r="408" spans="1:35" s="33" customFormat="1" ht="15.75">
      <c r="A408" s="183"/>
      <c r="B408" s="171"/>
      <c r="C408" s="130"/>
      <c r="D408" s="130"/>
      <c r="E408" s="32"/>
      <c r="F408"/>
      <c r="G408"/>
      <c r="H408"/>
      <c r="I408"/>
      <c r="J408"/>
      <c r="K408"/>
      <c r="L408"/>
      <c r="M408"/>
      <c r="N408"/>
      <c r="O408"/>
      <c r="P408"/>
      <c r="Q408"/>
      <c r="R408"/>
      <c r="S408"/>
      <c r="T408"/>
      <c r="U408"/>
      <c r="V408"/>
      <c r="W408"/>
      <c r="X408"/>
      <c r="Y408"/>
      <c r="Z408"/>
      <c r="AA408"/>
      <c r="AB408"/>
      <c r="AC408"/>
      <c r="AD408"/>
      <c r="AE408"/>
      <c r="AF408"/>
      <c r="AG408"/>
      <c r="AH408"/>
      <c r="AI408"/>
    </row>
    <row r="409" spans="1:35" s="33" customFormat="1" ht="15.75">
      <c r="A409" s="183"/>
      <c r="B409" s="171"/>
      <c r="C409" s="130"/>
      <c r="D409" s="130"/>
      <c r="E409" s="32"/>
      <c r="F409"/>
      <c r="G409"/>
      <c r="H409"/>
      <c r="I409"/>
      <c r="J409"/>
      <c r="K409"/>
      <c r="L409"/>
      <c r="M409"/>
      <c r="N409"/>
      <c r="O409"/>
      <c r="P409"/>
      <c r="Q409"/>
      <c r="R409"/>
      <c r="S409"/>
      <c r="T409"/>
      <c r="U409"/>
      <c r="V409"/>
      <c r="W409"/>
      <c r="X409"/>
      <c r="Y409"/>
      <c r="Z409"/>
      <c r="AA409"/>
      <c r="AB409"/>
      <c r="AC409"/>
      <c r="AD409"/>
      <c r="AE409"/>
      <c r="AF409"/>
      <c r="AG409"/>
      <c r="AH409"/>
      <c r="AI409"/>
    </row>
    <row r="410" spans="1:35" s="33" customFormat="1" ht="15.75">
      <c r="A410" s="183"/>
      <c r="B410" s="171"/>
      <c r="C410" s="130"/>
      <c r="D410" s="130"/>
      <c r="E410" s="32"/>
      <c r="F410"/>
      <c r="G410"/>
      <c r="H410"/>
      <c r="I410"/>
      <c r="J410"/>
      <c r="K410"/>
      <c r="L410"/>
      <c r="M410"/>
      <c r="N410"/>
      <c r="O410"/>
      <c r="P410"/>
      <c r="Q410"/>
      <c r="R410"/>
      <c r="S410"/>
      <c r="T410"/>
      <c r="U410"/>
      <c r="V410"/>
      <c r="W410"/>
      <c r="X410"/>
      <c r="Y410"/>
      <c r="Z410"/>
      <c r="AA410"/>
      <c r="AB410"/>
      <c r="AC410"/>
      <c r="AD410"/>
      <c r="AE410"/>
      <c r="AF410"/>
      <c r="AG410"/>
      <c r="AH410"/>
      <c r="AI410"/>
    </row>
    <row r="411" spans="1:35" s="33" customFormat="1" ht="15.75">
      <c r="A411" s="183"/>
      <c r="B411" s="171"/>
      <c r="C411" s="130"/>
      <c r="D411" s="130"/>
      <c r="E411" s="32"/>
      <c r="F411"/>
      <c r="G411"/>
      <c r="H411"/>
      <c r="I411"/>
      <c r="J411"/>
      <c r="K411"/>
      <c r="L411"/>
      <c r="M411"/>
      <c r="N411"/>
      <c r="O411"/>
      <c r="P411"/>
      <c r="Q411"/>
      <c r="R411"/>
      <c r="S411"/>
      <c r="T411"/>
      <c r="U411"/>
      <c r="V411"/>
      <c r="W411"/>
      <c r="X411"/>
      <c r="Y411"/>
      <c r="Z411"/>
      <c r="AA411"/>
      <c r="AB411"/>
      <c r="AC411"/>
      <c r="AD411"/>
      <c r="AE411"/>
      <c r="AF411"/>
      <c r="AG411"/>
      <c r="AH411"/>
      <c r="AI411"/>
    </row>
    <row r="412" spans="1:35" s="33" customFormat="1" ht="15.75">
      <c r="A412" s="183"/>
      <c r="B412" s="171"/>
      <c r="C412" s="130"/>
      <c r="D412" s="130"/>
      <c r="E412" s="32"/>
      <c r="F412"/>
      <c r="G412"/>
      <c r="H412"/>
      <c r="I412"/>
      <c r="J412"/>
      <c r="K412"/>
      <c r="L412"/>
      <c r="M412"/>
      <c r="N412"/>
      <c r="O412"/>
      <c r="P412"/>
      <c r="Q412"/>
      <c r="R412"/>
      <c r="S412"/>
      <c r="T412"/>
      <c r="U412"/>
      <c r="V412"/>
      <c r="W412"/>
      <c r="X412"/>
      <c r="Y412"/>
      <c r="Z412"/>
      <c r="AA412"/>
      <c r="AB412"/>
      <c r="AC412"/>
      <c r="AD412"/>
      <c r="AE412"/>
      <c r="AF412"/>
      <c r="AG412"/>
      <c r="AH412"/>
      <c r="AI412"/>
    </row>
    <row r="413" spans="1:35" s="33" customFormat="1" ht="15.75">
      <c r="A413" s="183"/>
      <c r="B413" s="171"/>
      <c r="C413" s="130"/>
      <c r="D413" s="130"/>
      <c r="E413" s="32"/>
      <c r="F413"/>
      <c r="G413"/>
      <c r="H413"/>
      <c r="I413"/>
      <c r="J413"/>
      <c r="K413"/>
      <c r="L413"/>
      <c r="M413"/>
      <c r="N413"/>
      <c r="O413"/>
      <c r="P413"/>
      <c r="Q413"/>
      <c r="R413"/>
      <c r="S413"/>
      <c r="T413"/>
      <c r="U413"/>
      <c r="V413"/>
      <c r="W413"/>
      <c r="X413"/>
      <c r="Y413"/>
      <c r="Z413"/>
      <c r="AA413"/>
      <c r="AB413"/>
      <c r="AC413"/>
      <c r="AD413"/>
      <c r="AE413"/>
      <c r="AF413"/>
      <c r="AG413"/>
      <c r="AH413"/>
      <c r="AI413"/>
    </row>
    <row r="414" spans="1:35" s="33" customFormat="1" ht="15.75">
      <c r="A414" s="183"/>
      <c r="B414" s="171"/>
      <c r="C414" s="130"/>
      <c r="D414" s="130"/>
      <c r="E414" s="32"/>
      <c r="F414"/>
      <c r="G414"/>
      <c r="H414"/>
      <c r="I414"/>
      <c r="J414"/>
      <c r="K414"/>
      <c r="L414"/>
      <c r="M414"/>
      <c r="N414"/>
      <c r="O414"/>
      <c r="P414"/>
      <c r="Q414"/>
      <c r="R414"/>
      <c r="S414"/>
      <c r="T414"/>
      <c r="U414"/>
      <c r="V414"/>
      <c r="W414"/>
      <c r="X414"/>
      <c r="Y414"/>
      <c r="Z414"/>
      <c r="AA414"/>
      <c r="AB414"/>
      <c r="AC414"/>
      <c r="AD414"/>
      <c r="AE414"/>
      <c r="AF414"/>
      <c r="AG414"/>
      <c r="AH414"/>
      <c r="AI414"/>
    </row>
    <row r="415" spans="1:35" s="33" customFormat="1" ht="15.75">
      <c r="A415" s="183"/>
      <c r="B415" s="171"/>
      <c r="C415" s="130"/>
      <c r="D415" s="130"/>
      <c r="E415" s="32"/>
      <c r="F415"/>
      <c r="G415"/>
      <c r="H415"/>
      <c r="I415"/>
      <c r="J415"/>
      <c r="K415"/>
      <c r="L415"/>
      <c r="M415"/>
      <c r="N415"/>
      <c r="O415"/>
      <c r="P415"/>
      <c r="Q415"/>
      <c r="R415"/>
      <c r="S415"/>
      <c r="T415"/>
      <c r="U415"/>
      <c r="V415"/>
      <c r="W415"/>
      <c r="X415"/>
      <c r="Y415"/>
      <c r="Z415"/>
      <c r="AA415"/>
      <c r="AB415"/>
      <c r="AC415"/>
      <c r="AD415"/>
      <c r="AE415"/>
      <c r="AF415"/>
      <c r="AG415"/>
      <c r="AH415"/>
      <c r="AI415"/>
    </row>
    <row r="416" spans="1:35" s="33" customFormat="1" ht="15.75">
      <c r="A416" s="183"/>
      <c r="B416" s="171"/>
      <c r="C416" s="130"/>
      <c r="D416" s="130"/>
      <c r="E416" s="32"/>
      <c r="F416"/>
      <c r="G416"/>
      <c r="H416"/>
      <c r="I416"/>
      <c r="J416"/>
      <c r="K416"/>
      <c r="L416"/>
      <c r="M416"/>
      <c r="N416"/>
      <c r="O416"/>
      <c r="P416"/>
      <c r="Q416"/>
      <c r="R416"/>
      <c r="S416"/>
      <c r="T416"/>
      <c r="U416"/>
      <c r="V416"/>
      <c r="W416"/>
      <c r="X416"/>
      <c r="Y416"/>
      <c r="Z416"/>
      <c r="AA416"/>
      <c r="AB416"/>
      <c r="AC416"/>
      <c r="AD416"/>
      <c r="AE416"/>
      <c r="AF416"/>
      <c r="AG416"/>
      <c r="AH416"/>
      <c r="AI416"/>
    </row>
    <row r="417" spans="1:35" s="33" customFormat="1" ht="15.75">
      <c r="A417" s="183"/>
      <c r="B417" s="171"/>
      <c r="C417" s="130"/>
      <c r="D417" s="130"/>
      <c r="E417" s="32"/>
      <c r="F417"/>
      <c r="G417"/>
      <c r="H417"/>
      <c r="I417"/>
      <c r="J417"/>
      <c r="K417"/>
      <c r="L417"/>
      <c r="M417"/>
      <c r="N417"/>
      <c r="O417"/>
      <c r="P417"/>
      <c r="Q417"/>
      <c r="R417"/>
      <c r="S417"/>
      <c r="T417"/>
      <c r="U417"/>
      <c r="V417"/>
      <c r="W417"/>
      <c r="X417"/>
      <c r="Y417"/>
      <c r="Z417"/>
      <c r="AA417"/>
      <c r="AB417"/>
      <c r="AC417"/>
      <c r="AD417"/>
      <c r="AE417"/>
      <c r="AF417"/>
      <c r="AG417"/>
      <c r="AH417"/>
      <c r="AI417"/>
    </row>
    <row r="418" spans="1:35" s="33" customFormat="1" ht="15.75">
      <c r="A418" s="183"/>
      <c r="B418" s="171"/>
      <c r="C418" s="130"/>
      <c r="D418" s="130"/>
      <c r="E418" s="32"/>
      <c r="F418"/>
      <c r="G418"/>
      <c r="H418"/>
      <c r="I418"/>
      <c r="J418"/>
      <c r="K418"/>
      <c r="L418"/>
      <c r="M418"/>
      <c r="N418"/>
      <c r="O418"/>
      <c r="P418"/>
      <c r="Q418"/>
      <c r="R418"/>
      <c r="S418"/>
      <c r="T418"/>
      <c r="U418"/>
      <c r="V418"/>
      <c r="W418"/>
      <c r="X418"/>
      <c r="Y418"/>
      <c r="Z418"/>
      <c r="AA418"/>
      <c r="AB418"/>
      <c r="AC418"/>
      <c r="AD418"/>
      <c r="AE418"/>
      <c r="AF418"/>
      <c r="AG418"/>
      <c r="AH418"/>
      <c r="AI418"/>
    </row>
    <row r="419" spans="1:35" s="33" customFormat="1" ht="15.75">
      <c r="A419" s="183"/>
      <c r="B419" s="171"/>
      <c r="C419" s="130"/>
      <c r="D419" s="130"/>
      <c r="E419" s="32"/>
      <c r="F419"/>
      <c r="G419"/>
      <c r="H419"/>
      <c r="I419"/>
      <c r="J419"/>
      <c r="K419"/>
      <c r="L419"/>
      <c r="M419"/>
      <c r="N419"/>
      <c r="O419"/>
      <c r="P419"/>
      <c r="Q419"/>
      <c r="R419"/>
      <c r="S419"/>
      <c r="T419"/>
      <c r="U419"/>
      <c r="V419"/>
      <c r="W419"/>
      <c r="X419"/>
      <c r="Y419"/>
      <c r="Z419"/>
      <c r="AA419"/>
      <c r="AB419"/>
      <c r="AC419"/>
      <c r="AD419"/>
      <c r="AE419"/>
      <c r="AF419"/>
      <c r="AG419"/>
      <c r="AH419"/>
      <c r="AI419"/>
    </row>
    <row r="420" spans="1:35" s="33" customFormat="1" ht="15.75">
      <c r="A420" s="183"/>
      <c r="B420" s="171"/>
      <c r="C420" s="130"/>
      <c r="D420" s="130"/>
      <c r="E420" s="32"/>
      <c r="F420"/>
      <c r="G420"/>
      <c r="H420"/>
      <c r="I420"/>
      <c r="J420"/>
      <c r="K420"/>
      <c r="L420"/>
      <c r="M420"/>
      <c r="N420"/>
      <c r="O420"/>
      <c r="P420"/>
      <c r="Q420"/>
      <c r="R420"/>
      <c r="S420"/>
      <c r="T420"/>
      <c r="U420"/>
      <c r="V420"/>
      <c r="W420"/>
      <c r="X420"/>
      <c r="Y420"/>
      <c r="Z420"/>
      <c r="AA420"/>
      <c r="AB420"/>
      <c r="AC420"/>
      <c r="AD420"/>
      <c r="AE420"/>
      <c r="AF420"/>
      <c r="AG420"/>
      <c r="AH420"/>
      <c r="AI420"/>
    </row>
    <row r="421" spans="1:35" s="33" customFormat="1" ht="15.75">
      <c r="A421" s="183"/>
      <c r="B421" s="171"/>
      <c r="C421" s="130"/>
      <c r="D421" s="130"/>
      <c r="E421" s="32"/>
      <c r="F421"/>
      <c r="G421"/>
      <c r="H421"/>
      <c r="I421"/>
      <c r="J421"/>
      <c r="K421"/>
      <c r="L421"/>
      <c r="M421"/>
      <c r="N421"/>
      <c r="O421"/>
      <c r="P421"/>
      <c r="Q421"/>
      <c r="R421"/>
      <c r="S421"/>
      <c r="T421"/>
      <c r="U421"/>
      <c r="V421"/>
      <c r="W421"/>
      <c r="X421"/>
      <c r="Y421"/>
      <c r="Z421"/>
      <c r="AA421"/>
      <c r="AB421"/>
      <c r="AC421"/>
      <c r="AD421"/>
      <c r="AE421"/>
      <c r="AF421"/>
      <c r="AG421"/>
      <c r="AH421"/>
      <c r="AI421"/>
    </row>
    <row r="422" spans="1:35" s="33" customFormat="1" ht="15.75">
      <c r="A422" s="183"/>
      <c r="B422" s="171"/>
      <c r="C422" s="130"/>
      <c r="D422" s="130"/>
      <c r="E422" s="32"/>
      <c r="F422"/>
      <c r="G422"/>
      <c r="H422"/>
      <c r="I422"/>
      <c r="J422"/>
      <c r="K422"/>
      <c r="L422"/>
      <c r="M422"/>
      <c r="N422"/>
      <c r="O422"/>
      <c r="P422"/>
      <c r="Q422"/>
      <c r="R422"/>
      <c r="S422"/>
      <c r="T422"/>
      <c r="U422"/>
      <c r="V422"/>
      <c r="W422"/>
      <c r="X422"/>
      <c r="Y422"/>
      <c r="Z422"/>
      <c r="AA422"/>
      <c r="AB422"/>
      <c r="AC422"/>
      <c r="AD422"/>
      <c r="AE422"/>
      <c r="AF422"/>
      <c r="AG422"/>
      <c r="AH422"/>
      <c r="AI422"/>
    </row>
    <row r="423" spans="1:35" s="33" customFormat="1" ht="15.75">
      <c r="A423" s="183"/>
      <c r="B423" s="171"/>
      <c r="C423" s="130"/>
      <c r="D423" s="130"/>
      <c r="E423" s="32"/>
      <c r="F423"/>
      <c r="G423"/>
      <c r="H423"/>
      <c r="I423"/>
      <c r="J423"/>
      <c r="K423"/>
      <c r="L423"/>
      <c r="M423"/>
      <c r="N423"/>
      <c r="O423"/>
      <c r="P423"/>
      <c r="Q423"/>
      <c r="R423"/>
      <c r="S423"/>
      <c r="T423"/>
      <c r="U423"/>
      <c r="V423"/>
      <c r="W423"/>
      <c r="X423"/>
      <c r="Y423"/>
      <c r="Z423"/>
      <c r="AA423"/>
      <c r="AB423"/>
      <c r="AC423"/>
      <c r="AD423"/>
      <c r="AE423"/>
      <c r="AF423"/>
      <c r="AG423"/>
      <c r="AH423"/>
      <c r="AI423"/>
    </row>
    <row r="424" spans="1:35" s="33" customFormat="1" ht="15.75">
      <c r="A424" s="183"/>
      <c r="B424" s="171"/>
      <c r="C424" s="130"/>
      <c r="D424" s="130"/>
      <c r="E424" s="32"/>
      <c r="F424"/>
      <c r="G424"/>
      <c r="H424"/>
      <c r="I424"/>
      <c r="J424"/>
      <c r="K424"/>
      <c r="L424"/>
      <c r="M424"/>
      <c r="N424"/>
      <c r="O424"/>
      <c r="P424"/>
      <c r="Q424"/>
      <c r="R424"/>
      <c r="S424"/>
      <c r="T424"/>
      <c r="U424"/>
      <c r="V424"/>
      <c r="W424"/>
      <c r="X424"/>
      <c r="Y424"/>
      <c r="Z424"/>
      <c r="AA424"/>
      <c r="AB424"/>
      <c r="AC424"/>
      <c r="AD424"/>
      <c r="AE424"/>
      <c r="AF424"/>
      <c r="AG424"/>
      <c r="AH424"/>
      <c r="AI424"/>
    </row>
    <row r="425" spans="1:35" s="33" customFormat="1" ht="15.75">
      <c r="A425" s="183"/>
      <c r="B425" s="171"/>
      <c r="C425" s="130"/>
      <c r="D425" s="130"/>
      <c r="E425" s="32"/>
      <c r="F425"/>
      <c r="G425"/>
      <c r="H425"/>
      <c r="I425"/>
      <c r="J425"/>
      <c r="K425"/>
      <c r="L425"/>
      <c r="M425"/>
      <c r="N425"/>
      <c r="O425"/>
      <c r="P425"/>
      <c r="Q425"/>
      <c r="R425"/>
      <c r="S425"/>
      <c r="T425"/>
      <c r="U425"/>
      <c r="V425"/>
      <c r="W425"/>
      <c r="X425"/>
      <c r="Y425"/>
      <c r="Z425"/>
      <c r="AA425"/>
      <c r="AB425"/>
      <c r="AC425"/>
      <c r="AD425"/>
      <c r="AE425"/>
      <c r="AF425"/>
      <c r="AG425"/>
      <c r="AH425"/>
      <c r="AI425"/>
    </row>
    <row r="426" spans="1:35" s="33" customFormat="1" ht="15.75">
      <c r="A426" s="183"/>
      <c r="B426" s="171"/>
      <c r="C426" s="130"/>
      <c r="D426" s="130"/>
      <c r="E426" s="32"/>
      <c r="F426"/>
      <c r="G426"/>
      <c r="H426"/>
      <c r="I426"/>
      <c r="J426"/>
      <c r="K426"/>
      <c r="L426"/>
      <c r="M426"/>
      <c r="N426"/>
      <c r="O426"/>
      <c r="P426"/>
      <c r="Q426"/>
      <c r="R426"/>
      <c r="S426"/>
      <c r="T426"/>
      <c r="U426"/>
      <c r="V426"/>
      <c r="W426"/>
      <c r="X426"/>
      <c r="Y426"/>
      <c r="Z426"/>
      <c r="AA426"/>
      <c r="AB426"/>
      <c r="AC426"/>
      <c r="AD426"/>
      <c r="AE426"/>
      <c r="AF426"/>
      <c r="AG426"/>
      <c r="AH426"/>
      <c r="AI426"/>
    </row>
    <row r="427" spans="1:35" s="33" customFormat="1" ht="15.75">
      <c r="A427" s="183"/>
      <c r="B427" s="171"/>
      <c r="C427" s="130"/>
      <c r="D427" s="130"/>
      <c r="E427" s="32"/>
      <c r="F427"/>
      <c r="G427"/>
      <c r="H427"/>
      <c r="I427"/>
      <c r="J427"/>
      <c r="K427"/>
      <c r="L427"/>
      <c r="M427"/>
      <c r="N427"/>
      <c r="O427"/>
      <c r="P427"/>
      <c r="Q427"/>
      <c r="R427"/>
      <c r="S427"/>
      <c r="T427"/>
      <c r="U427"/>
      <c r="V427"/>
      <c r="W427"/>
      <c r="X427"/>
      <c r="Y427"/>
      <c r="Z427"/>
      <c r="AA427"/>
      <c r="AB427"/>
      <c r="AC427"/>
      <c r="AD427"/>
      <c r="AE427"/>
      <c r="AF427"/>
      <c r="AG427"/>
      <c r="AH427"/>
      <c r="AI427"/>
    </row>
    <row r="428" spans="1:35" s="33" customFormat="1" ht="15.75">
      <c r="A428" s="183"/>
      <c r="B428" s="171"/>
      <c r="C428" s="130"/>
      <c r="D428" s="130"/>
      <c r="E428" s="32"/>
      <c r="F428"/>
      <c r="G428"/>
      <c r="H428"/>
      <c r="I428"/>
      <c r="J428"/>
      <c r="K428"/>
      <c r="L428"/>
      <c r="M428"/>
      <c r="N428"/>
      <c r="O428"/>
      <c r="P428"/>
      <c r="Q428"/>
      <c r="R428"/>
      <c r="S428"/>
      <c r="T428"/>
      <c r="U428"/>
      <c r="V428"/>
      <c r="W428"/>
      <c r="X428"/>
      <c r="Y428"/>
      <c r="Z428"/>
      <c r="AA428"/>
      <c r="AB428"/>
      <c r="AC428"/>
      <c r="AD428"/>
      <c r="AE428"/>
      <c r="AF428"/>
      <c r="AG428"/>
      <c r="AH428"/>
      <c r="AI428"/>
    </row>
    <row r="429" spans="1:35" s="33" customFormat="1" ht="15.75">
      <c r="A429" s="183"/>
      <c r="B429" s="171"/>
      <c r="C429" s="130"/>
      <c r="D429" s="130"/>
      <c r="E429" s="32"/>
      <c r="F429"/>
      <c r="G429"/>
      <c r="H429"/>
      <c r="I429"/>
      <c r="J429"/>
      <c r="K429"/>
      <c r="L429"/>
      <c r="M429"/>
      <c r="N429"/>
      <c r="O429"/>
      <c r="P429"/>
      <c r="Q429"/>
      <c r="R429"/>
      <c r="S429"/>
      <c r="T429"/>
      <c r="U429"/>
      <c r="V429"/>
      <c r="W429"/>
      <c r="X429"/>
      <c r="Y429"/>
      <c r="Z429"/>
      <c r="AA429"/>
      <c r="AB429"/>
      <c r="AC429"/>
      <c r="AD429"/>
      <c r="AE429"/>
      <c r="AF429"/>
      <c r="AG429"/>
      <c r="AH429"/>
      <c r="AI429"/>
    </row>
    <row r="430" spans="1:35" s="33" customFormat="1" ht="15.75">
      <c r="A430" s="183"/>
      <c r="B430" s="171"/>
      <c r="C430" s="130"/>
      <c r="D430" s="130"/>
      <c r="E430" s="32"/>
      <c r="F430"/>
      <c r="G430"/>
      <c r="H430"/>
      <c r="I430"/>
      <c r="J430"/>
      <c r="K430"/>
      <c r="L430"/>
      <c r="M430"/>
      <c r="N430"/>
      <c r="O430"/>
      <c r="P430"/>
      <c r="Q430"/>
      <c r="R430"/>
      <c r="S430"/>
      <c r="T430"/>
      <c r="U430"/>
      <c r="V430"/>
      <c r="W430"/>
      <c r="X430"/>
      <c r="Y430"/>
      <c r="Z430"/>
      <c r="AA430"/>
      <c r="AB430"/>
      <c r="AC430"/>
      <c r="AD430"/>
      <c r="AE430"/>
      <c r="AF430"/>
      <c r="AG430"/>
      <c r="AH430"/>
      <c r="AI430"/>
    </row>
    <row r="431" spans="1:35" s="33" customFormat="1" ht="15.75">
      <c r="A431" s="183"/>
      <c r="B431" s="171"/>
      <c r="C431" s="130"/>
      <c r="D431" s="130"/>
      <c r="E431" s="32"/>
      <c r="F431"/>
      <c r="G431"/>
      <c r="H431"/>
      <c r="I431"/>
      <c r="J431"/>
      <c r="K431"/>
      <c r="L431"/>
      <c r="M431"/>
      <c r="N431"/>
      <c r="O431"/>
      <c r="P431"/>
      <c r="Q431"/>
      <c r="R431"/>
      <c r="S431"/>
      <c r="T431"/>
      <c r="U431"/>
      <c r="V431"/>
      <c r="W431"/>
      <c r="X431"/>
      <c r="Y431"/>
      <c r="Z431"/>
      <c r="AA431"/>
      <c r="AB431"/>
      <c r="AC431"/>
      <c r="AD431"/>
      <c r="AE431"/>
      <c r="AF431"/>
      <c r="AG431"/>
      <c r="AH431"/>
      <c r="AI431"/>
    </row>
    <row r="432" spans="1:35" s="33" customFormat="1" ht="15.75">
      <c r="A432" s="183"/>
      <c r="B432" s="171"/>
      <c r="C432" s="130"/>
      <c r="D432" s="130"/>
      <c r="E432" s="32"/>
      <c r="F432"/>
      <c r="G432"/>
      <c r="H432"/>
      <c r="I432"/>
      <c r="J432"/>
      <c r="K432"/>
      <c r="L432"/>
      <c r="M432"/>
      <c r="N432"/>
      <c r="O432"/>
      <c r="P432"/>
      <c r="Q432"/>
      <c r="R432"/>
      <c r="S432"/>
      <c r="T432"/>
      <c r="U432"/>
      <c r="V432"/>
      <c r="W432"/>
      <c r="X432"/>
      <c r="Y432"/>
      <c r="Z432"/>
      <c r="AA432"/>
      <c r="AB432"/>
      <c r="AC432"/>
      <c r="AD432"/>
      <c r="AE432"/>
      <c r="AF432"/>
      <c r="AG432"/>
      <c r="AH432"/>
      <c r="AI432"/>
    </row>
    <row r="433" spans="1:35" s="33" customFormat="1" ht="15.75">
      <c r="A433" s="183"/>
      <c r="B433" s="171"/>
      <c r="C433" s="130"/>
      <c r="D433" s="130"/>
      <c r="E433" s="32"/>
      <c r="F433"/>
      <c r="G433"/>
      <c r="H433"/>
      <c r="I433"/>
      <c r="J433"/>
      <c r="K433"/>
      <c r="L433"/>
      <c r="M433"/>
      <c r="N433"/>
      <c r="O433"/>
      <c r="P433"/>
      <c r="Q433"/>
      <c r="R433"/>
      <c r="S433"/>
      <c r="T433"/>
      <c r="U433"/>
      <c r="V433"/>
      <c r="W433"/>
      <c r="X433"/>
      <c r="Y433"/>
      <c r="Z433"/>
      <c r="AA433"/>
      <c r="AB433"/>
      <c r="AC433"/>
      <c r="AD433"/>
      <c r="AE433"/>
      <c r="AF433"/>
      <c r="AG433"/>
      <c r="AH433"/>
      <c r="AI433"/>
    </row>
    <row r="434" spans="1:35" s="33" customFormat="1" ht="15.75">
      <c r="A434" s="183"/>
      <c r="B434" s="171"/>
      <c r="C434" s="130"/>
      <c r="D434" s="130"/>
      <c r="E434" s="32"/>
      <c r="F434"/>
      <c r="G434"/>
      <c r="H434"/>
      <c r="I434"/>
      <c r="J434"/>
      <c r="K434"/>
      <c r="L434"/>
      <c r="M434"/>
      <c r="N434"/>
      <c r="O434"/>
      <c r="P434"/>
      <c r="Q434"/>
      <c r="R434"/>
      <c r="S434"/>
      <c r="T434"/>
      <c r="U434"/>
      <c r="V434"/>
      <c r="W434"/>
      <c r="X434"/>
      <c r="Y434"/>
      <c r="Z434"/>
      <c r="AA434"/>
      <c r="AB434"/>
      <c r="AC434"/>
      <c r="AD434"/>
      <c r="AE434"/>
      <c r="AF434"/>
      <c r="AG434"/>
      <c r="AH434"/>
      <c r="AI434"/>
    </row>
    <row r="435" spans="1:35" s="33" customFormat="1" ht="15.75">
      <c r="A435" s="183"/>
      <c r="B435" s="171"/>
      <c r="C435" s="130"/>
      <c r="D435" s="130"/>
      <c r="E435" s="32"/>
      <c r="F435"/>
      <c r="G435"/>
      <c r="H435"/>
      <c r="I435"/>
      <c r="J435"/>
      <c r="K435"/>
      <c r="L435"/>
      <c r="M435"/>
      <c r="N435"/>
      <c r="O435"/>
      <c r="P435"/>
      <c r="Q435"/>
      <c r="R435"/>
      <c r="S435"/>
      <c r="T435"/>
      <c r="U435"/>
      <c r="V435"/>
      <c r="W435"/>
      <c r="X435"/>
      <c r="Y435"/>
      <c r="Z435"/>
      <c r="AA435"/>
      <c r="AB435"/>
      <c r="AC435"/>
      <c r="AD435"/>
      <c r="AE435"/>
      <c r="AF435"/>
      <c r="AG435"/>
      <c r="AH435"/>
      <c r="AI435"/>
    </row>
    <row r="436" spans="1:35" s="33" customFormat="1" ht="15.75">
      <c r="A436" s="183"/>
      <c r="B436" s="171"/>
      <c r="C436" s="130"/>
      <c r="D436" s="130"/>
      <c r="E436" s="32"/>
      <c r="F436"/>
      <c r="G436"/>
      <c r="H436"/>
      <c r="I436"/>
      <c r="J436"/>
      <c r="K436"/>
      <c r="L436"/>
      <c r="M436"/>
      <c r="N436"/>
      <c r="O436"/>
      <c r="P436"/>
      <c r="Q436"/>
      <c r="R436"/>
      <c r="S436"/>
      <c r="T436"/>
      <c r="U436"/>
      <c r="V436"/>
      <c r="W436"/>
      <c r="X436"/>
      <c r="Y436"/>
      <c r="Z436"/>
      <c r="AA436"/>
      <c r="AB436"/>
      <c r="AC436"/>
      <c r="AD436"/>
      <c r="AE436"/>
      <c r="AF436"/>
      <c r="AG436"/>
      <c r="AH436"/>
      <c r="AI436"/>
    </row>
    <row r="437" spans="1:35" s="33" customFormat="1" ht="15.75">
      <c r="A437" s="183"/>
      <c r="B437" s="171"/>
      <c r="C437" s="130"/>
      <c r="D437" s="130"/>
      <c r="E437" s="32"/>
      <c r="F437"/>
      <c r="G437"/>
      <c r="H437"/>
      <c r="I437"/>
      <c r="J437"/>
      <c r="K437"/>
      <c r="L437"/>
      <c r="M437"/>
      <c r="N437"/>
      <c r="O437"/>
      <c r="P437"/>
      <c r="Q437"/>
      <c r="R437"/>
      <c r="S437"/>
      <c r="T437"/>
      <c r="U437"/>
      <c r="V437"/>
      <c r="W437"/>
      <c r="X437"/>
      <c r="Y437"/>
      <c r="Z437"/>
      <c r="AA437"/>
      <c r="AB437"/>
      <c r="AC437"/>
      <c r="AD437"/>
      <c r="AE437"/>
      <c r="AF437"/>
      <c r="AG437"/>
      <c r="AH437"/>
      <c r="AI437"/>
    </row>
    <row r="438" spans="1:35" s="33" customFormat="1" ht="15.75">
      <c r="A438" s="183"/>
      <c r="B438" s="171"/>
      <c r="C438" s="130"/>
      <c r="D438" s="130"/>
      <c r="E438" s="32"/>
      <c r="F438"/>
      <c r="G438"/>
      <c r="H438"/>
      <c r="I438"/>
      <c r="J438"/>
      <c r="K438"/>
      <c r="L438"/>
      <c r="M438"/>
      <c r="N438"/>
      <c r="O438"/>
      <c r="P438"/>
      <c r="Q438"/>
      <c r="R438"/>
      <c r="S438"/>
      <c r="T438"/>
      <c r="U438"/>
      <c r="V438"/>
      <c r="W438"/>
      <c r="X438"/>
      <c r="Y438"/>
      <c r="Z438"/>
      <c r="AA438"/>
      <c r="AB438"/>
      <c r="AC438"/>
      <c r="AD438"/>
      <c r="AE438"/>
      <c r="AF438"/>
      <c r="AG438"/>
      <c r="AH438"/>
      <c r="AI438"/>
    </row>
    <row r="439" spans="1:35" s="33" customFormat="1" ht="15.75">
      <c r="A439" s="183"/>
      <c r="B439" s="171"/>
      <c r="C439" s="130"/>
      <c r="D439" s="130"/>
      <c r="E439" s="32"/>
      <c r="F439"/>
      <c r="G439"/>
      <c r="H439"/>
      <c r="I439"/>
      <c r="J439"/>
      <c r="K439"/>
      <c r="L439"/>
      <c r="M439"/>
      <c r="N439"/>
      <c r="O439"/>
      <c r="P439"/>
      <c r="Q439"/>
      <c r="R439"/>
      <c r="S439"/>
      <c r="T439"/>
      <c r="U439"/>
      <c r="V439"/>
      <c r="W439"/>
      <c r="X439"/>
      <c r="Y439"/>
      <c r="Z439"/>
      <c r="AA439"/>
      <c r="AB439"/>
      <c r="AC439"/>
      <c r="AD439"/>
      <c r="AE439"/>
      <c r="AF439"/>
      <c r="AG439"/>
      <c r="AH439"/>
      <c r="AI439"/>
    </row>
    <row r="440" spans="1:35" s="33" customFormat="1" ht="15.75">
      <c r="A440" s="183"/>
      <c r="B440" s="171"/>
      <c r="C440" s="130"/>
      <c r="D440" s="130"/>
      <c r="E440" s="32"/>
      <c r="F440"/>
      <c r="G440"/>
      <c r="H440"/>
      <c r="I440"/>
      <c r="J440"/>
      <c r="K440"/>
      <c r="L440"/>
      <c r="M440"/>
      <c r="N440"/>
      <c r="O440"/>
      <c r="P440"/>
      <c r="Q440"/>
      <c r="R440"/>
      <c r="S440"/>
      <c r="T440"/>
      <c r="U440"/>
      <c r="V440"/>
      <c r="W440"/>
      <c r="X440"/>
      <c r="Y440"/>
      <c r="Z440"/>
      <c r="AA440"/>
      <c r="AB440"/>
      <c r="AC440"/>
      <c r="AD440"/>
      <c r="AE440"/>
      <c r="AF440"/>
      <c r="AG440"/>
      <c r="AH440"/>
      <c r="AI440"/>
    </row>
    <row r="441" spans="1:35" s="33" customFormat="1" ht="15.75">
      <c r="A441" s="183"/>
      <c r="B441" s="171"/>
      <c r="C441" s="130"/>
      <c r="D441" s="130"/>
      <c r="E441" s="32"/>
      <c r="F441"/>
      <c r="G441"/>
      <c r="H441"/>
      <c r="I441"/>
      <c r="J441"/>
      <c r="K441"/>
      <c r="L441"/>
      <c r="M441"/>
      <c r="N441"/>
      <c r="O441"/>
      <c r="P441"/>
      <c r="Q441"/>
      <c r="R441"/>
      <c r="S441"/>
      <c r="T441"/>
      <c r="U441"/>
      <c r="V441"/>
      <c r="W441"/>
      <c r="X441"/>
      <c r="Y441"/>
      <c r="Z441"/>
      <c r="AA441"/>
      <c r="AB441"/>
      <c r="AC441"/>
      <c r="AD441"/>
      <c r="AE441"/>
      <c r="AF441"/>
      <c r="AG441"/>
      <c r="AH441"/>
      <c r="AI441"/>
    </row>
    <row r="442" spans="1:35" s="33" customFormat="1" ht="15.75">
      <c r="A442" s="183"/>
      <c r="B442" s="171"/>
      <c r="C442" s="130"/>
      <c r="D442" s="130"/>
      <c r="E442" s="32"/>
      <c r="F442"/>
      <c r="G442"/>
      <c r="H442"/>
      <c r="I442"/>
      <c r="J442"/>
      <c r="K442"/>
      <c r="L442"/>
      <c r="M442"/>
      <c r="N442"/>
      <c r="O442"/>
      <c r="P442"/>
      <c r="Q442"/>
      <c r="R442"/>
      <c r="S442"/>
      <c r="T442"/>
      <c r="U442"/>
      <c r="V442"/>
      <c r="W442"/>
      <c r="X442"/>
      <c r="Y442"/>
      <c r="Z442"/>
      <c r="AA442"/>
      <c r="AB442"/>
      <c r="AC442"/>
      <c r="AD442"/>
      <c r="AE442"/>
      <c r="AF442"/>
      <c r="AG442"/>
      <c r="AH442"/>
      <c r="AI442"/>
    </row>
    <row r="443" spans="1:35" s="33" customFormat="1" ht="15.75">
      <c r="A443" s="183"/>
      <c r="B443" s="171"/>
      <c r="C443" s="130"/>
      <c r="D443" s="130"/>
      <c r="E443" s="32"/>
      <c r="F443"/>
      <c r="G443"/>
      <c r="H443"/>
      <c r="I443"/>
      <c r="J443"/>
      <c r="K443"/>
      <c r="L443"/>
      <c r="M443"/>
      <c r="N443"/>
      <c r="O443"/>
      <c r="P443"/>
      <c r="Q443"/>
      <c r="R443"/>
      <c r="S443"/>
      <c r="T443"/>
      <c r="U443"/>
      <c r="V443"/>
      <c r="W443"/>
      <c r="X443"/>
      <c r="Y443"/>
      <c r="Z443"/>
      <c r="AA443"/>
      <c r="AB443"/>
      <c r="AC443"/>
      <c r="AD443"/>
      <c r="AE443"/>
      <c r="AF443"/>
      <c r="AG443"/>
      <c r="AH443"/>
      <c r="AI443"/>
    </row>
    <row r="444" spans="1:35" s="33" customFormat="1" ht="15.75">
      <c r="A444" s="183"/>
      <c r="B444" s="171"/>
      <c r="C444" s="130"/>
      <c r="D444" s="130"/>
      <c r="E444" s="32"/>
      <c r="F444"/>
      <c r="G444"/>
      <c r="H444"/>
      <c r="I444"/>
      <c r="J444"/>
      <c r="K444"/>
      <c r="L444"/>
      <c r="M444"/>
      <c r="N444"/>
      <c r="O444"/>
      <c r="P444"/>
      <c r="Q444"/>
      <c r="R444"/>
      <c r="S444"/>
      <c r="T444"/>
      <c r="U444"/>
      <c r="V444"/>
      <c r="W444"/>
      <c r="X444"/>
      <c r="Y444"/>
      <c r="Z444"/>
      <c r="AA444"/>
      <c r="AB444"/>
      <c r="AC444"/>
      <c r="AD444"/>
      <c r="AE444"/>
      <c r="AF444"/>
      <c r="AG444"/>
      <c r="AH444"/>
      <c r="AI444"/>
    </row>
    <row r="445" spans="1:35" s="33" customFormat="1" ht="15.75">
      <c r="A445" s="183"/>
      <c r="B445" s="171"/>
      <c r="C445" s="130"/>
      <c r="D445" s="130"/>
      <c r="E445" s="32"/>
      <c r="F445"/>
      <c r="G445"/>
      <c r="H445"/>
      <c r="I445"/>
      <c r="J445"/>
      <c r="K445"/>
      <c r="L445"/>
      <c r="M445"/>
      <c r="N445"/>
      <c r="O445"/>
      <c r="P445"/>
      <c r="Q445"/>
      <c r="R445"/>
      <c r="S445"/>
      <c r="T445"/>
      <c r="U445"/>
      <c r="V445"/>
      <c r="W445"/>
      <c r="X445"/>
      <c r="Y445"/>
      <c r="Z445"/>
      <c r="AA445"/>
      <c r="AB445"/>
      <c r="AC445"/>
      <c r="AD445"/>
      <c r="AE445"/>
      <c r="AF445"/>
      <c r="AG445"/>
      <c r="AH445"/>
      <c r="AI445"/>
    </row>
    <row r="446" spans="1:35" s="33" customFormat="1" ht="15.75">
      <c r="A446" s="183"/>
      <c r="B446" s="171"/>
      <c r="C446" s="130"/>
      <c r="D446" s="130"/>
      <c r="E446" s="32"/>
      <c r="F446"/>
      <c r="G446"/>
      <c r="H446"/>
      <c r="I446"/>
      <c r="J446"/>
      <c r="K446"/>
      <c r="L446"/>
      <c r="M446"/>
      <c r="N446"/>
      <c r="O446"/>
      <c r="P446"/>
      <c r="Q446"/>
      <c r="R446"/>
      <c r="S446"/>
      <c r="T446"/>
      <c r="U446"/>
      <c r="V446"/>
      <c r="W446"/>
      <c r="X446"/>
      <c r="Y446"/>
      <c r="Z446"/>
      <c r="AA446"/>
      <c r="AB446"/>
      <c r="AC446"/>
      <c r="AD446"/>
      <c r="AE446"/>
      <c r="AF446"/>
      <c r="AG446"/>
      <c r="AH446"/>
      <c r="AI446"/>
    </row>
    <row r="447" spans="1:35" s="33" customFormat="1" ht="15.75">
      <c r="A447" s="183"/>
      <c r="B447" s="171"/>
      <c r="C447" s="130"/>
      <c r="D447" s="130"/>
      <c r="E447" s="32"/>
      <c r="F447"/>
      <c r="G447"/>
      <c r="H447"/>
      <c r="I447"/>
      <c r="J447"/>
      <c r="K447"/>
      <c r="L447"/>
      <c r="M447"/>
      <c r="N447"/>
      <c r="O447"/>
      <c r="P447"/>
      <c r="Q447"/>
      <c r="R447"/>
      <c r="S447"/>
      <c r="T447"/>
      <c r="U447"/>
      <c r="V447"/>
      <c r="W447"/>
      <c r="X447"/>
      <c r="Y447"/>
      <c r="Z447"/>
      <c r="AA447"/>
      <c r="AB447"/>
      <c r="AC447"/>
      <c r="AD447"/>
      <c r="AE447"/>
      <c r="AF447"/>
      <c r="AG447"/>
      <c r="AH447"/>
      <c r="AI447"/>
    </row>
    <row r="448" spans="1:35" s="33" customFormat="1" ht="15.75">
      <c r="A448" s="183"/>
      <c r="B448" s="171"/>
      <c r="C448" s="130"/>
      <c r="D448" s="130"/>
      <c r="E448" s="32"/>
      <c r="F448"/>
      <c r="G448"/>
      <c r="H448"/>
      <c r="I448"/>
      <c r="J448"/>
      <c r="K448"/>
      <c r="L448"/>
      <c r="M448"/>
      <c r="N448"/>
      <c r="O448"/>
      <c r="P448"/>
      <c r="Q448"/>
      <c r="R448"/>
      <c r="S448"/>
      <c r="T448"/>
      <c r="U448"/>
      <c r="V448"/>
      <c r="W448"/>
      <c r="X448"/>
      <c r="Y448"/>
      <c r="Z448"/>
      <c r="AA448"/>
      <c r="AB448"/>
      <c r="AC448"/>
      <c r="AD448"/>
      <c r="AE448"/>
      <c r="AF448"/>
      <c r="AG448"/>
      <c r="AH448"/>
      <c r="AI448"/>
    </row>
    <row r="449" spans="1:35" s="33" customFormat="1" ht="15.75">
      <c r="A449" s="183"/>
      <c r="B449" s="171"/>
      <c r="C449" s="130"/>
      <c r="D449" s="130"/>
      <c r="E449" s="32"/>
      <c r="F449"/>
      <c r="G449"/>
      <c r="H449"/>
      <c r="I449"/>
      <c r="J449"/>
      <c r="K449"/>
      <c r="L449"/>
      <c r="M449"/>
      <c r="N449"/>
      <c r="O449"/>
      <c r="P449"/>
      <c r="Q449"/>
      <c r="R449"/>
      <c r="S449"/>
      <c r="T449"/>
      <c r="U449"/>
      <c r="V449"/>
      <c r="W449"/>
      <c r="X449"/>
      <c r="Y449"/>
      <c r="Z449"/>
      <c r="AA449"/>
      <c r="AB449"/>
      <c r="AC449"/>
      <c r="AD449"/>
      <c r="AE449"/>
      <c r="AF449"/>
      <c r="AG449"/>
      <c r="AH449"/>
      <c r="AI449"/>
    </row>
    <row r="450" spans="1:35" s="33" customFormat="1" ht="15.75">
      <c r="A450" s="183"/>
      <c r="B450" s="171"/>
      <c r="C450" s="130"/>
      <c r="D450" s="130"/>
      <c r="E450" s="32"/>
      <c r="F450"/>
      <c r="G450"/>
      <c r="H450"/>
      <c r="I450"/>
      <c r="J450"/>
      <c r="K450"/>
      <c r="L450"/>
      <c r="M450"/>
      <c r="N450"/>
      <c r="O450"/>
      <c r="P450"/>
      <c r="Q450"/>
      <c r="R450"/>
      <c r="S450"/>
      <c r="T450"/>
      <c r="U450"/>
      <c r="V450"/>
      <c r="W450"/>
      <c r="X450"/>
      <c r="Y450"/>
      <c r="Z450"/>
      <c r="AA450"/>
      <c r="AB450"/>
      <c r="AC450"/>
      <c r="AD450"/>
      <c r="AE450"/>
      <c r="AF450"/>
      <c r="AG450"/>
      <c r="AH450"/>
      <c r="AI450"/>
    </row>
    <row r="451" spans="1:35" s="33" customFormat="1" ht="15.75">
      <c r="A451" s="183"/>
      <c r="B451" s="171"/>
      <c r="C451" s="130"/>
      <c r="D451" s="130"/>
      <c r="E451" s="32"/>
      <c r="F451"/>
      <c r="G451"/>
      <c r="H451"/>
      <c r="I451"/>
      <c r="J451"/>
      <c r="K451"/>
      <c r="L451"/>
      <c r="M451"/>
      <c r="N451"/>
      <c r="O451"/>
      <c r="P451"/>
      <c r="Q451"/>
      <c r="R451"/>
      <c r="S451"/>
      <c r="T451"/>
      <c r="U451"/>
      <c r="V451"/>
      <c r="W451"/>
      <c r="X451"/>
      <c r="Y451"/>
      <c r="Z451"/>
      <c r="AA451"/>
      <c r="AB451"/>
      <c r="AC451"/>
      <c r="AD451"/>
      <c r="AE451"/>
      <c r="AF451"/>
      <c r="AG451"/>
      <c r="AH451"/>
      <c r="AI451"/>
    </row>
    <row r="452" spans="1:35" s="33" customFormat="1" ht="15.75">
      <c r="A452" s="183"/>
      <c r="B452" s="171"/>
      <c r="C452" s="130"/>
      <c r="D452" s="130"/>
      <c r="E452" s="32"/>
      <c r="F452"/>
      <c r="G452"/>
      <c r="H452"/>
      <c r="I452"/>
      <c r="J452"/>
      <c r="K452"/>
      <c r="L452"/>
      <c r="M452"/>
      <c r="N452"/>
      <c r="O452"/>
      <c r="P452"/>
      <c r="Q452"/>
      <c r="R452"/>
      <c r="S452"/>
      <c r="T452"/>
      <c r="U452"/>
      <c r="V452"/>
      <c r="W452"/>
      <c r="X452"/>
      <c r="Y452"/>
      <c r="Z452"/>
      <c r="AA452"/>
      <c r="AB452"/>
      <c r="AC452"/>
      <c r="AD452"/>
      <c r="AE452"/>
      <c r="AF452"/>
      <c r="AG452"/>
      <c r="AH452"/>
      <c r="AI452"/>
    </row>
    <row r="453" spans="1:35" s="33" customFormat="1" ht="15.75">
      <c r="A453" s="183"/>
      <c r="B453" s="171"/>
      <c r="C453" s="130"/>
      <c r="D453" s="130"/>
      <c r="E453" s="32"/>
      <c r="F453"/>
      <c r="G453"/>
      <c r="H453"/>
      <c r="I453"/>
      <c r="J453"/>
      <c r="K453"/>
      <c r="L453"/>
      <c r="M453"/>
      <c r="N453"/>
      <c r="O453"/>
      <c r="P453"/>
      <c r="Q453"/>
      <c r="R453"/>
      <c r="S453"/>
      <c r="T453"/>
      <c r="U453"/>
      <c r="V453"/>
      <c r="W453"/>
      <c r="X453"/>
      <c r="Y453"/>
      <c r="Z453"/>
      <c r="AA453"/>
      <c r="AB453"/>
      <c r="AC453"/>
      <c r="AD453"/>
      <c r="AE453"/>
      <c r="AF453"/>
      <c r="AG453"/>
      <c r="AH453"/>
      <c r="AI453"/>
    </row>
    <row r="454" spans="1:35" s="33" customFormat="1" ht="15.75">
      <c r="A454" s="183"/>
      <c r="B454" s="171"/>
      <c r="C454" s="130"/>
      <c r="D454" s="130"/>
      <c r="E454" s="32"/>
      <c r="F454"/>
      <c r="G454"/>
      <c r="H454"/>
      <c r="I454"/>
      <c r="J454"/>
      <c r="K454"/>
      <c r="L454"/>
      <c r="M454"/>
      <c r="N454"/>
      <c r="O454"/>
      <c r="P454"/>
      <c r="Q454"/>
      <c r="R454"/>
      <c r="S454"/>
      <c r="T454"/>
      <c r="U454"/>
      <c r="V454"/>
      <c r="W454"/>
      <c r="X454"/>
      <c r="Y454"/>
      <c r="Z454"/>
      <c r="AA454"/>
      <c r="AB454"/>
      <c r="AC454"/>
      <c r="AD454"/>
      <c r="AE454"/>
      <c r="AF454"/>
      <c r="AG454"/>
      <c r="AH454"/>
      <c r="AI454"/>
    </row>
    <row r="455" spans="1:35" s="33" customFormat="1" ht="15.75">
      <c r="A455" s="183"/>
      <c r="B455" s="171"/>
      <c r="C455" s="130"/>
      <c r="D455" s="130"/>
      <c r="E455" s="32"/>
      <c r="F455"/>
      <c r="G455"/>
      <c r="H455"/>
      <c r="I455"/>
      <c r="J455"/>
      <c r="K455"/>
      <c r="L455"/>
      <c r="M455"/>
      <c r="N455"/>
      <c r="O455"/>
      <c r="P455"/>
      <c r="Q455"/>
      <c r="R455"/>
      <c r="S455"/>
      <c r="T455"/>
      <c r="U455"/>
      <c r="V455"/>
      <c r="W455"/>
      <c r="X455"/>
      <c r="Y455"/>
      <c r="Z455"/>
      <c r="AA455"/>
      <c r="AB455"/>
      <c r="AC455"/>
      <c r="AD455"/>
      <c r="AE455"/>
      <c r="AF455"/>
      <c r="AG455"/>
      <c r="AH455"/>
      <c r="AI455"/>
    </row>
    <row r="456" spans="1:35" s="33" customFormat="1" ht="15.75">
      <c r="A456" s="183"/>
      <c r="B456" s="171"/>
      <c r="C456" s="130"/>
      <c r="D456" s="130"/>
      <c r="E456" s="32"/>
      <c r="F456"/>
      <c r="G456"/>
      <c r="H456"/>
      <c r="I456"/>
      <c r="J456"/>
      <c r="K456"/>
      <c r="L456"/>
      <c r="M456"/>
      <c r="N456"/>
      <c r="O456"/>
      <c r="P456"/>
      <c r="Q456"/>
      <c r="R456"/>
      <c r="S456"/>
      <c r="T456"/>
      <c r="U456"/>
      <c r="V456"/>
      <c r="W456"/>
      <c r="X456"/>
      <c r="Y456"/>
      <c r="Z456"/>
      <c r="AA456"/>
      <c r="AB456"/>
      <c r="AC456"/>
      <c r="AD456"/>
      <c r="AE456"/>
      <c r="AF456"/>
      <c r="AG456"/>
      <c r="AH456"/>
      <c r="AI456"/>
    </row>
    <row r="457" spans="1:35" s="33" customFormat="1" ht="15.75">
      <c r="A457" s="183"/>
      <c r="B457" s="171"/>
      <c r="C457" s="130"/>
      <c r="D457" s="130"/>
      <c r="E457" s="32"/>
      <c r="F457"/>
      <c r="G457"/>
      <c r="H457"/>
      <c r="I457"/>
      <c r="J457"/>
      <c r="K457"/>
      <c r="L457"/>
      <c r="M457"/>
      <c r="N457"/>
      <c r="O457"/>
      <c r="P457"/>
      <c r="Q457"/>
      <c r="R457"/>
      <c r="S457"/>
      <c r="T457"/>
      <c r="U457"/>
      <c r="V457"/>
      <c r="W457"/>
      <c r="X457"/>
      <c r="Y457"/>
      <c r="Z457"/>
      <c r="AA457"/>
      <c r="AB457"/>
      <c r="AC457"/>
      <c r="AD457"/>
      <c r="AE457"/>
      <c r="AF457"/>
      <c r="AG457"/>
      <c r="AH457"/>
      <c r="AI457"/>
    </row>
    <row r="458" spans="1:35" s="33" customFormat="1" ht="15.75">
      <c r="A458" s="183"/>
      <c r="B458" s="171"/>
      <c r="C458" s="130"/>
      <c r="D458" s="130"/>
      <c r="E458" s="32"/>
      <c r="F458"/>
      <c r="G458"/>
      <c r="H458"/>
      <c r="I458"/>
      <c r="J458"/>
      <c r="K458"/>
      <c r="L458"/>
      <c r="M458"/>
      <c r="N458"/>
      <c r="O458"/>
      <c r="P458"/>
      <c r="Q458"/>
      <c r="R458"/>
      <c r="S458"/>
      <c r="T458"/>
      <c r="U458"/>
      <c r="V458"/>
      <c r="W458"/>
      <c r="X458"/>
      <c r="Y458"/>
      <c r="Z458"/>
      <c r="AA458"/>
      <c r="AB458"/>
      <c r="AC458"/>
      <c r="AD458"/>
      <c r="AE458"/>
      <c r="AF458"/>
      <c r="AG458"/>
      <c r="AH458"/>
      <c r="AI458"/>
    </row>
    <row r="459" spans="1:35" s="33" customFormat="1" ht="15.75">
      <c r="A459" s="183"/>
      <c r="B459" s="171"/>
      <c r="C459" s="130"/>
      <c r="D459" s="130"/>
      <c r="E459" s="32"/>
      <c r="F459"/>
      <c r="G459"/>
      <c r="H459"/>
      <c r="I459"/>
      <c r="J459"/>
      <c r="K459"/>
      <c r="L459"/>
      <c r="M459"/>
      <c r="N459"/>
      <c r="O459"/>
      <c r="P459"/>
      <c r="Q459"/>
      <c r="R459"/>
      <c r="S459"/>
      <c r="T459"/>
      <c r="U459"/>
      <c r="V459"/>
      <c r="W459"/>
      <c r="X459"/>
      <c r="Y459"/>
      <c r="Z459"/>
      <c r="AA459"/>
      <c r="AB459"/>
      <c r="AC459"/>
      <c r="AD459"/>
      <c r="AE459"/>
      <c r="AF459"/>
      <c r="AG459"/>
      <c r="AH459"/>
      <c r="AI459"/>
    </row>
    <row r="460" spans="1:35" s="33" customFormat="1" ht="15.75">
      <c r="A460" s="183"/>
      <c r="B460" s="171"/>
      <c r="C460" s="130"/>
      <c r="D460" s="130"/>
      <c r="E460" s="32"/>
      <c r="F460"/>
      <c r="G460"/>
      <c r="H460"/>
      <c r="I460"/>
      <c r="J460"/>
      <c r="K460"/>
      <c r="L460"/>
      <c r="M460"/>
      <c r="N460"/>
      <c r="O460"/>
      <c r="P460"/>
      <c r="Q460"/>
      <c r="R460"/>
      <c r="S460"/>
      <c r="T460"/>
      <c r="U460"/>
      <c r="V460"/>
      <c r="W460"/>
      <c r="X460"/>
      <c r="Y460"/>
      <c r="Z460"/>
      <c r="AA460"/>
      <c r="AB460"/>
      <c r="AC460"/>
      <c r="AD460"/>
      <c r="AE460"/>
      <c r="AF460"/>
      <c r="AG460"/>
      <c r="AH460"/>
      <c r="AI460"/>
    </row>
    <row r="461" spans="1:35" s="33" customFormat="1" ht="15.75">
      <c r="A461" s="183"/>
      <c r="B461" s="171"/>
      <c r="C461" s="130"/>
      <c r="D461" s="130"/>
      <c r="E461" s="32"/>
      <c r="F461"/>
      <c r="G461"/>
      <c r="H461"/>
      <c r="I461"/>
      <c r="J461"/>
      <c r="K461"/>
      <c r="L461"/>
      <c r="M461"/>
      <c r="N461"/>
      <c r="O461"/>
      <c r="P461"/>
      <c r="Q461"/>
      <c r="R461"/>
      <c r="S461"/>
      <c r="T461"/>
      <c r="U461"/>
      <c r="V461"/>
      <c r="W461"/>
      <c r="X461"/>
      <c r="Y461"/>
      <c r="Z461"/>
      <c r="AA461"/>
      <c r="AB461"/>
      <c r="AC461"/>
      <c r="AD461"/>
      <c r="AE461"/>
      <c r="AF461"/>
      <c r="AG461"/>
      <c r="AH461"/>
      <c r="AI461"/>
    </row>
    <row r="462" spans="1:35" s="33" customFormat="1" ht="15.75">
      <c r="A462" s="183"/>
      <c r="B462" s="171"/>
      <c r="C462" s="130"/>
      <c r="D462" s="130"/>
      <c r="E462" s="32"/>
      <c r="F462"/>
      <c r="G462"/>
      <c r="H462"/>
      <c r="I462"/>
      <c r="J462"/>
      <c r="K462"/>
      <c r="L462"/>
      <c r="M462"/>
      <c r="N462"/>
      <c r="O462"/>
      <c r="P462"/>
      <c r="Q462"/>
      <c r="R462"/>
      <c r="S462"/>
      <c r="T462"/>
      <c r="U462"/>
      <c r="V462"/>
      <c r="W462"/>
      <c r="X462"/>
      <c r="Y462"/>
      <c r="Z462"/>
      <c r="AA462"/>
      <c r="AB462"/>
      <c r="AC462"/>
      <c r="AD462"/>
      <c r="AE462"/>
      <c r="AF462"/>
      <c r="AG462"/>
      <c r="AH462"/>
      <c r="AI462"/>
    </row>
    <row r="463" spans="1:35" s="33" customFormat="1" ht="15.75">
      <c r="A463" s="183"/>
      <c r="B463" s="171"/>
      <c r="C463" s="130"/>
      <c r="D463" s="130"/>
      <c r="E463" s="32"/>
      <c r="F463"/>
      <c r="G463"/>
      <c r="H463"/>
      <c r="I463"/>
      <c r="J463"/>
      <c r="K463"/>
      <c r="L463"/>
      <c r="M463"/>
      <c r="N463"/>
      <c r="O463"/>
      <c r="P463"/>
      <c r="Q463"/>
      <c r="R463"/>
      <c r="S463"/>
      <c r="T463"/>
      <c r="U463"/>
      <c r="V463"/>
      <c r="W463"/>
      <c r="X463"/>
      <c r="Y463"/>
      <c r="Z463"/>
      <c r="AA463"/>
      <c r="AB463"/>
      <c r="AC463"/>
      <c r="AD463"/>
      <c r="AE463"/>
      <c r="AF463"/>
      <c r="AG463"/>
      <c r="AH463"/>
      <c r="AI463"/>
    </row>
    <row r="464" spans="1:35" s="33" customFormat="1" ht="15.75">
      <c r="A464" s="183"/>
      <c r="B464" s="171"/>
      <c r="C464" s="130"/>
      <c r="D464" s="130"/>
      <c r="E464" s="32"/>
      <c r="F464"/>
      <c r="G464"/>
      <c r="H464"/>
      <c r="I464"/>
      <c r="J464"/>
      <c r="K464"/>
      <c r="L464"/>
      <c r="M464"/>
      <c r="N464"/>
      <c r="O464"/>
      <c r="P464"/>
      <c r="Q464"/>
      <c r="R464"/>
      <c r="S464"/>
      <c r="T464"/>
      <c r="U464"/>
      <c r="V464"/>
      <c r="W464"/>
      <c r="X464"/>
      <c r="Y464"/>
      <c r="Z464"/>
      <c r="AA464"/>
      <c r="AB464"/>
      <c r="AC464"/>
      <c r="AD464"/>
      <c r="AE464"/>
      <c r="AF464"/>
      <c r="AG464"/>
      <c r="AH464"/>
      <c r="AI464"/>
    </row>
    <row r="465" spans="1:35" s="33" customFormat="1" ht="15.75">
      <c r="A465" s="183"/>
      <c r="B465" s="171"/>
      <c r="C465" s="130"/>
      <c r="D465" s="130"/>
      <c r="E465" s="32"/>
      <c r="F465"/>
      <c r="G465"/>
      <c r="H465"/>
      <c r="I465"/>
      <c r="J465"/>
      <c r="K465"/>
      <c r="L465"/>
      <c r="M465"/>
      <c r="N465"/>
      <c r="O465"/>
      <c r="P465"/>
      <c r="Q465"/>
      <c r="R465"/>
      <c r="S465"/>
      <c r="T465"/>
      <c r="U465"/>
      <c r="V465"/>
      <c r="W465"/>
      <c r="X465"/>
      <c r="Y465"/>
      <c r="Z465"/>
      <c r="AA465"/>
      <c r="AB465"/>
      <c r="AC465"/>
      <c r="AD465"/>
      <c r="AE465"/>
      <c r="AF465"/>
      <c r="AG465"/>
      <c r="AH465"/>
      <c r="AI465"/>
    </row>
    <row r="466" spans="1:35" s="33" customFormat="1" ht="15.75">
      <c r="A466" s="183"/>
      <c r="B466" s="171"/>
      <c r="C466" s="130"/>
      <c r="D466" s="130"/>
      <c r="E466" s="32"/>
      <c r="F466"/>
      <c r="G466"/>
      <c r="H466"/>
      <c r="I466"/>
      <c r="J466"/>
      <c r="K466"/>
      <c r="L466"/>
      <c r="M466"/>
      <c r="N466"/>
      <c r="O466"/>
      <c r="P466"/>
      <c r="Q466"/>
      <c r="R466"/>
      <c r="S466"/>
      <c r="T466"/>
      <c r="U466"/>
      <c r="V466"/>
      <c r="W466"/>
      <c r="X466"/>
      <c r="Y466"/>
      <c r="Z466"/>
      <c r="AA466"/>
      <c r="AB466"/>
      <c r="AC466"/>
      <c r="AD466"/>
      <c r="AE466"/>
      <c r="AF466"/>
      <c r="AG466"/>
      <c r="AH466"/>
      <c r="AI466"/>
    </row>
    <row r="467" spans="1:35" s="33" customFormat="1" ht="15.75">
      <c r="A467" s="183"/>
      <c r="B467" s="171"/>
      <c r="C467" s="130"/>
      <c r="D467" s="130"/>
      <c r="E467" s="32"/>
      <c r="F467"/>
      <c r="G467"/>
      <c r="H467"/>
      <c r="I467"/>
      <c r="J467"/>
      <c r="K467"/>
      <c r="L467"/>
      <c r="M467"/>
      <c r="N467"/>
      <c r="O467"/>
      <c r="P467"/>
      <c r="Q467"/>
      <c r="R467"/>
      <c r="S467"/>
      <c r="T467"/>
      <c r="U467"/>
      <c r="V467"/>
      <c r="W467"/>
      <c r="X467"/>
      <c r="Y467"/>
      <c r="Z467"/>
      <c r="AA467"/>
      <c r="AB467"/>
      <c r="AC467"/>
      <c r="AD467"/>
      <c r="AE467"/>
      <c r="AF467"/>
      <c r="AG467"/>
      <c r="AH467"/>
      <c r="AI467"/>
    </row>
    <row r="468" spans="1:35" s="33" customFormat="1" ht="15.75">
      <c r="A468" s="183"/>
      <c r="B468" s="171"/>
      <c r="C468" s="130"/>
      <c r="D468" s="130"/>
      <c r="E468" s="32"/>
      <c r="F468"/>
      <c r="G468"/>
      <c r="H468"/>
      <c r="I468"/>
      <c r="J468"/>
      <c r="K468"/>
      <c r="L468"/>
      <c r="M468"/>
      <c r="N468"/>
      <c r="O468"/>
      <c r="P468"/>
      <c r="Q468"/>
      <c r="R468"/>
      <c r="S468"/>
      <c r="T468"/>
      <c r="U468"/>
      <c r="V468"/>
      <c r="W468"/>
      <c r="X468"/>
      <c r="Y468"/>
      <c r="Z468"/>
      <c r="AA468"/>
      <c r="AB468"/>
      <c r="AC468"/>
      <c r="AD468"/>
      <c r="AE468"/>
      <c r="AF468"/>
      <c r="AG468"/>
      <c r="AH468"/>
      <c r="AI468"/>
    </row>
    <row r="469" spans="1:35" s="33" customFormat="1" ht="15.75">
      <c r="A469" s="183"/>
      <c r="B469" s="171"/>
      <c r="C469" s="130"/>
      <c r="D469" s="130"/>
      <c r="E469" s="32"/>
      <c r="F469"/>
      <c r="G469"/>
      <c r="H469"/>
      <c r="I469"/>
      <c r="J469"/>
      <c r="K469"/>
      <c r="L469"/>
      <c r="M469"/>
      <c r="N469"/>
      <c r="O469"/>
      <c r="P469"/>
      <c r="Q469"/>
      <c r="R469"/>
      <c r="S469"/>
      <c r="T469"/>
      <c r="U469"/>
      <c r="V469"/>
      <c r="W469"/>
      <c r="X469"/>
      <c r="Y469"/>
      <c r="Z469"/>
      <c r="AA469"/>
      <c r="AB469"/>
      <c r="AC469"/>
      <c r="AD469"/>
      <c r="AE469"/>
      <c r="AF469"/>
      <c r="AG469"/>
      <c r="AH469"/>
      <c r="AI469"/>
    </row>
    <row r="470" spans="1:35" s="33" customFormat="1" ht="15.75">
      <c r="A470" s="183"/>
      <c r="B470" s="171"/>
      <c r="C470" s="130"/>
      <c r="D470" s="130"/>
      <c r="E470" s="32"/>
      <c r="F470"/>
      <c r="G470"/>
      <c r="H470"/>
      <c r="I470"/>
      <c r="J470"/>
      <c r="K470"/>
      <c r="L470"/>
      <c r="M470"/>
      <c r="N470"/>
      <c r="O470"/>
      <c r="P470"/>
      <c r="Q470"/>
      <c r="R470"/>
      <c r="S470"/>
      <c r="T470"/>
      <c r="U470"/>
      <c r="V470"/>
      <c r="W470"/>
      <c r="X470"/>
      <c r="Y470"/>
      <c r="Z470"/>
      <c r="AA470"/>
      <c r="AB470"/>
      <c r="AC470"/>
      <c r="AD470"/>
      <c r="AE470"/>
      <c r="AF470"/>
      <c r="AG470"/>
      <c r="AH470"/>
      <c r="AI470"/>
    </row>
    <row r="471" spans="1:35" s="33" customFormat="1" ht="15.75">
      <c r="A471" s="183"/>
      <c r="B471" s="171"/>
      <c r="C471" s="130"/>
      <c r="D471" s="130"/>
      <c r="E471" s="32"/>
      <c r="F471"/>
      <c r="G471"/>
      <c r="H471"/>
      <c r="I471"/>
      <c r="J471"/>
      <c r="K471"/>
      <c r="L471"/>
      <c r="M471"/>
      <c r="N471"/>
      <c r="O471"/>
      <c r="P471"/>
      <c r="Q471"/>
      <c r="R471"/>
      <c r="S471"/>
      <c r="T471"/>
      <c r="U471"/>
      <c r="V471"/>
      <c r="W471"/>
      <c r="X471"/>
      <c r="Y471"/>
      <c r="Z471"/>
      <c r="AA471"/>
      <c r="AB471"/>
      <c r="AC471"/>
      <c r="AD471"/>
      <c r="AE471"/>
      <c r="AF471"/>
      <c r="AG471"/>
      <c r="AH471"/>
      <c r="AI471"/>
    </row>
    <row r="472" spans="1:35" s="33" customFormat="1" ht="15.75">
      <c r="A472" s="183"/>
      <c r="B472" s="171"/>
      <c r="C472" s="130"/>
      <c r="D472" s="130"/>
      <c r="E472" s="32"/>
      <c r="F472"/>
      <c r="G472"/>
      <c r="H472"/>
      <c r="I472"/>
      <c r="J472"/>
      <c r="K472"/>
      <c r="L472"/>
      <c r="M472"/>
      <c r="N472"/>
      <c r="O472"/>
      <c r="P472"/>
      <c r="Q472"/>
      <c r="R472"/>
      <c r="S472"/>
      <c r="T472"/>
      <c r="U472"/>
      <c r="V472"/>
      <c r="W472"/>
      <c r="X472"/>
      <c r="Y472"/>
      <c r="Z472"/>
      <c r="AA472"/>
      <c r="AB472"/>
      <c r="AC472"/>
      <c r="AD472"/>
      <c r="AE472"/>
      <c r="AF472"/>
      <c r="AG472"/>
      <c r="AH472"/>
      <c r="AI472"/>
    </row>
    <row r="473" spans="1:35" s="33" customFormat="1" ht="15.75">
      <c r="A473" s="183"/>
      <c r="B473" s="171"/>
      <c r="C473" s="130"/>
      <c r="D473" s="130"/>
      <c r="E473" s="32"/>
      <c r="F473"/>
      <c r="G473"/>
      <c r="H473"/>
      <c r="I473"/>
      <c r="J473"/>
      <c r="K473"/>
      <c r="L473"/>
      <c r="M473"/>
      <c r="N473"/>
      <c r="O473"/>
      <c r="P473"/>
      <c r="Q473"/>
      <c r="R473"/>
      <c r="S473"/>
      <c r="T473"/>
      <c r="U473"/>
      <c r="V473"/>
      <c r="W473"/>
      <c r="X473"/>
      <c r="Y473"/>
      <c r="Z473"/>
      <c r="AA473"/>
      <c r="AB473"/>
      <c r="AC473"/>
      <c r="AD473"/>
      <c r="AE473"/>
      <c r="AF473"/>
      <c r="AG473"/>
      <c r="AH473"/>
      <c r="AI473"/>
    </row>
    <row r="474" spans="1:35" s="33" customFormat="1" ht="15.75">
      <c r="A474" s="183"/>
      <c r="B474" s="171"/>
      <c r="C474" s="130"/>
      <c r="D474" s="130"/>
      <c r="E474" s="32"/>
      <c r="F474"/>
      <c r="G474"/>
      <c r="H474"/>
      <c r="I474"/>
      <c r="J474"/>
      <c r="K474"/>
      <c r="L474"/>
      <c r="M474"/>
      <c r="N474"/>
      <c r="O474"/>
      <c r="P474"/>
      <c r="Q474"/>
      <c r="R474"/>
      <c r="S474"/>
      <c r="T474"/>
      <c r="U474"/>
      <c r="V474"/>
      <c r="W474"/>
      <c r="X474"/>
      <c r="Y474"/>
      <c r="Z474"/>
      <c r="AA474"/>
      <c r="AB474"/>
      <c r="AC474"/>
      <c r="AD474"/>
      <c r="AE474"/>
      <c r="AF474"/>
      <c r="AG474"/>
      <c r="AH474"/>
      <c r="AI474"/>
    </row>
    <row r="475" spans="1:35" s="33" customFormat="1" ht="15.75">
      <c r="A475" s="183"/>
      <c r="B475" s="171"/>
      <c r="C475" s="130"/>
      <c r="D475" s="130"/>
      <c r="E475" s="32"/>
      <c r="F475"/>
      <c r="G475"/>
      <c r="H475"/>
      <c r="I475"/>
      <c r="J475"/>
      <c r="K475"/>
      <c r="L475"/>
      <c r="M475"/>
      <c r="N475"/>
      <c r="O475"/>
      <c r="P475"/>
      <c r="Q475"/>
      <c r="R475"/>
      <c r="S475"/>
      <c r="T475"/>
      <c r="U475"/>
      <c r="V475"/>
      <c r="W475"/>
      <c r="X475"/>
      <c r="Y475"/>
      <c r="Z475"/>
      <c r="AA475"/>
      <c r="AB475"/>
      <c r="AC475"/>
      <c r="AD475"/>
      <c r="AE475"/>
      <c r="AF475"/>
      <c r="AG475"/>
      <c r="AH475"/>
      <c r="AI475"/>
    </row>
    <row r="476" spans="1:35" s="33" customFormat="1" ht="15.75">
      <c r="A476" s="183"/>
      <c r="B476" s="171"/>
      <c r="C476" s="130"/>
      <c r="D476" s="130"/>
      <c r="E476" s="32"/>
      <c r="F476"/>
      <c r="G476"/>
      <c r="H476"/>
      <c r="I476"/>
      <c r="J476"/>
      <c r="K476"/>
      <c r="L476"/>
      <c r="M476"/>
      <c r="N476"/>
      <c r="O476"/>
      <c r="P476"/>
      <c r="Q476"/>
      <c r="R476"/>
      <c r="S476"/>
      <c r="T476"/>
      <c r="U476"/>
      <c r="V476"/>
      <c r="W476"/>
      <c r="X476"/>
      <c r="Y476"/>
      <c r="Z476"/>
      <c r="AA476"/>
      <c r="AB476"/>
      <c r="AC476"/>
      <c r="AD476"/>
      <c r="AE476"/>
      <c r="AF476"/>
      <c r="AG476"/>
      <c r="AH476"/>
      <c r="AI476"/>
    </row>
    <row r="477" spans="1:35" s="33" customFormat="1" ht="15.75">
      <c r="A477" s="183"/>
      <c r="B477" s="171"/>
      <c r="C477" s="130"/>
      <c r="D477" s="130"/>
      <c r="E477" s="32"/>
      <c r="F477"/>
      <c r="G477"/>
      <c r="H477"/>
      <c r="I477"/>
      <c r="J477"/>
      <c r="K477"/>
      <c r="L477"/>
      <c r="M477"/>
      <c r="N477"/>
      <c r="O477"/>
      <c r="P477"/>
      <c r="Q477"/>
      <c r="R477"/>
      <c r="S477"/>
      <c r="T477"/>
      <c r="U477"/>
      <c r="V477"/>
      <c r="W477"/>
      <c r="X477"/>
      <c r="Y477"/>
      <c r="Z477"/>
      <c r="AA477"/>
      <c r="AB477"/>
      <c r="AC477"/>
      <c r="AD477"/>
      <c r="AE477"/>
      <c r="AF477"/>
      <c r="AG477"/>
      <c r="AH477"/>
      <c r="AI477"/>
    </row>
    <row r="478" spans="1:35" s="33" customFormat="1" ht="15.75">
      <c r="A478" s="183"/>
      <c r="B478" s="171"/>
      <c r="C478" s="130"/>
      <c r="D478" s="130"/>
      <c r="E478" s="32"/>
      <c r="F478"/>
      <c r="G478"/>
      <c r="H478"/>
      <c r="I478"/>
      <c r="J478"/>
      <c r="K478"/>
      <c r="L478"/>
      <c r="M478"/>
      <c r="N478"/>
      <c r="O478"/>
      <c r="P478"/>
      <c r="Q478"/>
      <c r="R478"/>
      <c r="S478"/>
      <c r="T478"/>
      <c r="U478"/>
      <c r="V478"/>
      <c r="W478"/>
      <c r="X478"/>
      <c r="Y478"/>
      <c r="Z478"/>
      <c r="AA478"/>
      <c r="AB478"/>
      <c r="AC478"/>
      <c r="AD478"/>
      <c r="AE478"/>
      <c r="AF478"/>
      <c r="AG478"/>
      <c r="AH478"/>
      <c r="AI478"/>
    </row>
    <row r="479" spans="1:35" s="33" customFormat="1" ht="15.75">
      <c r="A479" s="183"/>
      <c r="B479" s="171"/>
      <c r="C479" s="130"/>
      <c r="D479" s="130"/>
      <c r="E479" s="32"/>
      <c r="F479"/>
      <c r="G479"/>
      <c r="H479"/>
      <c r="I479"/>
      <c r="J479"/>
      <c r="K479"/>
      <c r="L479"/>
      <c r="M479"/>
      <c r="N479"/>
      <c r="O479"/>
      <c r="P479"/>
      <c r="Q479"/>
      <c r="R479"/>
      <c r="S479"/>
      <c r="T479"/>
      <c r="U479"/>
      <c r="V479"/>
      <c r="W479"/>
      <c r="X479"/>
      <c r="Y479"/>
      <c r="Z479"/>
      <c r="AA479"/>
      <c r="AB479"/>
      <c r="AC479"/>
      <c r="AD479"/>
      <c r="AE479"/>
      <c r="AF479"/>
      <c r="AG479"/>
      <c r="AH479"/>
      <c r="AI479"/>
    </row>
    <row r="480" spans="1:35" s="33" customFormat="1" ht="15.75">
      <c r="A480" s="183"/>
      <c r="B480" s="171"/>
      <c r="C480" s="130"/>
      <c r="D480" s="130"/>
      <c r="E480" s="32"/>
      <c r="F480"/>
      <c r="G480"/>
      <c r="H480"/>
      <c r="I480"/>
      <c r="J480"/>
      <c r="K480"/>
      <c r="L480"/>
      <c r="M480"/>
      <c r="N480"/>
      <c r="O480"/>
      <c r="P480"/>
      <c r="Q480"/>
      <c r="R480"/>
      <c r="S480"/>
      <c r="T480"/>
      <c r="U480"/>
      <c r="V480"/>
      <c r="W480"/>
      <c r="X480"/>
      <c r="Y480"/>
      <c r="Z480"/>
      <c r="AA480"/>
      <c r="AB480"/>
      <c r="AC480"/>
      <c r="AD480"/>
      <c r="AE480"/>
      <c r="AF480"/>
      <c r="AG480"/>
      <c r="AH480"/>
      <c r="AI480"/>
    </row>
    <row r="481" spans="1:35" s="33" customFormat="1" ht="15.75">
      <c r="A481" s="183"/>
      <c r="B481" s="171"/>
      <c r="C481" s="130"/>
      <c r="D481" s="130"/>
      <c r="E481" s="32"/>
      <c r="F481"/>
      <c r="G481"/>
      <c r="H481"/>
      <c r="I481"/>
      <c r="J481"/>
      <c r="K481"/>
      <c r="L481"/>
      <c r="M481"/>
      <c r="N481"/>
      <c r="O481"/>
      <c r="P481"/>
      <c r="Q481"/>
      <c r="R481"/>
      <c r="S481"/>
      <c r="T481"/>
      <c r="U481"/>
      <c r="V481"/>
      <c r="W481"/>
      <c r="X481"/>
      <c r="Y481"/>
      <c r="Z481"/>
      <c r="AA481"/>
      <c r="AB481"/>
      <c r="AC481"/>
      <c r="AD481"/>
      <c r="AE481"/>
      <c r="AF481"/>
      <c r="AG481"/>
      <c r="AH481"/>
      <c r="AI481"/>
    </row>
    <row r="482" spans="1:35" s="33" customFormat="1" ht="15.75">
      <c r="A482" s="183"/>
      <c r="B482" s="171"/>
      <c r="C482" s="130"/>
      <c r="D482" s="130"/>
      <c r="E482" s="32"/>
      <c r="F482"/>
      <c r="G482"/>
      <c r="H482"/>
      <c r="I482"/>
      <c r="J482"/>
      <c r="K482"/>
      <c r="L482"/>
      <c r="M482"/>
      <c r="N482"/>
      <c r="O482"/>
      <c r="P482"/>
      <c r="Q482"/>
      <c r="R482"/>
      <c r="S482"/>
      <c r="T482"/>
      <c r="U482"/>
      <c r="V482"/>
      <c r="W482"/>
      <c r="X482"/>
      <c r="Y482"/>
      <c r="Z482"/>
      <c r="AA482"/>
      <c r="AB482"/>
      <c r="AC482"/>
      <c r="AD482"/>
      <c r="AE482"/>
      <c r="AF482"/>
      <c r="AG482"/>
      <c r="AH482"/>
      <c r="AI482"/>
    </row>
    <row r="483" spans="1:35" s="33" customFormat="1" ht="15.75">
      <c r="A483" s="183"/>
      <c r="B483" s="171"/>
      <c r="C483" s="130"/>
      <c r="D483" s="130"/>
      <c r="E483" s="32"/>
      <c r="F483"/>
      <c r="G483"/>
      <c r="H483"/>
      <c r="I483"/>
      <c r="J483"/>
      <c r="K483"/>
      <c r="L483"/>
      <c r="M483"/>
      <c r="N483"/>
      <c r="O483"/>
      <c r="P483"/>
      <c r="Q483"/>
      <c r="R483"/>
      <c r="S483"/>
      <c r="T483"/>
      <c r="U483"/>
      <c r="V483"/>
      <c r="W483"/>
      <c r="X483"/>
      <c r="Y483"/>
      <c r="Z483"/>
      <c r="AA483"/>
      <c r="AB483"/>
      <c r="AC483"/>
      <c r="AD483"/>
      <c r="AE483"/>
      <c r="AF483"/>
      <c r="AG483"/>
      <c r="AH483"/>
      <c r="AI483"/>
    </row>
    <row r="484" spans="1:35" s="33" customFormat="1" ht="15.75">
      <c r="A484" s="183"/>
      <c r="B484" s="171"/>
      <c r="C484" s="130"/>
      <c r="D484" s="130"/>
      <c r="E484" s="32"/>
      <c r="F484"/>
      <c r="G484"/>
      <c r="H484"/>
      <c r="I484"/>
      <c r="J484"/>
      <c r="K484"/>
      <c r="L484"/>
      <c r="M484"/>
      <c r="N484"/>
      <c r="O484"/>
      <c r="P484"/>
      <c r="Q484"/>
      <c r="R484"/>
      <c r="S484"/>
      <c r="T484"/>
      <c r="U484"/>
      <c r="V484"/>
      <c r="W484"/>
      <c r="X484"/>
      <c r="Y484"/>
      <c r="Z484"/>
      <c r="AA484"/>
      <c r="AB484"/>
      <c r="AC484"/>
      <c r="AD484"/>
      <c r="AE484"/>
      <c r="AF484"/>
      <c r="AG484"/>
      <c r="AH484"/>
      <c r="AI484"/>
    </row>
    <row r="485" spans="1:35" s="33" customFormat="1" ht="15.75">
      <c r="A485" s="183"/>
      <c r="B485" s="171"/>
      <c r="C485" s="130"/>
      <c r="D485" s="130"/>
      <c r="E485" s="32"/>
      <c r="F485"/>
      <c r="G485"/>
      <c r="H485"/>
      <c r="I485"/>
      <c r="J485"/>
      <c r="K485"/>
      <c r="L485"/>
      <c r="M485"/>
      <c r="N485"/>
      <c r="O485"/>
      <c r="P485"/>
      <c r="Q485"/>
      <c r="R485"/>
      <c r="S485"/>
      <c r="T485"/>
      <c r="U485"/>
      <c r="V485"/>
      <c r="W485"/>
      <c r="X485"/>
      <c r="Y485"/>
      <c r="Z485"/>
      <c r="AA485"/>
      <c r="AB485"/>
      <c r="AC485"/>
      <c r="AD485"/>
      <c r="AE485"/>
      <c r="AF485"/>
      <c r="AG485"/>
      <c r="AH485"/>
      <c r="AI485"/>
    </row>
    <row r="486" spans="1:35" s="33" customFormat="1" ht="15.75">
      <c r="A486" s="183"/>
      <c r="B486" s="171"/>
      <c r="C486" s="130"/>
      <c r="D486" s="130"/>
      <c r="E486" s="32"/>
      <c r="F486"/>
      <c r="G486"/>
      <c r="H486"/>
      <c r="I486"/>
      <c r="J486"/>
      <c r="K486"/>
      <c r="L486"/>
      <c r="M486"/>
      <c r="N486"/>
      <c r="O486"/>
      <c r="P486"/>
      <c r="Q486"/>
      <c r="R486"/>
      <c r="S486"/>
      <c r="T486"/>
      <c r="U486"/>
      <c r="V486"/>
      <c r="W486"/>
      <c r="X486"/>
      <c r="Y486"/>
      <c r="Z486"/>
      <c r="AA486"/>
      <c r="AB486"/>
      <c r="AC486"/>
      <c r="AD486"/>
      <c r="AE486"/>
      <c r="AF486"/>
      <c r="AG486"/>
      <c r="AH486"/>
      <c r="AI486"/>
    </row>
    <row r="487" spans="1:35" s="33" customFormat="1" ht="15.75">
      <c r="A487" s="183"/>
      <c r="B487" s="171"/>
      <c r="C487" s="130"/>
      <c r="D487" s="130"/>
      <c r="E487" s="32"/>
      <c r="F487"/>
      <c r="G487"/>
      <c r="H487"/>
      <c r="I487"/>
      <c r="J487"/>
      <c r="K487"/>
      <c r="L487"/>
      <c r="M487"/>
      <c r="N487"/>
      <c r="O487"/>
      <c r="P487"/>
      <c r="Q487"/>
      <c r="R487"/>
      <c r="S487"/>
      <c r="T487"/>
      <c r="U487"/>
      <c r="V487"/>
      <c r="W487"/>
      <c r="X487"/>
      <c r="Y487"/>
      <c r="Z487"/>
      <c r="AA487"/>
      <c r="AB487"/>
      <c r="AC487"/>
      <c r="AD487"/>
      <c r="AE487"/>
      <c r="AF487"/>
      <c r="AG487"/>
      <c r="AH487"/>
      <c r="AI487"/>
    </row>
    <row r="488" spans="1:35" s="33" customFormat="1" ht="15.75">
      <c r="A488" s="183"/>
      <c r="B488" s="171"/>
      <c r="C488" s="130"/>
      <c r="D488" s="130"/>
      <c r="E488" s="32"/>
      <c r="F488"/>
      <c r="G488"/>
      <c r="H488"/>
      <c r="I488"/>
      <c r="J488"/>
      <c r="K488"/>
      <c r="L488"/>
      <c r="M488"/>
      <c r="N488"/>
      <c r="O488"/>
      <c r="P488"/>
      <c r="Q488"/>
      <c r="R488"/>
      <c r="S488"/>
      <c r="T488"/>
      <c r="U488"/>
      <c r="V488"/>
      <c r="W488"/>
      <c r="X488"/>
      <c r="Y488"/>
      <c r="Z488"/>
      <c r="AA488"/>
      <c r="AB488"/>
      <c r="AC488"/>
      <c r="AD488"/>
      <c r="AE488"/>
      <c r="AF488"/>
      <c r="AG488"/>
      <c r="AH488"/>
      <c r="AI488"/>
    </row>
    <row r="489" spans="1:35" s="33" customFormat="1" ht="15.75">
      <c r="A489" s="183"/>
      <c r="B489" s="171"/>
      <c r="C489" s="130"/>
      <c r="D489" s="130"/>
      <c r="E489" s="32"/>
      <c r="F489"/>
      <c r="G489"/>
      <c r="H489"/>
      <c r="I489"/>
      <c r="J489"/>
      <c r="K489"/>
      <c r="L489"/>
      <c r="M489"/>
      <c r="N489"/>
      <c r="O489"/>
      <c r="P489"/>
      <c r="Q489"/>
      <c r="R489"/>
      <c r="S489"/>
      <c r="T489"/>
      <c r="U489"/>
      <c r="V489"/>
      <c r="W489"/>
      <c r="X489"/>
      <c r="Y489"/>
      <c r="Z489"/>
      <c r="AA489"/>
      <c r="AB489"/>
      <c r="AC489"/>
      <c r="AD489"/>
      <c r="AE489"/>
      <c r="AF489"/>
      <c r="AG489"/>
      <c r="AH489"/>
      <c r="AI489"/>
    </row>
    <row r="490" spans="1:35" s="33" customFormat="1" ht="15.75">
      <c r="A490" s="183"/>
      <c r="B490" s="171"/>
      <c r="C490" s="130"/>
      <c r="D490" s="130"/>
      <c r="E490" s="32"/>
      <c r="F490"/>
      <c r="G490"/>
      <c r="H490"/>
      <c r="I490"/>
      <c r="J490"/>
      <c r="K490"/>
      <c r="L490"/>
      <c r="M490"/>
      <c r="N490"/>
      <c r="O490"/>
      <c r="P490"/>
      <c r="Q490"/>
      <c r="R490"/>
      <c r="S490"/>
      <c r="T490"/>
      <c r="U490"/>
      <c r="V490"/>
      <c r="W490"/>
      <c r="X490"/>
      <c r="Y490"/>
      <c r="Z490"/>
      <c r="AA490"/>
      <c r="AB490"/>
      <c r="AC490"/>
      <c r="AD490"/>
      <c r="AE490"/>
      <c r="AF490"/>
      <c r="AG490"/>
      <c r="AH490"/>
      <c r="AI490"/>
    </row>
    <row r="491" spans="1:35" s="33" customFormat="1" ht="15.75">
      <c r="A491" s="183"/>
      <c r="B491" s="171"/>
      <c r="C491" s="130"/>
      <c r="D491" s="130"/>
      <c r="E491" s="32"/>
      <c r="F491"/>
      <c r="G491"/>
      <c r="H491"/>
      <c r="I491"/>
      <c r="J491"/>
      <c r="K491"/>
      <c r="L491"/>
      <c r="M491"/>
      <c r="N491"/>
      <c r="O491"/>
      <c r="P491"/>
      <c r="Q491"/>
      <c r="R491"/>
      <c r="S491"/>
      <c r="T491"/>
      <c r="U491"/>
      <c r="V491"/>
      <c r="W491"/>
      <c r="X491"/>
      <c r="Y491"/>
      <c r="Z491"/>
      <c r="AA491"/>
      <c r="AB491"/>
      <c r="AC491"/>
      <c r="AD491"/>
      <c r="AE491"/>
      <c r="AF491"/>
      <c r="AG491"/>
      <c r="AH491"/>
      <c r="AI491"/>
    </row>
    <row r="492" spans="1:35" s="33" customFormat="1" ht="15.75">
      <c r="A492" s="183"/>
      <c r="B492" s="171"/>
      <c r="C492" s="130"/>
      <c r="D492" s="130"/>
      <c r="E492" s="32"/>
      <c r="F492"/>
      <c r="G492"/>
      <c r="H492"/>
      <c r="I492"/>
      <c r="J492"/>
      <c r="K492"/>
      <c r="L492"/>
      <c r="M492"/>
      <c r="N492"/>
      <c r="O492"/>
      <c r="P492"/>
      <c r="Q492"/>
      <c r="R492"/>
      <c r="S492"/>
      <c r="T492"/>
      <c r="U492"/>
      <c r="V492"/>
      <c r="W492"/>
      <c r="X492"/>
      <c r="Y492"/>
      <c r="Z492"/>
      <c r="AA492"/>
      <c r="AB492"/>
      <c r="AC492"/>
      <c r="AD492"/>
      <c r="AE492"/>
      <c r="AF492"/>
      <c r="AG492"/>
      <c r="AH492"/>
      <c r="AI492"/>
    </row>
    <row r="493" spans="1:35" s="33" customFormat="1" ht="15.75">
      <c r="A493" s="183"/>
      <c r="B493" s="171"/>
      <c r="C493" s="130"/>
      <c r="D493" s="130"/>
      <c r="E493" s="32"/>
      <c r="F493"/>
      <c r="G493"/>
      <c r="H493"/>
      <c r="I493"/>
      <c r="J493"/>
      <c r="K493"/>
      <c r="L493"/>
      <c r="M493"/>
      <c r="N493"/>
      <c r="O493"/>
      <c r="P493"/>
      <c r="Q493"/>
      <c r="R493"/>
      <c r="S493"/>
      <c r="T493"/>
      <c r="U493"/>
      <c r="V493"/>
      <c r="W493"/>
      <c r="X493"/>
      <c r="Y493"/>
      <c r="Z493"/>
      <c r="AA493"/>
      <c r="AB493"/>
      <c r="AC493"/>
      <c r="AD493"/>
      <c r="AE493"/>
      <c r="AF493"/>
      <c r="AG493"/>
      <c r="AH493"/>
      <c r="AI493"/>
    </row>
    <row r="494" spans="1:35" s="33" customFormat="1" ht="15.75">
      <c r="A494" s="183"/>
      <c r="B494" s="171"/>
      <c r="C494" s="130"/>
      <c r="D494" s="130"/>
      <c r="E494" s="32"/>
      <c r="F494"/>
      <c r="G494"/>
      <c r="H494"/>
      <c r="I494"/>
      <c r="J494"/>
      <c r="K494"/>
      <c r="L494"/>
      <c r="M494"/>
      <c r="N494"/>
      <c r="O494"/>
      <c r="P494"/>
      <c r="Q494"/>
      <c r="R494"/>
      <c r="S494"/>
      <c r="T494"/>
      <c r="U494"/>
      <c r="V494"/>
      <c r="W494"/>
      <c r="X494"/>
      <c r="Y494"/>
      <c r="Z494"/>
      <c r="AA494"/>
      <c r="AB494"/>
      <c r="AC494"/>
      <c r="AD494"/>
      <c r="AE494"/>
      <c r="AF494"/>
      <c r="AG494"/>
      <c r="AH494"/>
      <c r="AI494"/>
    </row>
    <row r="495" spans="1:35" s="33" customFormat="1" ht="15.75">
      <c r="A495" s="183"/>
      <c r="B495" s="171"/>
      <c r="C495" s="130"/>
      <c r="D495" s="130"/>
      <c r="E495" s="32"/>
      <c r="F495"/>
      <c r="G495"/>
      <c r="H495"/>
      <c r="I495"/>
      <c r="J495"/>
      <c r="K495"/>
      <c r="L495"/>
      <c r="M495"/>
      <c r="N495"/>
      <c r="O495"/>
      <c r="P495"/>
      <c r="Q495"/>
      <c r="R495"/>
      <c r="S495"/>
      <c r="T495"/>
      <c r="U495"/>
      <c r="V495"/>
      <c r="W495"/>
      <c r="X495"/>
      <c r="Y495"/>
      <c r="Z495"/>
      <c r="AA495"/>
      <c r="AB495"/>
      <c r="AC495"/>
      <c r="AD495"/>
      <c r="AE495"/>
      <c r="AF495"/>
      <c r="AG495"/>
      <c r="AH495"/>
      <c r="AI495"/>
    </row>
    <row r="496" spans="1:35" s="33" customFormat="1" ht="15.75">
      <c r="A496" s="183"/>
      <c r="B496" s="171"/>
      <c r="C496" s="130"/>
      <c r="D496" s="130"/>
      <c r="E496" s="32"/>
      <c r="F496"/>
      <c r="G496"/>
      <c r="H496"/>
      <c r="I496"/>
      <c r="J496"/>
      <c r="K496"/>
      <c r="L496"/>
      <c r="M496"/>
      <c r="N496"/>
      <c r="O496"/>
      <c r="P496"/>
      <c r="Q496"/>
      <c r="R496"/>
      <c r="S496"/>
      <c r="T496"/>
      <c r="U496"/>
      <c r="V496"/>
      <c r="W496"/>
      <c r="X496"/>
      <c r="Y496"/>
      <c r="Z496"/>
      <c r="AA496"/>
      <c r="AB496"/>
      <c r="AC496"/>
      <c r="AD496"/>
      <c r="AE496"/>
      <c r="AF496"/>
      <c r="AG496"/>
      <c r="AH496"/>
      <c r="AI496"/>
    </row>
    <row r="497" spans="1:35" s="33" customFormat="1" ht="15.75">
      <c r="A497" s="183"/>
      <c r="B497" s="171"/>
      <c r="C497" s="130"/>
      <c r="D497" s="130"/>
      <c r="E497" s="32"/>
      <c r="F497"/>
      <c r="G497"/>
      <c r="H497"/>
      <c r="I497"/>
      <c r="J497"/>
      <c r="K497"/>
      <c r="L497"/>
      <c r="M497"/>
      <c r="N497"/>
      <c r="O497"/>
      <c r="P497"/>
      <c r="Q497"/>
      <c r="R497"/>
      <c r="S497"/>
      <c r="T497"/>
      <c r="U497"/>
      <c r="V497"/>
      <c r="W497"/>
      <c r="X497"/>
      <c r="Y497"/>
      <c r="Z497"/>
      <c r="AA497"/>
      <c r="AB497"/>
      <c r="AC497"/>
      <c r="AD497"/>
      <c r="AE497"/>
      <c r="AF497"/>
      <c r="AG497"/>
      <c r="AH497"/>
      <c r="AI497"/>
    </row>
    <row r="498" spans="1:35" s="33" customFormat="1" ht="15.75">
      <c r="A498" s="183"/>
      <c r="B498" s="171"/>
      <c r="C498" s="130"/>
      <c r="D498" s="130"/>
      <c r="E498" s="32"/>
      <c r="F498"/>
      <c r="G498"/>
      <c r="H498"/>
      <c r="I498"/>
      <c r="J498"/>
      <c r="K498"/>
      <c r="L498"/>
      <c r="M498"/>
      <c r="N498"/>
      <c r="O498"/>
      <c r="P498"/>
      <c r="Q498"/>
      <c r="R498"/>
      <c r="S498"/>
      <c r="T498"/>
      <c r="U498"/>
      <c r="V498"/>
      <c r="W498"/>
      <c r="X498"/>
      <c r="Y498"/>
      <c r="Z498"/>
      <c r="AA498"/>
      <c r="AB498"/>
      <c r="AC498"/>
      <c r="AD498"/>
      <c r="AE498"/>
      <c r="AF498"/>
      <c r="AG498"/>
      <c r="AH498"/>
      <c r="AI498"/>
    </row>
    <row r="499" spans="1:35" s="33" customFormat="1" ht="15.75">
      <c r="A499" s="183"/>
      <c r="B499" s="171"/>
      <c r="C499" s="130"/>
      <c r="D499" s="130"/>
      <c r="E499" s="32"/>
      <c r="F499"/>
      <c r="G499"/>
      <c r="H499"/>
      <c r="I499"/>
      <c r="J499"/>
      <c r="K499"/>
      <c r="L499"/>
      <c r="M499"/>
      <c r="N499"/>
      <c r="O499"/>
      <c r="P499"/>
      <c r="Q499"/>
      <c r="R499"/>
      <c r="S499"/>
      <c r="T499"/>
      <c r="U499"/>
      <c r="V499"/>
      <c r="W499"/>
      <c r="X499"/>
      <c r="Y499"/>
      <c r="Z499"/>
      <c r="AA499"/>
      <c r="AB499"/>
      <c r="AC499"/>
      <c r="AD499"/>
      <c r="AE499"/>
      <c r="AF499"/>
      <c r="AG499"/>
      <c r="AH499"/>
      <c r="AI499"/>
    </row>
    <row r="500" spans="1:35" s="33" customFormat="1" ht="15.75">
      <c r="A500" s="183"/>
      <c r="B500" s="171"/>
      <c r="C500" s="130"/>
      <c r="D500" s="130"/>
      <c r="E500" s="32"/>
      <c r="F500"/>
      <c r="G500"/>
      <c r="H500"/>
      <c r="I500"/>
      <c r="J500"/>
      <c r="K500"/>
      <c r="L500"/>
      <c r="M500"/>
      <c r="N500"/>
      <c r="O500"/>
      <c r="P500"/>
      <c r="Q500"/>
      <c r="R500"/>
      <c r="S500"/>
      <c r="T500"/>
      <c r="U500"/>
      <c r="V500"/>
      <c r="W500"/>
      <c r="X500"/>
      <c r="Y500"/>
      <c r="Z500"/>
      <c r="AA500"/>
      <c r="AB500"/>
      <c r="AC500"/>
      <c r="AD500"/>
      <c r="AE500"/>
      <c r="AF500"/>
      <c r="AG500"/>
      <c r="AH500"/>
      <c r="AI500"/>
    </row>
    <row r="501" spans="1:35" s="33" customFormat="1" ht="15.75">
      <c r="A501" s="183"/>
      <c r="B501" s="171"/>
      <c r="C501" s="130"/>
      <c r="D501" s="130"/>
      <c r="E501" s="32"/>
      <c r="F501"/>
      <c r="G501"/>
      <c r="H501"/>
      <c r="I501"/>
      <c r="J501"/>
      <c r="K501"/>
      <c r="L501"/>
      <c r="M501"/>
      <c r="N501"/>
      <c r="O501"/>
      <c r="P501"/>
      <c r="Q501"/>
      <c r="R501"/>
      <c r="S501"/>
      <c r="T501"/>
      <c r="U501"/>
      <c r="V501"/>
      <c r="W501"/>
      <c r="X501"/>
      <c r="Y501"/>
      <c r="Z501"/>
      <c r="AA501"/>
      <c r="AB501"/>
      <c r="AC501"/>
      <c r="AD501"/>
      <c r="AE501"/>
      <c r="AF501"/>
      <c r="AG501"/>
      <c r="AH501"/>
      <c r="AI501"/>
    </row>
    <row r="502" spans="1:35" s="33" customFormat="1" ht="15.75">
      <c r="A502" s="183"/>
      <c r="B502" s="171"/>
      <c r="C502" s="130"/>
      <c r="D502" s="130"/>
      <c r="E502" s="32"/>
      <c r="F502"/>
      <c r="G502"/>
      <c r="H502"/>
      <c r="I502"/>
      <c r="J502"/>
      <c r="K502"/>
      <c r="L502"/>
      <c r="M502"/>
      <c r="N502"/>
      <c r="O502"/>
      <c r="P502"/>
      <c r="Q502"/>
      <c r="R502"/>
      <c r="S502"/>
      <c r="T502"/>
      <c r="U502"/>
      <c r="V502"/>
      <c r="W502"/>
      <c r="X502"/>
      <c r="Y502"/>
      <c r="Z502"/>
      <c r="AA502"/>
      <c r="AB502"/>
      <c r="AC502"/>
      <c r="AD502"/>
      <c r="AE502"/>
      <c r="AF502"/>
      <c r="AG502"/>
      <c r="AH502"/>
      <c r="AI502"/>
    </row>
    <row r="503" spans="1:35" s="33" customFormat="1" ht="15.75">
      <c r="A503" s="183"/>
      <c r="B503" s="171"/>
      <c r="C503" s="130"/>
      <c r="D503" s="130"/>
      <c r="E503" s="32"/>
      <c r="F503"/>
      <c r="G503"/>
      <c r="H503"/>
      <c r="I503"/>
      <c r="J503"/>
      <c r="K503"/>
      <c r="L503"/>
      <c r="M503"/>
      <c r="N503"/>
      <c r="O503"/>
      <c r="P503"/>
      <c r="Q503"/>
      <c r="R503"/>
      <c r="S503"/>
      <c r="T503"/>
      <c r="U503"/>
      <c r="V503"/>
      <c r="W503"/>
      <c r="X503"/>
      <c r="Y503"/>
      <c r="Z503"/>
      <c r="AA503"/>
      <c r="AB503"/>
      <c r="AC503"/>
      <c r="AD503"/>
      <c r="AE503"/>
      <c r="AF503"/>
      <c r="AG503"/>
      <c r="AH503"/>
      <c r="AI503"/>
    </row>
    <row r="504" spans="1:35" s="33" customFormat="1" ht="15.75">
      <c r="A504" s="183"/>
      <c r="B504" s="171"/>
      <c r="C504" s="130"/>
      <c r="D504" s="130"/>
      <c r="E504" s="32"/>
      <c r="F504"/>
      <c r="G504"/>
      <c r="H504"/>
      <c r="I504"/>
      <c r="J504"/>
      <c r="K504"/>
      <c r="L504"/>
      <c r="M504"/>
      <c r="N504"/>
      <c r="O504"/>
      <c r="P504"/>
      <c r="Q504"/>
      <c r="R504"/>
      <c r="S504"/>
      <c r="T504"/>
      <c r="U504"/>
      <c r="V504"/>
      <c r="W504"/>
      <c r="X504"/>
      <c r="Y504"/>
      <c r="Z504"/>
      <c r="AA504"/>
      <c r="AB504"/>
      <c r="AC504"/>
      <c r="AD504"/>
      <c r="AE504"/>
      <c r="AF504"/>
      <c r="AG504"/>
      <c r="AH504"/>
      <c r="AI504"/>
    </row>
    <row r="505" spans="1:35" s="33" customFormat="1" ht="15.75">
      <c r="A505" s="183"/>
      <c r="B505" s="171"/>
      <c r="C505" s="130"/>
      <c r="D505" s="130"/>
      <c r="E505" s="32"/>
      <c r="F505"/>
      <c r="G505"/>
      <c r="H505"/>
      <c r="I505"/>
      <c r="J505"/>
      <c r="K505"/>
      <c r="L505"/>
      <c r="M505"/>
      <c r="N505"/>
      <c r="O505"/>
      <c r="P505"/>
      <c r="Q505"/>
      <c r="R505"/>
      <c r="S505"/>
      <c r="T505"/>
      <c r="U505"/>
      <c r="V505"/>
      <c r="W505"/>
      <c r="X505"/>
      <c r="Y505"/>
      <c r="Z505"/>
      <c r="AA505"/>
      <c r="AB505"/>
      <c r="AC505"/>
      <c r="AD505"/>
      <c r="AE505"/>
      <c r="AF505"/>
      <c r="AG505"/>
      <c r="AH505"/>
      <c r="AI505"/>
    </row>
    <row r="506" spans="1:35" s="33" customFormat="1" ht="15.75">
      <c r="A506" s="183"/>
      <c r="B506" s="171"/>
      <c r="C506" s="130"/>
      <c r="D506" s="130"/>
      <c r="E506" s="32"/>
      <c r="F506"/>
      <c r="G506"/>
      <c r="H506"/>
      <c r="I506"/>
      <c r="J506"/>
      <c r="K506"/>
      <c r="L506"/>
      <c r="M506"/>
      <c r="N506"/>
      <c r="O506"/>
      <c r="P506"/>
      <c r="Q506"/>
      <c r="R506"/>
      <c r="S506"/>
      <c r="T506"/>
      <c r="U506"/>
      <c r="V506"/>
      <c r="W506"/>
      <c r="X506"/>
      <c r="Y506"/>
      <c r="Z506"/>
      <c r="AA506"/>
      <c r="AB506"/>
      <c r="AC506"/>
      <c r="AD506"/>
      <c r="AE506"/>
      <c r="AF506"/>
      <c r="AG506"/>
      <c r="AH506"/>
      <c r="AI506"/>
    </row>
    <row r="507" spans="1:35" s="33" customFormat="1" ht="15.75">
      <c r="A507" s="183"/>
      <c r="B507" s="171"/>
      <c r="C507" s="130"/>
      <c r="D507" s="130"/>
      <c r="E507" s="32"/>
      <c r="F507"/>
      <c r="G507"/>
      <c r="H507"/>
      <c r="I507"/>
      <c r="J507"/>
      <c r="K507"/>
      <c r="L507"/>
      <c r="M507"/>
      <c r="N507"/>
      <c r="O507"/>
      <c r="P507"/>
      <c r="Q507"/>
      <c r="R507"/>
      <c r="S507"/>
      <c r="T507"/>
      <c r="U507"/>
      <c r="V507"/>
      <c r="W507"/>
      <c r="X507"/>
      <c r="Y507"/>
      <c r="Z507"/>
      <c r="AA507"/>
      <c r="AB507"/>
      <c r="AC507"/>
      <c r="AD507"/>
      <c r="AE507"/>
      <c r="AF507"/>
      <c r="AG507"/>
      <c r="AH507"/>
      <c r="AI507"/>
    </row>
    <row r="508" spans="1:35" s="33" customFormat="1" ht="15.75">
      <c r="A508" s="183"/>
      <c r="B508" s="171"/>
      <c r="C508" s="130"/>
      <c r="D508" s="130"/>
      <c r="E508" s="32"/>
      <c r="F508"/>
      <c r="G508"/>
      <c r="H508"/>
      <c r="I508"/>
      <c r="J508"/>
      <c r="K508"/>
      <c r="L508"/>
      <c r="M508"/>
      <c r="N508"/>
      <c r="O508"/>
      <c r="P508"/>
      <c r="Q508"/>
      <c r="R508"/>
      <c r="S508"/>
      <c r="T508"/>
      <c r="U508"/>
      <c r="V508"/>
      <c r="W508"/>
      <c r="X508"/>
      <c r="Y508"/>
      <c r="Z508"/>
      <c r="AA508"/>
      <c r="AB508"/>
      <c r="AC508"/>
      <c r="AD508"/>
      <c r="AE508"/>
      <c r="AF508"/>
      <c r="AG508"/>
      <c r="AH508"/>
      <c r="AI508"/>
    </row>
    <row r="509" spans="1:35" s="33" customFormat="1" ht="15.75">
      <c r="A509" s="183"/>
      <c r="B509" s="171"/>
      <c r="C509" s="130"/>
      <c r="D509" s="130"/>
      <c r="E509" s="32"/>
      <c r="F509"/>
      <c r="G509"/>
      <c r="H509"/>
      <c r="I509"/>
      <c r="J509"/>
      <c r="K509"/>
      <c r="L509"/>
      <c r="M509"/>
      <c r="N509"/>
      <c r="O509"/>
      <c r="P509"/>
      <c r="Q509"/>
      <c r="R509"/>
      <c r="S509"/>
      <c r="T509"/>
      <c r="U509"/>
      <c r="V509"/>
      <c r="W509"/>
      <c r="X509"/>
      <c r="Y509"/>
      <c r="Z509"/>
      <c r="AA509"/>
      <c r="AB509"/>
      <c r="AC509"/>
      <c r="AD509"/>
      <c r="AE509"/>
      <c r="AF509"/>
      <c r="AG509"/>
      <c r="AH509"/>
      <c r="AI509"/>
    </row>
    <row r="510" spans="1:35" s="33" customFormat="1" ht="15.75">
      <c r="A510" s="183"/>
      <c r="B510" s="171"/>
      <c r="C510" s="130"/>
      <c r="D510" s="130"/>
      <c r="E510" s="32"/>
      <c r="F510"/>
      <c r="G510"/>
      <c r="H510"/>
      <c r="I510"/>
      <c r="J510"/>
      <c r="K510"/>
      <c r="L510"/>
      <c r="M510"/>
      <c r="N510"/>
      <c r="O510"/>
      <c r="P510"/>
      <c r="Q510"/>
      <c r="R510"/>
      <c r="S510"/>
      <c r="T510"/>
      <c r="U510"/>
      <c r="V510"/>
      <c r="W510"/>
      <c r="X510"/>
      <c r="Y510"/>
      <c r="Z510"/>
      <c r="AA510"/>
      <c r="AB510"/>
      <c r="AC510"/>
      <c r="AD510"/>
      <c r="AE510"/>
      <c r="AF510"/>
      <c r="AG510"/>
      <c r="AH510"/>
      <c r="AI510"/>
    </row>
    <row r="511" spans="1:35" s="33" customFormat="1" ht="15.75">
      <c r="A511" s="183"/>
      <c r="B511" s="171"/>
      <c r="C511" s="130"/>
      <c r="D511" s="130"/>
      <c r="E511" s="32"/>
      <c r="F511"/>
      <c r="G511"/>
      <c r="H511"/>
      <c r="I511"/>
      <c r="J511"/>
      <c r="K511"/>
      <c r="L511"/>
      <c r="M511"/>
      <c r="N511"/>
      <c r="O511"/>
      <c r="P511"/>
      <c r="Q511"/>
      <c r="R511"/>
      <c r="S511"/>
      <c r="T511"/>
      <c r="U511"/>
      <c r="V511"/>
      <c r="W511"/>
      <c r="X511"/>
      <c r="Y511"/>
      <c r="Z511"/>
      <c r="AA511"/>
      <c r="AB511"/>
      <c r="AC511"/>
      <c r="AD511"/>
      <c r="AE511"/>
      <c r="AF511"/>
      <c r="AG511"/>
      <c r="AH511"/>
      <c r="AI511"/>
    </row>
    <row r="512" spans="1:35" s="33" customFormat="1" ht="15.75">
      <c r="A512" s="183"/>
      <c r="B512" s="171"/>
      <c r="C512" s="130"/>
      <c r="D512" s="130"/>
      <c r="E512" s="32"/>
      <c r="F512"/>
      <c r="G512"/>
      <c r="H512"/>
      <c r="I512"/>
      <c r="J512"/>
      <c r="K512"/>
      <c r="L512"/>
      <c r="M512"/>
      <c r="N512"/>
      <c r="O512"/>
      <c r="P512"/>
      <c r="Q512"/>
      <c r="R512"/>
      <c r="S512"/>
      <c r="T512"/>
      <c r="U512"/>
      <c r="V512"/>
      <c r="W512"/>
      <c r="X512"/>
      <c r="Y512"/>
      <c r="Z512"/>
      <c r="AA512"/>
      <c r="AB512"/>
      <c r="AC512"/>
      <c r="AD512"/>
      <c r="AE512"/>
      <c r="AF512"/>
      <c r="AG512"/>
      <c r="AH512"/>
      <c r="AI512"/>
    </row>
    <row r="513" spans="1:35" s="33" customFormat="1" ht="15.75">
      <c r="A513" s="183"/>
      <c r="B513" s="171"/>
      <c r="C513" s="130"/>
      <c r="D513" s="130"/>
      <c r="E513" s="32"/>
      <c r="F513"/>
      <c r="G513"/>
      <c r="H513"/>
      <c r="I513"/>
      <c r="J513"/>
      <c r="K513"/>
      <c r="L513"/>
      <c r="M513"/>
      <c r="N513"/>
      <c r="O513"/>
      <c r="P513"/>
      <c r="Q513"/>
      <c r="R513"/>
      <c r="S513"/>
      <c r="T513"/>
      <c r="U513"/>
      <c r="V513"/>
      <c r="W513"/>
      <c r="X513"/>
      <c r="Y513"/>
      <c r="Z513"/>
      <c r="AA513"/>
      <c r="AB513"/>
      <c r="AC513"/>
      <c r="AD513"/>
      <c r="AE513"/>
      <c r="AF513"/>
      <c r="AG513"/>
      <c r="AH513"/>
      <c r="AI513"/>
    </row>
    <row r="514" spans="1:35" s="33" customFormat="1" ht="15.75">
      <c r="A514" s="183"/>
      <c r="B514" s="171"/>
      <c r="C514" s="130"/>
      <c r="D514" s="130"/>
      <c r="E514" s="32"/>
      <c r="F514"/>
      <c r="G514"/>
      <c r="H514"/>
      <c r="I514"/>
      <c r="J514"/>
      <c r="K514"/>
      <c r="L514"/>
      <c r="M514"/>
      <c r="N514"/>
      <c r="O514"/>
      <c r="P514"/>
      <c r="Q514"/>
      <c r="R514"/>
      <c r="S514"/>
      <c r="T514"/>
      <c r="U514"/>
      <c r="V514"/>
      <c r="W514"/>
      <c r="X514"/>
      <c r="Y514"/>
      <c r="Z514"/>
      <c r="AA514"/>
      <c r="AB514"/>
      <c r="AC514"/>
      <c r="AD514"/>
      <c r="AE514"/>
      <c r="AF514"/>
      <c r="AG514"/>
      <c r="AH514"/>
      <c r="AI514"/>
    </row>
    <row r="515" spans="1:35" s="33" customFormat="1" ht="15.75">
      <c r="A515" s="183"/>
      <c r="B515" s="171"/>
      <c r="C515" s="130"/>
      <c r="D515" s="130"/>
      <c r="E515" s="32"/>
      <c r="F515"/>
      <c r="G515"/>
      <c r="H515"/>
      <c r="I515"/>
      <c r="J515"/>
      <c r="K515"/>
      <c r="L515"/>
      <c r="M515"/>
      <c r="N515"/>
      <c r="O515"/>
      <c r="P515"/>
      <c r="Q515"/>
      <c r="R515"/>
      <c r="S515"/>
      <c r="T515"/>
      <c r="U515"/>
      <c r="V515"/>
      <c r="W515"/>
      <c r="X515"/>
      <c r="Y515"/>
      <c r="Z515"/>
      <c r="AA515"/>
      <c r="AB515"/>
      <c r="AC515"/>
      <c r="AD515"/>
      <c r="AE515"/>
      <c r="AF515"/>
      <c r="AG515"/>
      <c r="AH515"/>
      <c r="AI515"/>
    </row>
    <row r="516" spans="1:35" s="33" customFormat="1" ht="15.75">
      <c r="A516" s="183"/>
      <c r="B516" s="171"/>
      <c r="C516" s="130"/>
      <c r="D516" s="130"/>
      <c r="E516" s="32"/>
      <c r="F516"/>
      <c r="G516"/>
      <c r="H516"/>
      <c r="I516"/>
      <c r="J516"/>
      <c r="K516"/>
      <c r="L516"/>
      <c r="M516"/>
      <c r="N516"/>
      <c r="O516"/>
      <c r="P516"/>
      <c r="Q516"/>
      <c r="R516"/>
      <c r="S516"/>
      <c r="T516"/>
      <c r="U516"/>
      <c r="V516"/>
      <c r="W516"/>
      <c r="X516"/>
      <c r="Y516"/>
      <c r="Z516"/>
      <c r="AA516"/>
      <c r="AB516"/>
      <c r="AC516"/>
      <c r="AD516"/>
      <c r="AE516"/>
      <c r="AF516"/>
      <c r="AG516"/>
      <c r="AH516"/>
      <c r="AI516"/>
    </row>
    <row r="517" spans="1:35" s="33" customFormat="1" ht="15.75">
      <c r="A517" s="183"/>
      <c r="B517" s="171"/>
      <c r="C517" s="130"/>
      <c r="D517" s="130"/>
      <c r="E517" s="32"/>
      <c r="F517"/>
      <c r="G517"/>
      <c r="H517"/>
      <c r="I517"/>
      <c r="J517"/>
      <c r="K517"/>
      <c r="L517"/>
      <c r="M517"/>
      <c r="N517"/>
      <c r="O517"/>
      <c r="P517"/>
      <c r="Q517"/>
      <c r="R517"/>
      <c r="S517"/>
      <c r="T517"/>
      <c r="U517"/>
      <c r="V517"/>
      <c r="W517"/>
      <c r="X517"/>
      <c r="Y517"/>
      <c r="Z517"/>
      <c r="AA517"/>
      <c r="AB517"/>
      <c r="AC517"/>
      <c r="AD517"/>
      <c r="AE517"/>
      <c r="AF517"/>
      <c r="AG517"/>
      <c r="AH517"/>
      <c r="AI517"/>
    </row>
    <row r="518" spans="1:35" s="33" customFormat="1" ht="15.75">
      <c r="A518" s="183"/>
      <c r="B518" s="171"/>
      <c r="C518" s="130"/>
      <c r="D518" s="130"/>
      <c r="E518" s="32"/>
      <c r="F518"/>
      <c r="G518"/>
      <c r="H518"/>
      <c r="I518"/>
      <c r="J518"/>
      <c r="K518"/>
      <c r="L518"/>
      <c r="M518"/>
      <c r="N518"/>
      <c r="O518"/>
      <c r="P518"/>
      <c r="Q518"/>
      <c r="R518"/>
      <c r="S518"/>
      <c r="T518"/>
      <c r="U518"/>
      <c r="V518"/>
      <c r="W518"/>
      <c r="X518"/>
      <c r="Y518"/>
      <c r="Z518"/>
      <c r="AA518"/>
      <c r="AB518"/>
      <c r="AC518"/>
      <c r="AD518"/>
      <c r="AE518"/>
      <c r="AF518"/>
      <c r="AG518"/>
      <c r="AH518"/>
      <c r="AI518"/>
    </row>
    <row r="519" spans="1:35" s="33" customFormat="1" ht="15.75">
      <c r="A519" s="183"/>
      <c r="B519" s="171"/>
      <c r="C519" s="130"/>
      <c r="D519" s="130"/>
      <c r="E519" s="32"/>
      <c r="F519"/>
      <c r="G519"/>
      <c r="H519"/>
      <c r="I519"/>
      <c r="J519"/>
      <c r="K519"/>
      <c r="L519"/>
      <c r="M519"/>
      <c r="N519"/>
      <c r="O519"/>
      <c r="P519"/>
      <c r="Q519"/>
      <c r="R519"/>
      <c r="S519"/>
      <c r="T519"/>
      <c r="U519"/>
      <c r="V519"/>
      <c r="W519"/>
      <c r="X519"/>
      <c r="Y519"/>
      <c r="Z519"/>
      <c r="AA519"/>
      <c r="AB519"/>
      <c r="AC519"/>
      <c r="AD519"/>
      <c r="AE519"/>
      <c r="AF519"/>
      <c r="AG519"/>
      <c r="AH519"/>
      <c r="AI519"/>
    </row>
    <row r="520" spans="1:35" s="33" customFormat="1" ht="15.75">
      <c r="A520" s="183"/>
      <c r="B520" s="171"/>
      <c r="C520" s="130"/>
      <c r="D520" s="130"/>
      <c r="E520" s="32"/>
      <c r="F520"/>
      <c r="G520"/>
      <c r="H520"/>
      <c r="I520"/>
      <c r="J520"/>
      <c r="K520"/>
      <c r="L520"/>
      <c r="M520"/>
      <c r="N520"/>
      <c r="O520"/>
      <c r="P520"/>
      <c r="Q520"/>
      <c r="R520"/>
      <c r="S520"/>
      <c r="T520"/>
      <c r="U520"/>
      <c r="V520"/>
      <c r="W520"/>
      <c r="X520"/>
      <c r="Y520"/>
      <c r="Z520"/>
      <c r="AA520"/>
      <c r="AB520"/>
      <c r="AC520"/>
      <c r="AD520"/>
      <c r="AE520"/>
      <c r="AF520"/>
      <c r="AG520"/>
      <c r="AH520"/>
      <c r="AI520"/>
    </row>
    <row r="521" spans="1:35" s="33" customFormat="1" ht="15.75">
      <c r="A521" s="183"/>
      <c r="B521" s="171"/>
      <c r="C521" s="130"/>
      <c r="D521" s="130"/>
      <c r="E521" s="32"/>
      <c r="F521"/>
      <c r="G521"/>
      <c r="H521"/>
      <c r="I521"/>
      <c r="J521"/>
      <c r="K521"/>
      <c r="L521"/>
      <c r="M521"/>
      <c r="N521"/>
      <c r="O521"/>
      <c r="P521"/>
      <c r="Q521"/>
      <c r="R521"/>
      <c r="S521"/>
      <c r="T521"/>
      <c r="U521"/>
      <c r="V521"/>
      <c r="W521"/>
      <c r="X521"/>
      <c r="Y521"/>
      <c r="Z521"/>
      <c r="AA521"/>
      <c r="AB521"/>
      <c r="AC521"/>
      <c r="AD521"/>
      <c r="AE521"/>
      <c r="AF521"/>
      <c r="AG521"/>
      <c r="AH521"/>
      <c r="AI521"/>
    </row>
    <row r="522" spans="1:35" s="33" customFormat="1" ht="15.75">
      <c r="A522" s="183"/>
      <c r="B522" s="171"/>
      <c r="C522" s="130"/>
      <c r="D522" s="130"/>
      <c r="E522" s="32"/>
      <c r="F522"/>
      <c r="G522"/>
      <c r="H522"/>
      <c r="I522"/>
      <c r="J522"/>
      <c r="K522"/>
      <c r="L522"/>
      <c r="M522"/>
      <c r="N522"/>
      <c r="O522"/>
      <c r="P522"/>
      <c r="Q522"/>
      <c r="R522"/>
      <c r="S522"/>
      <c r="T522"/>
      <c r="U522"/>
      <c r="V522"/>
      <c r="W522"/>
      <c r="X522"/>
      <c r="Y522"/>
      <c r="Z522"/>
      <c r="AA522"/>
      <c r="AB522"/>
      <c r="AC522"/>
      <c r="AD522"/>
      <c r="AE522"/>
      <c r="AF522"/>
      <c r="AG522"/>
      <c r="AH522"/>
      <c r="AI522"/>
    </row>
    <row r="523" spans="1:35" s="33" customFormat="1" ht="15.75">
      <c r="A523" s="183"/>
      <c r="B523" s="171"/>
      <c r="C523" s="130"/>
      <c r="D523" s="130"/>
      <c r="E523" s="32"/>
      <c r="F523"/>
      <c r="G523"/>
      <c r="H523"/>
      <c r="I523"/>
      <c r="J523"/>
      <c r="K523"/>
      <c r="L523"/>
      <c r="M523"/>
      <c r="N523"/>
      <c r="O523"/>
      <c r="P523"/>
      <c r="Q523"/>
      <c r="R523"/>
      <c r="S523"/>
      <c r="T523"/>
      <c r="U523"/>
      <c r="V523"/>
      <c r="W523"/>
      <c r="X523"/>
      <c r="Y523"/>
      <c r="Z523"/>
      <c r="AA523"/>
      <c r="AB523"/>
      <c r="AC523"/>
      <c r="AD523"/>
      <c r="AE523"/>
      <c r="AF523"/>
      <c r="AG523"/>
      <c r="AH523"/>
      <c r="AI523"/>
    </row>
    <row r="524" spans="1:35" s="33" customFormat="1" ht="15.75">
      <c r="A524" s="183"/>
      <c r="B524" s="171"/>
      <c r="C524" s="130"/>
      <c r="D524" s="130"/>
      <c r="E524" s="32"/>
      <c r="F524"/>
      <c r="G524"/>
      <c r="H524"/>
      <c r="I524"/>
      <c r="J524"/>
      <c r="K524"/>
      <c r="L524"/>
      <c r="M524"/>
      <c r="N524"/>
      <c r="O524"/>
      <c r="P524"/>
      <c r="Q524"/>
      <c r="R524"/>
      <c r="S524"/>
      <c r="T524"/>
      <c r="U524"/>
      <c r="V524"/>
      <c r="W524"/>
      <c r="X524"/>
      <c r="Y524"/>
      <c r="Z524"/>
      <c r="AA524"/>
      <c r="AB524"/>
      <c r="AC524"/>
      <c r="AD524"/>
      <c r="AE524"/>
      <c r="AF524"/>
      <c r="AG524"/>
      <c r="AH524"/>
      <c r="AI524"/>
    </row>
    <row r="525" spans="1:35" s="33" customFormat="1" ht="15.75">
      <c r="A525" s="183"/>
      <c r="B525" s="171"/>
      <c r="C525" s="130"/>
      <c r="D525" s="130"/>
      <c r="E525" s="32"/>
      <c r="F525"/>
      <c r="G525"/>
      <c r="H525"/>
      <c r="I525"/>
      <c r="J525"/>
      <c r="K525"/>
      <c r="L525"/>
      <c r="M525"/>
      <c r="N525"/>
      <c r="O525"/>
      <c r="P525"/>
      <c r="Q525"/>
      <c r="R525"/>
      <c r="S525"/>
      <c r="T525"/>
      <c r="U525"/>
      <c r="V525"/>
      <c r="W525"/>
      <c r="X525"/>
      <c r="Y525"/>
      <c r="Z525"/>
      <c r="AA525"/>
      <c r="AB525"/>
      <c r="AC525"/>
      <c r="AD525"/>
      <c r="AE525"/>
      <c r="AF525"/>
      <c r="AG525"/>
      <c r="AH525"/>
      <c r="AI525"/>
    </row>
    <row r="526" spans="1:35" s="33" customFormat="1" ht="15.75">
      <c r="A526" s="183"/>
      <c r="B526" s="171"/>
      <c r="C526" s="130"/>
      <c r="D526" s="130"/>
      <c r="E526" s="32"/>
      <c r="F526"/>
      <c r="G526"/>
      <c r="H526"/>
      <c r="I526"/>
      <c r="J526"/>
      <c r="K526"/>
      <c r="L526"/>
      <c r="M526"/>
      <c r="N526"/>
      <c r="O526"/>
      <c r="P526"/>
      <c r="Q526"/>
      <c r="R526"/>
      <c r="S526"/>
      <c r="T526"/>
      <c r="U526"/>
      <c r="V526"/>
      <c r="W526"/>
      <c r="X526"/>
      <c r="Y526"/>
      <c r="Z526"/>
      <c r="AA526"/>
      <c r="AB526"/>
      <c r="AC526"/>
      <c r="AD526"/>
      <c r="AE526"/>
      <c r="AF526"/>
      <c r="AG526"/>
      <c r="AH526"/>
      <c r="AI526"/>
    </row>
    <row r="527" spans="1:35" s="33" customFormat="1" ht="15.75">
      <c r="A527" s="183"/>
      <c r="B527" s="171"/>
      <c r="C527" s="130"/>
      <c r="D527" s="130"/>
      <c r="E527" s="32"/>
      <c r="F527"/>
      <c r="G527"/>
      <c r="H527"/>
      <c r="I527"/>
      <c r="J527"/>
      <c r="K527"/>
      <c r="L527"/>
      <c r="M527"/>
      <c r="N527"/>
      <c r="O527"/>
      <c r="P527"/>
      <c r="Q527"/>
      <c r="R527"/>
      <c r="S527"/>
      <c r="T527"/>
      <c r="U527"/>
      <c r="V527"/>
      <c r="W527"/>
      <c r="X527"/>
      <c r="Y527"/>
      <c r="Z527"/>
      <c r="AA527"/>
      <c r="AB527"/>
      <c r="AC527"/>
      <c r="AD527"/>
      <c r="AE527"/>
      <c r="AF527"/>
      <c r="AG527"/>
      <c r="AH527"/>
      <c r="AI527"/>
    </row>
    <row r="528" spans="1:35" s="33" customFormat="1" ht="15.75">
      <c r="A528" s="183"/>
      <c r="B528" s="171"/>
      <c r="C528" s="130"/>
      <c r="D528" s="130"/>
      <c r="E528" s="32"/>
      <c r="F528"/>
      <c r="G528"/>
      <c r="H528"/>
      <c r="I528"/>
      <c r="J528"/>
      <c r="K528"/>
      <c r="L528"/>
      <c r="M528"/>
      <c r="N528"/>
      <c r="O528"/>
      <c r="P528"/>
      <c r="Q528"/>
      <c r="R528"/>
      <c r="S528"/>
      <c r="T528"/>
      <c r="U528"/>
      <c r="V528"/>
      <c r="W528"/>
      <c r="X528"/>
      <c r="Y528"/>
      <c r="Z528"/>
      <c r="AA528"/>
      <c r="AB528"/>
      <c r="AC528"/>
      <c r="AD528"/>
      <c r="AE528"/>
      <c r="AF528"/>
      <c r="AG528"/>
      <c r="AH528"/>
      <c r="AI528"/>
    </row>
    <row r="529" spans="1:35" s="33" customFormat="1" ht="15.75">
      <c r="A529" s="183"/>
      <c r="B529" s="171"/>
      <c r="C529" s="130"/>
      <c r="D529" s="130"/>
      <c r="E529" s="32"/>
      <c r="F529"/>
      <c r="G529"/>
      <c r="H529"/>
      <c r="I529"/>
      <c r="J529"/>
      <c r="K529"/>
      <c r="L529"/>
      <c r="M529"/>
      <c r="N529"/>
      <c r="O529"/>
      <c r="P529"/>
      <c r="Q529"/>
      <c r="R529"/>
      <c r="S529"/>
      <c r="T529"/>
      <c r="U529"/>
      <c r="V529"/>
      <c r="W529"/>
      <c r="X529"/>
      <c r="Y529"/>
      <c r="Z529"/>
      <c r="AA529"/>
      <c r="AB529"/>
      <c r="AC529"/>
      <c r="AD529"/>
      <c r="AE529"/>
      <c r="AF529"/>
      <c r="AG529"/>
      <c r="AH529"/>
      <c r="AI529"/>
    </row>
    <row r="530" spans="1:35" s="33" customFormat="1" ht="15.75">
      <c r="A530" s="183"/>
      <c r="B530" s="171"/>
      <c r="C530" s="130"/>
      <c r="D530" s="130"/>
      <c r="E530" s="32"/>
      <c r="F530"/>
      <c r="G530"/>
      <c r="H530"/>
      <c r="I530"/>
      <c r="J530"/>
      <c r="K530"/>
      <c r="L530"/>
      <c r="M530"/>
      <c r="N530"/>
      <c r="O530"/>
      <c r="P530"/>
      <c r="Q530"/>
      <c r="R530"/>
      <c r="S530"/>
      <c r="T530"/>
      <c r="U530"/>
      <c r="V530"/>
      <c r="W530"/>
      <c r="X530"/>
      <c r="Y530"/>
      <c r="Z530"/>
      <c r="AA530"/>
      <c r="AB530"/>
      <c r="AC530"/>
      <c r="AD530"/>
      <c r="AE530"/>
      <c r="AF530"/>
      <c r="AG530"/>
      <c r="AH530"/>
      <c r="AI530"/>
    </row>
    <row r="531" spans="1:35" s="33" customFormat="1" ht="15.75">
      <c r="A531" s="183"/>
      <c r="B531" s="171"/>
      <c r="C531" s="130"/>
      <c r="D531" s="130"/>
      <c r="E531" s="32"/>
      <c r="F531"/>
      <c r="G531"/>
      <c r="H531"/>
      <c r="I531"/>
      <c r="J531"/>
      <c r="K531"/>
      <c r="L531"/>
      <c r="M531"/>
      <c r="N531"/>
      <c r="O531"/>
      <c r="P531"/>
      <c r="Q531"/>
      <c r="R531"/>
      <c r="S531"/>
      <c r="T531"/>
      <c r="U531"/>
      <c r="V531"/>
      <c r="W531"/>
      <c r="X531"/>
      <c r="Y531"/>
      <c r="Z531"/>
      <c r="AA531"/>
      <c r="AB531"/>
      <c r="AC531"/>
      <c r="AD531"/>
      <c r="AE531"/>
      <c r="AF531"/>
      <c r="AG531"/>
      <c r="AH531"/>
      <c r="AI531"/>
    </row>
    <row r="532" spans="1:35" s="33" customFormat="1" ht="15.75">
      <c r="A532" s="183"/>
      <c r="B532" s="171"/>
      <c r="C532" s="130"/>
      <c r="D532" s="130"/>
      <c r="E532" s="32"/>
      <c r="F532"/>
      <c r="G532"/>
      <c r="H532"/>
      <c r="I532"/>
      <c r="J532"/>
      <c r="K532"/>
      <c r="L532"/>
      <c r="M532"/>
      <c r="N532"/>
      <c r="O532"/>
      <c r="P532"/>
      <c r="Q532"/>
      <c r="R532"/>
      <c r="S532"/>
      <c r="T532"/>
      <c r="U532"/>
      <c r="V532"/>
      <c r="W532"/>
      <c r="X532"/>
      <c r="Y532"/>
      <c r="Z532"/>
      <c r="AA532"/>
      <c r="AB532"/>
      <c r="AC532"/>
      <c r="AD532"/>
      <c r="AE532"/>
      <c r="AF532"/>
      <c r="AG532"/>
      <c r="AH532"/>
      <c r="AI532"/>
    </row>
    <row r="533" spans="1:35" s="33" customFormat="1" ht="15.75">
      <c r="A533" s="183"/>
      <c r="B533" s="171"/>
      <c r="C533" s="130"/>
      <c r="D533" s="130"/>
      <c r="E533" s="32"/>
      <c r="F533"/>
      <c r="G533"/>
      <c r="H533"/>
      <c r="I533"/>
      <c r="J533"/>
      <c r="K533"/>
      <c r="L533"/>
      <c r="M533"/>
      <c r="N533"/>
      <c r="O533"/>
      <c r="P533"/>
      <c r="Q533"/>
      <c r="R533"/>
      <c r="S533"/>
      <c r="T533"/>
      <c r="U533"/>
      <c r="V533"/>
      <c r="W533"/>
      <c r="X533"/>
      <c r="Y533"/>
      <c r="Z533"/>
      <c r="AA533"/>
      <c r="AB533"/>
      <c r="AC533"/>
      <c r="AD533"/>
      <c r="AE533"/>
      <c r="AF533"/>
      <c r="AG533"/>
      <c r="AH533"/>
      <c r="AI533"/>
    </row>
    <row r="534" spans="1:35" s="33" customFormat="1" ht="15.75">
      <c r="A534" s="183"/>
      <c r="B534" s="171"/>
      <c r="C534" s="130"/>
      <c r="D534" s="130"/>
      <c r="E534" s="32"/>
      <c r="F534"/>
      <c r="G534"/>
      <c r="H534"/>
      <c r="I534"/>
      <c r="J534"/>
      <c r="K534"/>
      <c r="L534"/>
      <c r="M534"/>
      <c r="N534"/>
      <c r="O534"/>
      <c r="P534"/>
      <c r="Q534"/>
      <c r="R534"/>
      <c r="S534"/>
      <c r="T534"/>
      <c r="U534"/>
      <c r="V534"/>
      <c r="W534"/>
      <c r="X534"/>
      <c r="Y534"/>
      <c r="Z534"/>
      <c r="AA534"/>
      <c r="AB534"/>
      <c r="AC534"/>
      <c r="AD534"/>
      <c r="AE534"/>
      <c r="AF534"/>
      <c r="AG534"/>
      <c r="AH534"/>
      <c r="AI534"/>
    </row>
    <row r="535" spans="1:35" s="33" customFormat="1" ht="15.75">
      <c r="A535" s="183"/>
      <c r="B535" s="171"/>
      <c r="C535" s="130"/>
      <c r="D535" s="130"/>
      <c r="E535" s="32"/>
      <c r="F535"/>
      <c r="G535"/>
      <c r="H535"/>
      <c r="I535"/>
      <c r="J535"/>
      <c r="K535"/>
      <c r="L535"/>
      <c r="M535"/>
      <c r="N535"/>
      <c r="O535"/>
      <c r="P535"/>
      <c r="Q535"/>
      <c r="R535"/>
      <c r="S535"/>
      <c r="T535"/>
      <c r="U535"/>
      <c r="V535"/>
      <c r="W535"/>
      <c r="X535"/>
      <c r="Y535"/>
      <c r="Z535"/>
      <c r="AA535"/>
      <c r="AB535"/>
      <c r="AC535"/>
      <c r="AD535"/>
      <c r="AE535"/>
      <c r="AF535"/>
      <c r="AG535"/>
      <c r="AH535"/>
      <c r="AI535"/>
    </row>
    <row r="536" spans="1:35" s="33" customFormat="1" ht="15.75">
      <c r="A536" s="183"/>
      <c r="B536" s="171"/>
      <c r="C536" s="130"/>
      <c r="D536" s="130"/>
      <c r="E536" s="32"/>
      <c r="F536"/>
      <c r="G536"/>
      <c r="H536"/>
      <c r="I536"/>
      <c r="J536"/>
      <c r="K536"/>
      <c r="L536"/>
      <c r="M536"/>
      <c r="N536"/>
      <c r="O536"/>
      <c r="P536"/>
      <c r="Q536"/>
      <c r="R536"/>
      <c r="S536"/>
      <c r="T536"/>
      <c r="U536"/>
      <c r="V536"/>
      <c r="W536"/>
      <c r="X536"/>
      <c r="Y536"/>
      <c r="Z536"/>
      <c r="AA536"/>
      <c r="AB536"/>
      <c r="AC536"/>
      <c r="AD536"/>
      <c r="AE536"/>
      <c r="AF536"/>
      <c r="AG536"/>
      <c r="AH536"/>
      <c r="AI536"/>
    </row>
    <row r="537" spans="1:35" s="33" customFormat="1" ht="15.75">
      <c r="A537" s="183"/>
      <c r="B537" s="171"/>
      <c r="C537" s="130"/>
      <c r="D537" s="130"/>
      <c r="E537" s="32"/>
      <c r="F537"/>
      <c r="G537"/>
      <c r="H537"/>
      <c r="I537"/>
      <c r="J537"/>
      <c r="K537"/>
      <c r="L537"/>
      <c r="M537"/>
      <c r="N537"/>
      <c r="O537"/>
      <c r="P537"/>
      <c r="Q537"/>
      <c r="R537"/>
      <c r="S537"/>
      <c r="T537"/>
      <c r="U537"/>
      <c r="V537"/>
      <c r="W537"/>
      <c r="X537"/>
      <c r="Y537"/>
      <c r="Z537"/>
      <c r="AA537"/>
      <c r="AB537"/>
      <c r="AC537"/>
      <c r="AD537"/>
      <c r="AE537"/>
      <c r="AF537"/>
      <c r="AG537"/>
      <c r="AH537"/>
      <c r="AI537"/>
    </row>
    <row r="538" spans="1:35" s="33" customFormat="1" ht="15.75">
      <c r="A538" s="183"/>
      <c r="B538" s="171"/>
      <c r="C538" s="130"/>
      <c r="D538" s="130"/>
      <c r="E538" s="32"/>
      <c r="F538"/>
      <c r="G538"/>
      <c r="H538"/>
      <c r="I538"/>
      <c r="J538"/>
      <c r="K538"/>
      <c r="L538"/>
      <c r="M538"/>
      <c r="N538"/>
      <c r="O538"/>
      <c r="P538"/>
      <c r="Q538"/>
      <c r="R538"/>
      <c r="S538"/>
      <c r="T538"/>
      <c r="U538"/>
      <c r="V538"/>
      <c r="W538"/>
      <c r="X538"/>
      <c r="Y538"/>
      <c r="Z538"/>
      <c r="AA538"/>
      <c r="AB538"/>
      <c r="AC538"/>
      <c r="AD538"/>
      <c r="AE538"/>
      <c r="AF538"/>
      <c r="AG538"/>
      <c r="AH538"/>
      <c r="AI538"/>
    </row>
    <row r="539" spans="1:35" s="33" customFormat="1" ht="15.75">
      <c r="A539" s="183"/>
      <c r="B539" s="171"/>
      <c r="C539" s="130"/>
      <c r="D539" s="130"/>
      <c r="E539" s="32"/>
      <c r="F539"/>
      <c r="G539"/>
      <c r="H539"/>
      <c r="I539"/>
      <c r="J539"/>
      <c r="K539"/>
      <c r="L539"/>
      <c r="M539"/>
      <c r="N539"/>
      <c r="O539"/>
      <c r="P539"/>
      <c r="Q539"/>
      <c r="R539"/>
      <c r="S539"/>
      <c r="T539"/>
      <c r="U539"/>
      <c r="V539"/>
      <c r="W539"/>
      <c r="X539"/>
      <c r="Y539"/>
      <c r="Z539"/>
      <c r="AA539"/>
      <c r="AB539"/>
      <c r="AC539"/>
      <c r="AD539"/>
      <c r="AE539"/>
      <c r="AF539"/>
      <c r="AG539"/>
      <c r="AH539"/>
      <c r="AI539"/>
    </row>
    <row r="540" spans="1:35" s="33" customFormat="1" ht="15.75">
      <c r="A540" s="183"/>
      <c r="B540" s="171"/>
      <c r="C540" s="130"/>
      <c r="D540" s="130"/>
      <c r="E540" s="32"/>
      <c r="F540"/>
      <c r="G540"/>
      <c r="H540"/>
      <c r="I540"/>
      <c r="J540"/>
      <c r="K540"/>
      <c r="L540"/>
      <c r="M540"/>
      <c r="N540"/>
      <c r="O540"/>
      <c r="P540"/>
      <c r="Q540"/>
      <c r="R540"/>
      <c r="S540"/>
      <c r="T540"/>
      <c r="U540"/>
      <c r="V540"/>
      <c r="W540"/>
      <c r="X540"/>
      <c r="Y540"/>
      <c r="Z540"/>
      <c r="AA540"/>
      <c r="AB540"/>
      <c r="AC540"/>
      <c r="AD540"/>
      <c r="AE540"/>
      <c r="AF540"/>
      <c r="AG540"/>
      <c r="AH540"/>
      <c r="AI540"/>
    </row>
    <row r="541" spans="1:35" s="33" customFormat="1" ht="15.75">
      <c r="A541" s="183"/>
      <c r="B541" s="171"/>
      <c r="C541" s="130"/>
      <c r="D541" s="130"/>
      <c r="E541" s="32"/>
      <c r="F541"/>
      <c r="G541"/>
      <c r="H541"/>
      <c r="I541"/>
      <c r="J541"/>
      <c r="K541"/>
      <c r="L541"/>
      <c r="M541"/>
      <c r="N541"/>
      <c r="O541"/>
      <c r="P541"/>
      <c r="Q541"/>
      <c r="R541"/>
      <c r="S541"/>
      <c r="T541"/>
      <c r="U541"/>
      <c r="V541"/>
      <c r="W541"/>
      <c r="X541"/>
      <c r="Y541"/>
      <c r="Z541"/>
      <c r="AA541"/>
      <c r="AB541"/>
      <c r="AC541"/>
      <c r="AD541"/>
      <c r="AE541"/>
      <c r="AF541"/>
      <c r="AG541"/>
      <c r="AH541"/>
      <c r="AI541"/>
    </row>
    <row r="542" spans="1:35" s="33" customFormat="1" ht="15.75">
      <c r="A542" s="183"/>
      <c r="B542" s="171"/>
      <c r="C542" s="130"/>
      <c r="D542" s="130"/>
      <c r="E542" s="32"/>
      <c r="F542"/>
      <c r="G542"/>
      <c r="H542"/>
      <c r="I542"/>
      <c r="J542"/>
      <c r="K542"/>
      <c r="L542"/>
      <c r="M542"/>
      <c r="N542"/>
      <c r="O542"/>
      <c r="P542"/>
      <c r="Q542"/>
      <c r="R542"/>
      <c r="S542"/>
      <c r="T542"/>
      <c r="U542"/>
      <c r="V542"/>
      <c r="W542"/>
      <c r="X542"/>
      <c r="Y542"/>
      <c r="Z542"/>
      <c r="AA542"/>
      <c r="AB542"/>
      <c r="AC542"/>
      <c r="AD542"/>
      <c r="AE542"/>
      <c r="AF542"/>
      <c r="AG542"/>
      <c r="AH542"/>
      <c r="AI542"/>
    </row>
    <row r="543" spans="1:35" s="33" customFormat="1" ht="15.75">
      <c r="A543" s="183"/>
      <c r="B543" s="171"/>
      <c r="C543" s="130"/>
      <c r="D543" s="130"/>
      <c r="E543" s="32"/>
      <c r="F543"/>
      <c r="G543"/>
      <c r="H543"/>
      <c r="I543"/>
      <c r="J543"/>
      <c r="K543"/>
      <c r="L543"/>
      <c r="M543"/>
      <c r="N543"/>
      <c r="O543"/>
      <c r="P543"/>
      <c r="Q543"/>
      <c r="R543"/>
      <c r="S543"/>
      <c r="T543"/>
      <c r="U543"/>
      <c r="V543"/>
      <c r="W543"/>
      <c r="X543"/>
      <c r="Y543"/>
      <c r="Z543"/>
      <c r="AA543"/>
      <c r="AB543"/>
      <c r="AC543"/>
      <c r="AD543"/>
      <c r="AE543"/>
      <c r="AF543"/>
      <c r="AG543"/>
      <c r="AH543"/>
      <c r="AI543"/>
    </row>
    <row r="544" spans="1:35" s="33" customFormat="1" ht="15.75">
      <c r="A544" s="183"/>
      <c r="B544" s="171"/>
      <c r="C544" s="130"/>
      <c r="D544" s="130"/>
      <c r="E544" s="32"/>
      <c r="F544"/>
      <c r="G544"/>
      <c r="H544"/>
      <c r="I544"/>
      <c r="J544"/>
      <c r="K544"/>
      <c r="L544"/>
      <c r="M544"/>
      <c r="N544"/>
      <c r="O544"/>
      <c r="P544"/>
      <c r="Q544"/>
      <c r="R544"/>
      <c r="S544"/>
      <c r="T544"/>
      <c r="U544"/>
      <c r="V544"/>
      <c r="W544"/>
      <c r="X544"/>
      <c r="Y544"/>
      <c r="Z544"/>
      <c r="AA544"/>
      <c r="AB544"/>
      <c r="AC544"/>
      <c r="AD544"/>
      <c r="AE544"/>
      <c r="AF544"/>
      <c r="AG544"/>
      <c r="AH544"/>
      <c r="AI544"/>
    </row>
    <row r="545" spans="1:35" s="33" customFormat="1" ht="15.75">
      <c r="A545" s="183"/>
      <c r="B545" s="171"/>
      <c r="C545" s="130"/>
      <c r="D545" s="130"/>
      <c r="E545" s="32"/>
      <c r="F545"/>
      <c r="G545"/>
      <c r="H545"/>
      <c r="I545"/>
      <c r="J545"/>
      <c r="K545"/>
      <c r="L545"/>
      <c r="M545"/>
      <c r="N545"/>
      <c r="O545"/>
      <c r="P545"/>
      <c r="Q545"/>
      <c r="R545"/>
      <c r="S545"/>
      <c r="T545"/>
      <c r="U545"/>
      <c r="V545"/>
      <c r="W545"/>
      <c r="X545"/>
      <c r="Y545"/>
      <c r="Z545"/>
      <c r="AA545"/>
      <c r="AB545"/>
      <c r="AC545"/>
      <c r="AD545"/>
      <c r="AE545"/>
      <c r="AF545"/>
      <c r="AG545"/>
      <c r="AH545"/>
      <c r="AI545"/>
    </row>
    <row r="546" spans="1:35" s="33" customFormat="1" ht="15.75">
      <c r="A546" s="183"/>
      <c r="B546" s="171"/>
      <c r="C546" s="130"/>
      <c r="D546" s="130"/>
      <c r="E546" s="32"/>
      <c r="F546"/>
      <c r="G546"/>
      <c r="H546"/>
      <c r="I546"/>
      <c r="J546"/>
      <c r="K546"/>
      <c r="L546"/>
      <c r="M546"/>
      <c r="N546"/>
      <c r="O546"/>
      <c r="P546"/>
      <c r="Q546"/>
      <c r="R546"/>
      <c r="S546"/>
      <c r="T546"/>
      <c r="U546"/>
      <c r="V546"/>
      <c r="W546"/>
      <c r="X546"/>
      <c r="Y546"/>
      <c r="Z546"/>
      <c r="AA546"/>
      <c r="AB546"/>
      <c r="AC546"/>
      <c r="AD546"/>
      <c r="AE546"/>
      <c r="AF546"/>
      <c r="AG546"/>
      <c r="AH546"/>
      <c r="AI546"/>
    </row>
    <row r="547" spans="1:35" s="33" customFormat="1" ht="15.75">
      <c r="A547" s="183"/>
      <c r="B547" s="171"/>
      <c r="C547" s="130"/>
      <c r="D547" s="130"/>
      <c r="E547" s="32"/>
      <c r="F547"/>
      <c r="G547"/>
      <c r="H547"/>
      <c r="I547"/>
      <c r="J547"/>
      <c r="K547"/>
      <c r="L547"/>
      <c r="M547"/>
      <c r="N547"/>
      <c r="O547"/>
      <c r="P547"/>
      <c r="Q547"/>
      <c r="R547"/>
      <c r="S547"/>
      <c r="T547"/>
      <c r="U547"/>
      <c r="V547"/>
      <c r="W547"/>
      <c r="X547"/>
      <c r="Y547"/>
      <c r="Z547"/>
      <c r="AA547"/>
      <c r="AB547"/>
      <c r="AC547"/>
      <c r="AD547"/>
      <c r="AE547"/>
      <c r="AF547"/>
      <c r="AG547"/>
      <c r="AH547"/>
      <c r="AI547"/>
    </row>
    <row r="548" spans="1:35" s="33" customFormat="1" ht="15.75">
      <c r="A548" s="183"/>
      <c r="B548" s="171"/>
      <c r="C548" s="130"/>
      <c r="D548" s="130"/>
      <c r="E548" s="32"/>
      <c r="F548"/>
      <c r="G548"/>
      <c r="H548"/>
      <c r="I548"/>
      <c r="J548"/>
      <c r="K548"/>
      <c r="L548"/>
      <c r="M548"/>
      <c r="N548"/>
      <c r="O548"/>
      <c r="P548"/>
      <c r="Q548"/>
      <c r="R548"/>
      <c r="S548"/>
      <c r="T548"/>
      <c r="U548"/>
      <c r="V548"/>
      <c r="W548"/>
      <c r="X548"/>
      <c r="Y548"/>
      <c r="Z548"/>
      <c r="AA548"/>
      <c r="AB548"/>
      <c r="AC548"/>
      <c r="AD548"/>
      <c r="AE548"/>
      <c r="AF548"/>
      <c r="AG548"/>
      <c r="AH548"/>
      <c r="AI548"/>
    </row>
    <row r="549" spans="1:35" s="33" customFormat="1" ht="15.75">
      <c r="A549" s="183"/>
      <c r="B549" s="171"/>
      <c r="C549" s="130"/>
      <c r="D549" s="130"/>
      <c r="E549" s="32"/>
      <c r="F549"/>
      <c r="G549"/>
      <c r="H549"/>
      <c r="I549"/>
      <c r="J549"/>
      <c r="K549"/>
      <c r="L549"/>
      <c r="M549"/>
      <c r="N549"/>
      <c r="O549"/>
      <c r="P549"/>
      <c r="Q549"/>
      <c r="R549"/>
      <c r="S549"/>
      <c r="T549"/>
      <c r="U549"/>
      <c r="V549"/>
      <c r="W549"/>
      <c r="X549"/>
      <c r="Y549"/>
      <c r="Z549"/>
      <c r="AA549"/>
      <c r="AB549"/>
      <c r="AC549"/>
      <c r="AD549"/>
      <c r="AE549"/>
      <c r="AF549"/>
      <c r="AG549"/>
      <c r="AH549"/>
      <c r="AI549"/>
    </row>
    <row r="550" spans="1:35" s="33" customFormat="1" ht="15.75">
      <c r="A550" s="183"/>
      <c r="B550" s="171"/>
      <c r="C550" s="130"/>
      <c r="D550" s="130"/>
      <c r="E550" s="32"/>
      <c r="F550"/>
      <c r="G550"/>
      <c r="H550"/>
      <c r="I550"/>
      <c r="J550"/>
      <c r="K550"/>
      <c r="L550"/>
      <c r="M550"/>
      <c r="N550"/>
      <c r="O550"/>
      <c r="P550"/>
      <c r="Q550"/>
      <c r="R550"/>
      <c r="S550"/>
      <c r="T550"/>
      <c r="U550"/>
      <c r="V550"/>
      <c r="W550"/>
      <c r="X550"/>
      <c r="Y550"/>
      <c r="Z550"/>
      <c r="AA550"/>
      <c r="AB550"/>
      <c r="AC550"/>
      <c r="AD550"/>
      <c r="AE550"/>
      <c r="AF550"/>
      <c r="AG550"/>
      <c r="AH550"/>
      <c r="AI550"/>
    </row>
    <row r="551" spans="1:35" s="33" customFormat="1" ht="15.75">
      <c r="A551" s="183"/>
      <c r="B551" s="171"/>
      <c r="C551" s="130"/>
      <c r="D551" s="130"/>
      <c r="E551" s="32"/>
      <c r="F551"/>
      <c r="G551"/>
      <c r="H551"/>
      <c r="I551"/>
      <c r="J551"/>
      <c r="K551"/>
      <c r="L551"/>
      <c r="M551"/>
      <c r="N551"/>
      <c r="O551"/>
      <c r="P551"/>
      <c r="Q551"/>
      <c r="R551"/>
      <c r="S551"/>
      <c r="T551"/>
      <c r="U551"/>
      <c r="V551"/>
      <c r="W551"/>
      <c r="X551"/>
      <c r="Y551"/>
      <c r="Z551"/>
      <c r="AA551"/>
      <c r="AB551"/>
      <c r="AC551"/>
      <c r="AD551"/>
      <c r="AE551"/>
      <c r="AF551"/>
      <c r="AG551"/>
      <c r="AH551"/>
      <c r="AI551"/>
    </row>
    <row r="552" spans="1:35" s="33" customFormat="1" ht="15.75">
      <c r="A552" s="183"/>
      <c r="B552" s="171"/>
      <c r="C552" s="130"/>
      <c r="D552" s="130"/>
      <c r="E552" s="32"/>
      <c r="F552"/>
      <c r="G552"/>
      <c r="H552"/>
      <c r="I552"/>
      <c r="J552"/>
      <c r="K552"/>
      <c r="L552"/>
      <c r="M552"/>
      <c r="N552"/>
      <c r="O552"/>
      <c r="P552"/>
      <c r="Q552"/>
      <c r="R552"/>
      <c r="S552"/>
      <c r="T552"/>
      <c r="U552"/>
      <c r="V552"/>
      <c r="W552"/>
      <c r="X552"/>
      <c r="Y552"/>
      <c r="Z552"/>
      <c r="AA552"/>
      <c r="AB552"/>
      <c r="AC552"/>
      <c r="AD552"/>
      <c r="AE552"/>
      <c r="AF552"/>
      <c r="AG552"/>
      <c r="AH552"/>
      <c r="AI552"/>
    </row>
    <row r="553" spans="1:35" s="33" customFormat="1" ht="15.75">
      <c r="A553" s="183"/>
      <c r="B553" s="171"/>
      <c r="C553" s="130"/>
      <c r="D553" s="130"/>
      <c r="E553" s="32"/>
      <c r="F553"/>
      <c r="G553"/>
      <c r="H553"/>
      <c r="I553"/>
      <c r="J553"/>
      <c r="K553"/>
      <c r="L553"/>
      <c r="M553"/>
      <c r="N553"/>
      <c r="O553"/>
      <c r="P553"/>
      <c r="Q553"/>
      <c r="R553"/>
      <c r="S553"/>
      <c r="T553"/>
      <c r="U553"/>
      <c r="V553"/>
      <c r="W553"/>
      <c r="X553"/>
      <c r="Y553"/>
      <c r="Z553"/>
      <c r="AA553"/>
      <c r="AB553"/>
      <c r="AC553"/>
      <c r="AD553"/>
      <c r="AE553"/>
      <c r="AF553"/>
      <c r="AG553"/>
      <c r="AH553"/>
      <c r="AI553"/>
    </row>
    <row r="554" spans="1:35" s="33" customFormat="1" ht="15.75">
      <c r="A554" s="183"/>
      <c r="B554" s="171"/>
      <c r="C554" s="130"/>
      <c r="D554" s="130"/>
      <c r="E554" s="32"/>
      <c r="F554"/>
      <c r="G554"/>
      <c r="H554"/>
      <c r="I554"/>
      <c r="J554"/>
      <c r="K554"/>
      <c r="L554"/>
      <c r="M554"/>
      <c r="N554"/>
      <c r="O554"/>
      <c r="P554"/>
      <c r="Q554"/>
      <c r="R554"/>
      <c r="S554"/>
      <c r="T554"/>
      <c r="U554"/>
      <c r="V554"/>
      <c r="W554"/>
      <c r="X554"/>
      <c r="Y554"/>
      <c r="Z554"/>
      <c r="AA554"/>
      <c r="AB554"/>
      <c r="AC554"/>
      <c r="AD554"/>
      <c r="AE554"/>
      <c r="AF554"/>
      <c r="AG554"/>
      <c r="AH554"/>
      <c r="AI554"/>
    </row>
    <row r="555" spans="1:35" s="33" customFormat="1" ht="15.75">
      <c r="A555" s="183"/>
      <c r="B555" s="171"/>
      <c r="C555" s="130"/>
      <c r="D555" s="130"/>
      <c r="E555" s="32"/>
      <c r="F555"/>
      <c r="G555"/>
      <c r="H555"/>
      <c r="I555"/>
      <c r="J555"/>
      <c r="K555"/>
      <c r="L555"/>
      <c r="M555"/>
      <c r="N555"/>
      <c r="O555"/>
      <c r="P555"/>
      <c r="Q555"/>
      <c r="R555"/>
      <c r="S555"/>
      <c r="T555"/>
      <c r="U555"/>
      <c r="V555"/>
      <c r="W555"/>
      <c r="X555"/>
      <c r="Y555"/>
      <c r="Z555"/>
      <c r="AA555"/>
      <c r="AB555"/>
      <c r="AC555"/>
      <c r="AD555"/>
      <c r="AE555"/>
      <c r="AF555"/>
      <c r="AG555"/>
      <c r="AH555"/>
      <c r="AI555"/>
    </row>
    <row r="556" spans="1:35" s="33" customFormat="1" ht="15.75">
      <c r="A556" s="183"/>
      <c r="B556" s="171"/>
      <c r="C556" s="130"/>
      <c r="D556" s="130"/>
      <c r="E556" s="32"/>
      <c r="F556"/>
      <c r="G556"/>
      <c r="H556"/>
      <c r="I556"/>
      <c r="J556"/>
      <c r="K556"/>
      <c r="L556"/>
      <c r="M556"/>
      <c r="N556"/>
      <c r="O556"/>
      <c r="P556"/>
      <c r="Q556"/>
      <c r="R556"/>
      <c r="S556"/>
      <c r="T556"/>
      <c r="U556"/>
      <c r="V556"/>
      <c r="W556"/>
      <c r="X556"/>
      <c r="Y556"/>
      <c r="Z556"/>
      <c r="AA556"/>
      <c r="AB556"/>
      <c r="AC556"/>
      <c r="AD556"/>
      <c r="AE556"/>
      <c r="AF556"/>
      <c r="AG556"/>
      <c r="AH556"/>
      <c r="AI556"/>
    </row>
    <row r="557" spans="1:35" s="33" customFormat="1" ht="15.75">
      <c r="A557" s="183"/>
      <c r="B557" s="171"/>
      <c r="C557" s="130"/>
      <c r="D557" s="130"/>
      <c r="E557" s="32"/>
      <c r="F557"/>
      <c r="G557"/>
      <c r="H557"/>
      <c r="I557"/>
      <c r="J557"/>
      <c r="K557"/>
      <c r="L557"/>
      <c r="M557"/>
      <c r="N557"/>
      <c r="O557"/>
      <c r="P557"/>
      <c r="Q557"/>
      <c r="R557"/>
      <c r="S557"/>
      <c r="T557"/>
      <c r="U557"/>
      <c r="V557"/>
      <c r="W557"/>
      <c r="X557"/>
      <c r="Y557"/>
      <c r="Z557"/>
      <c r="AA557"/>
      <c r="AB557"/>
      <c r="AC557"/>
      <c r="AD557"/>
      <c r="AE557"/>
      <c r="AF557"/>
      <c r="AG557"/>
      <c r="AH557"/>
      <c r="AI557"/>
    </row>
    <row r="558" spans="1:35" s="33" customFormat="1" ht="15.75">
      <c r="A558" s="183"/>
      <c r="B558" s="171"/>
      <c r="C558" s="130"/>
      <c r="D558" s="130"/>
      <c r="E558" s="32"/>
      <c r="F558"/>
      <c r="G558"/>
      <c r="H558"/>
      <c r="I558"/>
      <c r="J558"/>
      <c r="K558"/>
      <c r="L558"/>
      <c r="M558"/>
      <c r="N558"/>
      <c r="O558"/>
      <c r="P558"/>
      <c r="Q558"/>
      <c r="R558"/>
      <c r="S558"/>
      <c r="T558"/>
      <c r="U558"/>
      <c r="V558"/>
      <c r="W558"/>
      <c r="X558"/>
      <c r="Y558"/>
      <c r="Z558"/>
      <c r="AA558"/>
      <c r="AB558"/>
      <c r="AC558"/>
      <c r="AD558"/>
      <c r="AE558"/>
      <c r="AF558"/>
      <c r="AG558"/>
      <c r="AH558"/>
      <c r="AI558"/>
    </row>
    <row r="559" spans="1:35" s="33" customFormat="1" ht="15.75">
      <c r="A559" s="183"/>
      <c r="B559" s="171"/>
      <c r="C559" s="130"/>
      <c r="D559" s="130"/>
      <c r="E559" s="32"/>
      <c r="F559"/>
      <c r="G559"/>
      <c r="H559"/>
      <c r="I559"/>
      <c r="J559"/>
      <c r="K559"/>
      <c r="L559"/>
      <c r="M559"/>
      <c r="N559"/>
      <c r="O559"/>
      <c r="P559"/>
      <c r="Q559"/>
      <c r="R559"/>
      <c r="S559"/>
      <c r="T559"/>
      <c r="U559"/>
      <c r="V559"/>
      <c r="W559"/>
      <c r="X559"/>
      <c r="Y559"/>
      <c r="Z559"/>
      <c r="AA559"/>
      <c r="AB559"/>
      <c r="AC559"/>
      <c r="AD559"/>
      <c r="AE559"/>
      <c r="AF559"/>
      <c r="AG559"/>
      <c r="AH559"/>
      <c r="AI559"/>
    </row>
    <row r="560" spans="1:35" s="33" customFormat="1" ht="15.75">
      <c r="A560" s="183"/>
      <c r="B560" s="171"/>
      <c r="C560" s="130"/>
      <c r="D560" s="130"/>
      <c r="E560" s="32"/>
      <c r="F560"/>
      <c r="G560"/>
      <c r="H560"/>
      <c r="I560"/>
      <c r="J560"/>
      <c r="K560"/>
      <c r="L560"/>
      <c r="M560"/>
      <c r="N560"/>
      <c r="O560"/>
      <c r="P560"/>
      <c r="Q560"/>
      <c r="R560"/>
      <c r="S560"/>
      <c r="T560"/>
      <c r="U560"/>
      <c r="V560"/>
      <c r="W560"/>
      <c r="X560"/>
      <c r="Y560"/>
      <c r="Z560"/>
      <c r="AA560"/>
      <c r="AB560"/>
      <c r="AC560"/>
      <c r="AD560"/>
      <c r="AE560"/>
      <c r="AF560"/>
      <c r="AG560"/>
      <c r="AH560"/>
      <c r="AI560"/>
    </row>
    <row r="561" spans="1:35" s="33" customFormat="1" ht="15.75">
      <c r="A561" s="183"/>
      <c r="B561" s="171"/>
      <c r="C561" s="130"/>
      <c r="D561" s="130"/>
      <c r="E561" s="32"/>
      <c r="F561"/>
      <c r="G561"/>
      <c r="H561"/>
      <c r="I561"/>
      <c r="J561"/>
      <c r="K561"/>
      <c r="L561"/>
      <c r="M561"/>
      <c r="N561"/>
      <c r="O561"/>
      <c r="P561"/>
      <c r="Q561"/>
      <c r="R561"/>
      <c r="S561"/>
      <c r="T561"/>
      <c r="U561"/>
      <c r="V561"/>
      <c r="W561"/>
      <c r="X561"/>
      <c r="Y561"/>
      <c r="Z561"/>
      <c r="AA561"/>
      <c r="AB561"/>
      <c r="AC561"/>
      <c r="AD561"/>
      <c r="AE561"/>
      <c r="AF561"/>
      <c r="AG561"/>
      <c r="AH561"/>
      <c r="AI561"/>
    </row>
    <row r="562" spans="1:35" s="33" customFormat="1" ht="15.75">
      <c r="A562" s="183"/>
      <c r="B562" s="171"/>
      <c r="C562" s="130"/>
      <c r="D562" s="130"/>
      <c r="E562" s="32"/>
      <c r="F562"/>
      <c r="G562"/>
      <c r="H562"/>
      <c r="I562"/>
      <c r="J562"/>
      <c r="K562"/>
      <c r="L562"/>
      <c r="M562"/>
      <c r="N562"/>
      <c r="O562"/>
      <c r="P562"/>
      <c r="Q562"/>
      <c r="R562"/>
      <c r="S562"/>
      <c r="T562"/>
      <c r="U562"/>
      <c r="V562"/>
      <c r="W562"/>
      <c r="X562"/>
      <c r="Y562"/>
      <c r="Z562"/>
      <c r="AA562"/>
      <c r="AB562"/>
      <c r="AC562"/>
      <c r="AD562"/>
      <c r="AE562"/>
      <c r="AF562"/>
      <c r="AG562"/>
      <c r="AH562"/>
      <c r="AI562"/>
    </row>
    <row r="563" spans="1:35" s="33" customFormat="1" ht="15.75">
      <c r="A563" s="183"/>
      <c r="B563" s="171"/>
      <c r="C563" s="130"/>
      <c r="D563" s="130"/>
      <c r="E563" s="32"/>
      <c r="F563"/>
      <c r="G563"/>
      <c r="H563"/>
      <c r="I563"/>
      <c r="J563"/>
      <c r="K563"/>
      <c r="L563"/>
      <c r="M563"/>
      <c r="N563"/>
      <c r="O563"/>
      <c r="P563"/>
      <c r="Q563"/>
      <c r="R563"/>
      <c r="S563"/>
      <c r="T563"/>
      <c r="U563"/>
      <c r="V563"/>
      <c r="W563"/>
      <c r="X563"/>
      <c r="Y563"/>
      <c r="Z563"/>
      <c r="AA563"/>
      <c r="AB563"/>
      <c r="AC563"/>
      <c r="AD563"/>
      <c r="AE563"/>
      <c r="AF563"/>
      <c r="AG563"/>
      <c r="AH563"/>
      <c r="AI563"/>
    </row>
    <row r="564" spans="1:35" s="33" customFormat="1" ht="15.75">
      <c r="A564" s="183"/>
      <c r="B564" s="171"/>
      <c r="C564" s="130"/>
      <c r="D564" s="130"/>
      <c r="E564" s="32"/>
      <c r="F564"/>
      <c r="G564"/>
      <c r="H564"/>
      <c r="I564"/>
      <c r="J564"/>
      <c r="K564"/>
      <c r="L564"/>
      <c r="M564"/>
      <c r="N564"/>
      <c r="O564"/>
      <c r="P564"/>
      <c r="Q564"/>
      <c r="R564"/>
      <c r="S564"/>
      <c r="T564"/>
      <c r="U564"/>
      <c r="V564"/>
      <c r="W564"/>
      <c r="X564"/>
      <c r="Y564"/>
      <c r="Z564"/>
      <c r="AA564"/>
      <c r="AB564"/>
      <c r="AC564"/>
      <c r="AD564"/>
      <c r="AE564"/>
      <c r="AF564"/>
      <c r="AG564"/>
      <c r="AH564"/>
      <c r="AI564"/>
    </row>
    <row r="565" spans="1:35" s="33" customFormat="1" ht="15.75">
      <c r="A565" s="183"/>
      <c r="B565" s="171"/>
      <c r="C565" s="130"/>
      <c r="D565" s="130"/>
      <c r="E565" s="32"/>
      <c r="F565"/>
      <c r="G565"/>
      <c r="H565"/>
      <c r="I565"/>
      <c r="J565"/>
      <c r="K565"/>
      <c r="L565"/>
      <c r="M565"/>
      <c r="N565"/>
      <c r="O565"/>
      <c r="P565"/>
      <c r="Q565"/>
      <c r="R565"/>
      <c r="S565"/>
      <c r="T565"/>
      <c r="U565"/>
      <c r="V565"/>
      <c r="W565"/>
      <c r="X565"/>
      <c r="Y565"/>
      <c r="Z565"/>
      <c r="AA565"/>
      <c r="AB565"/>
      <c r="AC565"/>
      <c r="AD565"/>
      <c r="AE565"/>
      <c r="AF565"/>
      <c r="AG565"/>
      <c r="AH565"/>
      <c r="AI565"/>
    </row>
    <row r="566" spans="1:35" s="33" customFormat="1" ht="15.75">
      <c r="A566" s="183"/>
      <c r="B566" s="171"/>
      <c r="C566" s="130"/>
      <c r="D566" s="130"/>
      <c r="E566" s="32"/>
      <c r="F566"/>
      <c r="G566"/>
      <c r="H566"/>
      <c r="I566"/>
      <c r="J566"/>
      <c r="K566"/>
      <c r="L566"/>
      <c r="M566"/>
      <c r="N566"/>
      <c r="O566"/>
      <c r="P566"/>
      <c r="Q566"/>
      <c r="R566"/>
      <c r="S566"/>
      <c r="T566"/>
      <c r="U566"/>
      <c r="V566"/>
      <c r="W566"/>
      <c r="X566"/>
      <c r="Y566"/>
      <c r="Z566"/>
      <c r="AA566"/>
      <c r="AB566"/>
      <c r="AC566"/>
      <c r="AD566"/>
      <c r="AE566"/>
      <c r="AF566"/>
      <c r="AG566"/>
      <c r="AH566"/>
      <c r="AI566"/>
    </row>
    <row r="567" spans="1:35" s="33" customFormat="1" ht="15.75">
      <c r="A567" s="183"/>
      <c r="B567" s="171"/>
      <c r="C567" s="130"/>
      <c r="D567" s="130"/>
      <c r="E567" s="32"/>
      <c r="F567"/>
      <c r="G567"/>
      <c r="H567"/>
      <c r="I567"/>
      <c r="J567"/>
      <c r="K567"/>
      <c r="L567"/>
      <c r="M567"/>
      <c r="N567"/>
      <c r="O567"/>
      <c r="P567"/>
      <c r="Q567"/>
      <c r="R567"/>
      <c r="S567"/>
      <c r="T567"/>
      <c r="U567"/>
      <c r="V567"/>
      <c r="W567"/>
      <c r="X567"/>
      <c r="Y567"/>
      <c r="Z567"/>
      <c r="AA567"/>
      <c r="AB567"/>
      <c r="AC567"/>
      <c r="AD567"/>
      <c r="AE567"/>
      <c r="AF567"/>
      <c r="AG567"/>
      <c r="AH567"/>
      <c r="AI567"/>
    </row>
    <row r="568" spans="1:35" s="33" customFormat="1" ht="15.75">
      <c r="A568" s="183"/>
      <c r="B568" s="171"/>
      <c r="C568" s="130"/>
      <c r="D568" s="130"/>
      <c r="E568" s="32"/>
      <c r="F568"/>
      <c r="G568"/>
      <c r="H568"/>
      <c r="I568"/>
      <c r="J568"/>
      <c r="K568"/>
      <c r="L568"/>
      <c r="M568"/>
      <c r="N568"/>
      <c r="O568"/>
      <c r="P568"/>
      <c r="Q568"/>
      <c r="R568"/>
      <c r="S568"/>
      <c r="T568"/>
      <c r="U568"/>
      <c r="V568"/>
      <c r="W568"/>
      <c r="X568"/>
      <c r="Y568"/>
      <c r="Z568"/>
      <c r="AA568"/>
      <c r="AB568"/>
      <c r="AC568"/>
      <c r="AD568"/>
      <c r="AE568"/>
      <c r="AF568"/>
      <c r="AG568"/>
      <c r="AH568"/>
      <c r="AI568"/>
    </row>
    <row r="569" spans="1:35" s="33" customFormat="1" ht="15.75">
      <c r="A569" s="183"/>
      <c r="B569" s="171"/>
      <c r="C569" s="130"/>
      <c r="D569" s="130"/>
      <c r="E569" s="32"/>
      <c r="F569"/>
      <c r="G569"/>
      <c r="H569"/>
      <c r="I569"/>
      <c r="J569"/>
      <c r="K569"/>
      <c r="L569"/>
      <c r="M569"/>
      <c r="N569"/>
      <c r="O569"/>
      <c r="P569"/>
      <c r="Q569"/>
      <c r="R569"/>
      <c r="S569"/>
      <c r="T569"/>
      <c r="U569"/>
      <c r="V569"/>
      <c r="W569"/>
      <c r="X569"/>
      <c r="Y569"/>
      <c r="Z569"/>
      <c r="AA569"/>
      <c r="AB569"/>
      <c r="AC569"/>
      <c r="AD569"/>
      <c r="AE569"/>
      <c r="AF569"/>
      <c r="AG569"/>
      <c r="AH569"/>
      <c r="AI569"/>
    </row>
    <row r="570" spans="1:35" s="33" customFormat="1" ht="15.75">
      <c r="A570" s="183"/>
      <c r="B570" s="171"/>
      <c r="C570" s="130"/>
      <c r="D570" s="130"/>
      <c r="E570" s="32"/>
      <c r="F570"/>
      <c r="G570"/>
      <c r="H570"/>
      <c r="I570"/>
      <c r="J570"/>
      <c r="K570"/>
      <c r="L570"/>
      <c r="M570"/>
      <c r="N570"/>
      <c r="O570"/>
      <c r="P570"/>
      <c r="Q570"/>
      <c r="R570"/>
      <c r="S570"/>
      <c r="T570"/>
      <c r="U570"/>
      <c r="V570"/>
      <c r="W570"/>
      <c r="X570"/>
      <c r="Y570"/>
      <c r="Z570"/>
      <c r="AA570"/>
      <c r="AB570"/>
      <c r="AC570"/>
      <c r="AD570"/>
      <c r="AE570"/>
      <c r="AF570"/>
      <c r="AG570"/>
      <c r="AH570"/>
      <c r="AI570"/>
    </row>
    <row r="571" spans="1:35" s="33" customFormat="1" ht="15.75">
      <c r="A571" s="183"/>
      <c r="B571" s="171"/>
      <c r="C571" s="130"/>
      <c r="D571" s="130"/>
      <c r="E571" s="32"/>
      <c r="F571"/>
      <c r="G571"/>
      <c r="H571"/>
      <c r="I571"/>
      <c r="J571"/>
      <c r="K571"/>
      <c r="L571"/>
      <c r="M571"/>
      <c r="N571"/>
      <c r="O571"/>
      <c r="P571"/>
      <c r="Q571"/>
      <c r="R571"/>
      <c r="S571"/>
      <c r="T571"/>
      <c r="U571"/>
      <c r="V571"/>
      <c r="W571"/>
      <c r="X571"/>
      <c r="Y571"/>
      <c r="Z571"/>
      <c r="AA571"/>
      <c r="AB571"/>
      <c r="AC571"/>
      <c r="AD571"/>
      <c r="AE571"/>
      <c r="AF571"/>
      <c r="AG571"/>
      <c r="AH571"/>
      <c r="AI571"/>
    </row>
    <row r="572" spans="1:35" s="33" customFormat="1" ht="15.75">
      <c r="A572" s="183"/>
      <c r="B572" s="171"/>
      <c r="C572" s="130"/>
      <c r="D572" s="130"/>
      <c r="E572" s="32"/>
      <c r="F572"/>
      <c r="G572"/>
      <c r="H572"/>
      <c r="I572"/>
      <c r="J572"/>
      <c r="K572"/>
      <c r="L572"/>
      <c r="M572"/>
      <c r="N572"/>
      <c r="O572"/>
      <c r="P572"/>
      <c r="Q572"/>
      <c r="R572"/>
      <c r="S572"/>
      <c r="T572"/>
      <c r="U572"/>
      <c r="V572"/>
      <c r="W572"/>
      <c r="X572"/>
      <c r="Y572"/>
      <c r="Z572"/>
      <c r="AA572"/>
      <c r="AB572"/>
      <c r="AC572"/>
      <c r="AD572"/>
      <c r="AE572"/>
      <c r="AF572"/>
      <c r="AG572"/>
      <c r="AH572"/>
      <c r="AI572"/>
    </row>
    <row r="573" spans="1:35" s="33" customFormat="1" ht="15.75">
      <c r="A573" s="183"/>
      <c r="B573" s="171"/>
      <c r="C573" s="130"/>
      <c r="D573" s="130"/>
      <c r="E573" s="32"/>
      <c r="F573"/>
      <c r="G573"/>
      <c r="H573"/>
      <c r="I573"/>
      <c r="J573"/>
      <c r="K573"/>
      <c r="L573"/>
      <c r="M573"/>
      <c r="N573"/>
      <c r="O573"/>
      <c r="P573"/>
      <c r="Q573"/>
      <c r="R573"/>
      <c r="S573"/>
      <c r="T573"/>
      <c r="U573"/>
      <c r="V573"/>
      <c r="W573"/>
      <c r="X573"/>
      <c r="Y573"/>
      <c r="Z573"/>
      <c r="AA573"/>
      <c r="AB573"/>
      <c r="AC573"/>
      <c r="AD573"/>
      <c r="AE573"/>
      <c r="AF573"/>
      <c r="AG573"/>
      <c r="AH573"/>
      <c r="AI573"/>
    </row>
    <row r="574" spans="1:35" s="33" customFormat="1" ht="15.75">
      <c r="A574" s="183"/>
      <c r="B574" s="171"/>
      <c r="C574" s="130"/>
      <c r="D574" s="130"/>
      <c r="E574" s="32"/>
      <c r="F574"/>
      <c r="G574"/>
      <c r="H574"/>
      <c r="I574"/>
      <c r="J574"/>
      <c r="K574"/>
      <c r="L574"/>
      <c r="M574"/>
      <c r="N574"/>
      <c r="O574"/>
      <c r="P574"/>
      <c r="Q574"/>
      <c r="R574"/>
      <c r="S574"/>
      <c r="T574"/>
      <c r="U574"/>
      <c r="V574"/>
      <c r="W574"/>
      <c r="X574"/>
      <c r="Y574"/>
      <c r="Z574"/>
      <c r="AA574"/>
      <c r="AB574"/>
      <c r="AC574"/>
      <c r="AD574"/>
      <c r="AE574"/>
      <c r="AF574"/>
      <c r="AG574"/>
      <c r="AH574"/>
      <c r="AI574"/>
    </row>
    <row r="575" spans="1:35" s="33" customFormat="1" ht="15.75">
      <c r="A575" s="183"/>
      <c r="B575" s="171"/>
      <c r="C575" s="130"/>
      <c r="D575" s="130"/>
      <c r="E575" s="32"/>
      <c r="F575"/>
      <c r="G575"/>
      <c r="H575"/>
      <c r="I575"/>
      <c r="J575"/>
      <c r="K575"/>
      <c r="L575"/>
      <c r="M575"/>
      <c r="N575"/>
      <c r="O575"/>
      <c r="P575"/>
      <c r="Q575"/>
      <c r="R575"/>
      <c r="S575"/>
      <c r="T575"/>
      <c r="U575"/>
      <c r="V575"/>
      <c r="W575"/>
      <c r="X575"/>
      <c r="Y575"/>
      <c r="Z575"/>
      <c r="AA575"/>
      <c r="AB575"/>
      <c r="AC575"/>
      <c r="AD575"/>
      <c r="AE575"/>
      <c r="AF575"/>
      <c r="AG575"/>
      <c r="AH575"/>
      <c r="AI575"/>
    </row>
    <row r="576" spans="1:35" s="33" customFormat="1" ht="15.75">
      <c r="A576" s="183"/>
      <c r="B576" s="171"/>
      <c r="C576" s="130"/>
      <c r="D576" s="130"/>
      <c r="E576" s="32"/>
      <c r="F576"/>
      <c r="G576"/>
      <c r="H576"/>
      <c r="I576"/>
      <c r="J576"/>
      <c r="K576"/>
      <c r="L576"/>
      <c r="M576"/>
      <c r="N576"/>
      <c r="O576"/>
      <c r="P576"/>
      <c r="Q576"/>
      <c r="R576"/>
      <c r="S576"/>
      <c r="T576"/>
      <c r="U576"/>
      <c r="V576"/>
      <c r="W576"/>
      <c r="X576"/>
      <c r="Y576"/>
      <c r="Z576"/>
      <c r="AA576"/>
      <c r="AB576"/>
      <c r="AC576"/>
      <c r="AD576"/>
      <c r="AE576"/>
      <c r="AF576"/>
      <c r="AG576"/>
      <c r="AH576"/>
      <c r="AI576"/>
    </row>
    <row r="577" spans="1:35" s="33" customFormat="1" ht="15.75">
      <c r="A577" s="183"/>
      <c r="B577" s="171"/>
      <c r="C577" s="130"/>
      <c r="D577" s="130"/>
      <c r="E577" s="32"/>
      <c r="F577"/>
      <c r="G577"/>
      <c r="H577"/>
      <c r="I577"/>
      <c r="J577"/>
      <c r="K577"/>
      <c r="L577"/>
      <c r="M577"/>
      <c r="N577"/>
      <c r="O577"/>
      <c r="P577"/>
      <c r="Q577"/>
      <c r="R577"/>
      <c r="S577"/>
      <c r="T577"/>
      <c r="U577"/>
      <c r="V577"/>
      <c r="W577"/>
      <c r="X577"/>
      <c r="Y577"/>
      <c r="Z577"/>
      <c r="AA577"/>
      <c r="AB577"/>
      <c r="AC577"/>
      <c r="AD577"/>
      <c r="AE577"/>
      <c r="AF577"/>
      <c r="AG577"/>
      <c r="AH577"/>
      <c r="AI577"/>
    </row>
    <row r="578" spans="1:35" s="33" customFormat="1" ht="15.75">
      <c r="A578" s="183"/>
      <c r="B578" s="171"/>
      <c r="C578" s="130"/>
      <c r="D578" s="130"/>
      <c r="E578" s="32"/>
      <c r="F578"/>
      <c r="G578"/>
      <c r="H578"/>
      <c r="I578"/>
      <c r="J578"/>
      <c r="K578"/>
      <c r="L578"/>
      <c r="M578"/>
      <c r="N578"/>
      <c r="O578"/>
      <c r="P578"/>
      <c r="Q578"/>
      <c r="R578"/>
      <c r="S578"/>
      <c r="T578"/>
      <c r="U578"/>
      <c r="V578"/>
      <c r="W578"/>
      <c r="X578"/>
      <c r="Y578"/>
      <c r="Z578"/>
      <c r="AA578"/>
      <c r="AB578"/>
      <c r="AC578"/>
      <c r="AD578"/>
      <c r="AE578"/>
      <c r="AF578"/>
      <c r="AG578"/>
      <c r="AH578"/>
      <c r="AI578"/>
    </row>
    <row r="579" spans="1:35" s="33" customFormat="1" ht="15.75">
      <c r="A579" s="183"/>
      <c r="B579" s="171"/>
      <c r="C579" s="130"/>
      <c r="D579" s="130"/>
      <c r="E579" s="32"/>
      <c r="F579"/>
      <c r="G579"/>
      <c r="H579"/>
      <c r="I579"/>
      <c r="J579"/>
      <c r="K579"/>
      <c r="L579"/>
      <c r="M579"/>
      <c r="N579"/>
      <c r="O579"/>
      <c r="P579"/>
      <c r="Q579"/>
      <c r="R579"/>
      <c r="S579"/>
      <c r="T579"/>
      <c r="U579"/>
      <c r="V579"/>
      <c r="W579"/>
      <c r="X579"/>
      <c r="Y579"/>
      <c r="Z579"/>
      <c r="AA579"/>
      <c r="AB579"/>
      <c r="AC579"/>
      <c r="AD579"/>
      <c r="AE579"/>
      <c r="AF579"/>
      <c r="AG579"/>
      <c r="AH579"/>
      <c r="AI579"/>
    </row>
    <row r="580" spans="1:35" s="33" customFormat="1" ht="15.75">
      <c r="A580" s="183"/>
      <c r="B580" s="171"/>
      <c r="C580" s="130"/>
      <c r="D580" s="130"/>
      <c r="E580" s="32"/>
      <c r="F580"/>
      <c r="G580"/>
      <c r="H580"/>
      <c r="I580"/>
      <c r="J580"/>
      <c r="K580"/>
      <c r="L580"/>
      <c r="M580"/>
      <c r="N580"/>
      <c r="O580"/>
      <c r="P580"/>
      <c r="Q580"/>
      <c r="R580"/>
      <c r="S580"/>
      <c r="T580"/>
      <c r="U580"/>
      <c r="V580"/>
      <c r="W580"/>
      <c r="X580"/>
      <c r="Y580"/>
      <c r="Z580"/>
      <c r="AA580"/>
      <c r="AB580"/>
      <c r="AC580"/>
      <c r="AD580"/>
      <c r="AE580"/>
      <c r="AF580"/>
      <c r="AG580"/>
      <c r="AH580"/>
      <c r="AI580"/>
    </row>
    <row r="581" spans="1:35" s="33" customFormat="1" ht="15.75">
      <c r="A581" s="183"/>
      <c r="B581" s="171"/>
      <c r="C581" s="130"/>
      <c r="D581" s="130"/>
      <c r="E581" s="32"/>
      <c r="F581"/>
      <c r="G581"/>
      <c r="H581"/>
      <c r="I581"/>
      <c r="J581"/>
      <c r="K581"/>
      <c r="L581"/>
      <c r="M581"/>
      <c r="N581"/>
      <c r="O581"/>
      <c r="P581"/>
      <c r="Q581"/>
      <c r="R581"/>
      <c r="S581"/>
      <c r="T581"/>
      <c r="U581"/>
      <c r="V581"/>
      <c r="W581"/>
      <c r="X581"/>
      <c r="Y581"/>
      <c r="Z581"/>
      <c r="AA581"/>
      <c r="AB581"/>
      <c r="AC581"/>
      <c r="AD581"/>
      <c r="AE581"/>
      <c r="AF581"/>
      <c r="AG581"/>
      <c r="AH581"/>
      <c r="AI581"/>
    </row>
    <row r="582" spans="1:35" s="33" customFormat="1" ht="15.75">
      <c r="A582" s="183"/>
      <c r="B582" s="171"/>
      <c r="C582" s="130"/>
      <c r="D582" s="130"/>
      <c r="E582" s="32"/>
      <c r="F582"/>
      <c r="G582"/>
      <c r="H582"/>
      <c r="I582"/>
      <c r="J582"/>
      <c r="K582"/>
      <c r="L582"/>
      <c r="M582"/>
      <c r="N582"/>
      <c r="O582"/>
      <c r="P582"/>
      <c r="Q582"/>
      <c r="R582"/>
      <c r="S582"/>
      <c r="T582"/>
      <c r="U582"/>
      <c r="V582"/>
      <c r="W582"/>
      <c r="X582"/>
      <c r="Y582"/>
      <c r="Z582"/>
      <c r="AA582"/>
      <c r="AB582"/>
      <c r="AC582"/>
      <c r="AD582"/>
      <c r="AE582"/>
      <c r="AF582"/>
      <c r="AG582"/>
      <c r="AH582"/>
      <c r="AI582"/>
    </row>
    <row r="583" spans="1:35" s="33" customFormat="1" ht="15.75">
      <c r="A583" s="183"/>
      <c r="B583" s="171"/>
      <c r="C583" s="130"/>
      <c r="D583" s="130"/>
      <c r="E583" s="32"/>
      <c r="F583"/>
      <c r="G583"/>
      <c r="H583"/>
      <c r="I583"/>
      <c r="J583"/>
      <c r="K583"/>
      <c r="L583"/>
      <c r="M583"/>
      <c r="N583"/>
      <c r="O583"/>
      <c r="P583"/>
      <c r="Q583"/>
      <c r="R583"/>
      <c r="S583"/>
      <c r="T583"/>
      <c r="U583"/>
      <c r="V583"/>
      <c r="W583"/>
      <c r="X583"/>
      <c r="Y583"/>
      <c r="Z583"/>
      <c r="AA583"/>
      <c r="AB583"/>
      <c r="AC583"/>
      <c r="AD583"/>
      <c r="AE583"/>
      <c r="AF583"/>
      <c r="AG583"/>
      <c r="AH583"/>
      <c r="AI583"/>
    </row>
    <row r="584" spans="1:35" s="33" customFormat="1" ht="15.75">
      <c r="A584" s="183"/>
      <c r="B584" s="171"/>
      <c r="C584" s="130"/>
      <c r="D584" s="130"/>
      <c r="E584" s="32"/>
      <c r="F584"/>
      <c r="G584"/>
      <c r="H584"/>
      <c r="I584"/>
      <c r="J584"/>
      <c r="K584"/>
      <c r="L584"/>
      <c r="M584"/>
      <c r="N584"/>
      <c r="O584"/>
      <c r="P584"/>
      <c r="Q584"/>
      <c r="R584"/>
      <c r="S584"/>
      <c r="T584"/>
      <c r="U584"/>
      <c r="V584"/>
      <c r="W584"/>
      <c r="X584"/>
      <c r="Y584"/>
      <c r="Z584"/>
      <c r="AA584"/>
      <c r="AB584"/>
      <c r="AC584"/>
      <c r="AD584"/>
      <c r="AE584"/>
      <c r="AF584"/>
      <c r="AG584"/>
      <c r="AH584"/>
      <c r="AI584"/>
    </row>
    <row r="585" spans="1:35" s="33" customFormat="1" ht="15.75">
      <c r="A585" s="183"/>
      <c r="B585" s="171"/>
      <c r="C585" s="130"/>
      <c r="D585" s="130"/>
      <c r="E585" s="32"/>
      <c r="F585"/>
      <c r="G585"/>
      <c r="H585"/>
      <c r="I585"/>
      <c r="J585"/>
      <c r="K585"/>
      <c r="L585"/>
      <c r="M585"/>
      <c r="N585"/>
      <c r="O585"/>
      <c r="P585"/>
      <c r="Q585"/>
      <c r="R585"/>
      <c r="S585"/>
      <c r="T585"/>
      <c r="U585"/>
      <c r="V585"/>
      <c r="W585"/>
      <c r="X585"/>
      <c r="Y585"/>
      <c r="Z585"/>
      <c r="AA585"/>
      <c r="AB585"/>
      <c r="AC585"/>
      <c r="AD585"/>
      <c r="AE585"/>
      <c r="AF585"/>
      <c r="AG585"/>
      <c r="AH585"/>
      <c r="AI585"/>
    </row>
    <row r="586" spans="1:35" s="33" customFormat="1" ht="15.75">
      <c r="A586" s="183"/>
      <c r="B586" s="171"/>
      <c r="C586" s="130"/>
      <c r="D586" s="130"/>
      <c r="E586" s="32"/>
      <c r="F586"/>
      <c r="G586"/>
      <c r="H586"/>
      <c r="I586"/>
      <c r="J586"/>
      <c r="K586"/>
      <c r="L586"/>
      <c r="M586"/>
      <c r="N586"/>
      <c r="O586"/>
      <c r="P586"/>
      <c r="Q586"/>
      <c r="R586"/>
      <c r="S586"/>
      <c r="T586"/>
      <c r="U586"/>
      <c r="V586"/>
      <c r="W586"/>
      <c r="X586"/>
      <c r="Y586"/>
      <c r="Z586"/>
      <c r="AA586"/>
      <c r="AB586"/>
      <c r="AC586"/>
      <c r="AD586"/>
      <c r="AE586"/>
      <c r="AF586"/>
      <c r="AG586"/>
      <c r="AH586"/>
      <c r="AI586"/>
    </row>
    <row r="587" spans="1:35" s="33" customFormat="1" ht="15.75">
      <c r="A587" s="183"/>
      <c r="B587" s="171"/>
      <c r="C587" s="130"/>
      <c r="D587" s="130"/>
      <c r="E587" s="32"/>
      <c r="F587"/>
      <c r="G587"/>
      <c r="H587"/>
      <c r="I587"/>
      <c r="J587"/>
      <c r="K587"/>
      <c r="L587"/>
      <c r="M587"/>
      <c r="N587"/>
      <c r="O587"/>
      <c r="P587"/>
      <c r="Q587"/>
      <c r="R587"/>
      <c r="S587"/>
      <c r="T587"/>
      <c r="U587"/>
      <c r="V587"/>
      <c r="W587"/>
      <c r="X587"/>
      <c r="Y587"/>
      <c r="Z587"/>
      <c r="AA587"/>
      <c r="AB587"/>
      <c r="AC587"/>
      <c r="AD587"/>
      <c r="AE587"/>
      <c r="AF587"/>
      <c r="AG587"/>
      <c r="AH587"/>
      <c r="AI587"/>
    </row>
    <row r="588" spans="1:35" s="33" customFormat="1" ht="15.75">
      <c r="A588" s="183"/>
      <c r="B588" s="171"/>
      <c r="C588" s="130"/>
      <c r="D588" s="130"/>
      <c r="E588" s="32"/>
      <c r="F588"/>
      <c r="G588"/>
      <c r="H588"/>
      <c r="I588"/>
      <c r="J588"/>
      <c r="K588"/>
      <c r="L588"/>
      <c r="M588"/>
      <c r="N588"/>
      <c r="O588"/>
      <c r="P588"/>
      <c r="Q588"/>
      <c r="R588"/>
      <c r="S588"/>
      <c r="T588"/>
      <c r="U588"/>
      <c r="V588"/>
      <c r="W588"/>
      <c r="X588"/>
      <c r="Y588"/>
      <c r="Z588"/>
      <c r="AA588"/>
      <c r="AB588"/>
      <c r="AC588"/>
      <c r="AD588"/>
      <c r="AE588"/>
      <c r="AF588"/>
      <c r="AG588"/>
      <c r="AH588"/>
      <c r="AI588"/>
    </row>
    <row r="589" spans="1:35" s="33" customFormat="1" ht="15.75">
      <c r="A589" s="183"/>
      <c r="B589" s="171"/>
      <c r="C589" s="130"/>
      <c r="D589" s="130"/>
      <c r="E589" s="32"/>
      <c r="F589"/>
      <c r="G589"/>
      <c r="H589"/>
      <c r="I589"/>
      <c r="J589"/>
      <c r="K589"/>
      <c r="L589"/>
      <c r="M589"/>
      <c r="N589"/>
      <c r="O589"/>
      <c r="P589"/>
      <c r="Q589"/>
      <c r="R589"/>
      <c r="S589"/>
      <c r="T589"/>
      <c r="U589"/>
      <c r="V589"/>
      <c r="W589"/>
      <c r="X589"/>
      <c r="Y589"/>
      <c r="Z589"/>
      <c r="AA589"/>
      <c r="AB589"/>
      <c r="AC589"/>
      <c r="AD589"/>
      <c r="AE589"/>
      <c r="AF589"/>
      <c r="AG589"/>
      <c r="AH589"/>
      <c r="AI589"/>
    </row>
    <row r="590" spans="1:35" s="33" customFormat="1" ht="15.75">
      <c r="A590" s="183"/>
      <c r="B590" s="171"/>
      <c r="C590" s="130"/>
      <c r="D590" s="130"/>
      <c r="E590" s="32"/>
      <c r="F590"/>
      <c r="G590"/>
      <c r="H590"/>
      <c r="I590"/>
      <c r="J590"/>
      <c r="K590"/>
      <c r="L590"/>
      <c r="M590"/>
      <c r="N590"/>
      <c r="O590"/>
      <c r="P590"/>
      <c r="Q590"/>
      <c r="R590"/>
      <c r="S590"/>
      <c r="T590"/>
      <c r="U590"/>
      <c r="V590"/>
      <c r="W590"/>
      <c r="X590"/>
      <c r="Y590"/>
      <c r="Z590"/>
      <c r="AA590"/>
      <c r="AB590"/>
      <c r="AC590"/>
      <c r="AD590"/>
      <c r="AE590"/>
      <c r="AF590"/>
      <c r="AG590"/>
      <c r="AH590"/>
      <c r="AI590"/>
    </row>
    <row r="591" spans="1:35" s="33" customFormat="1" ht="15.75">
      <c r="A591" s="183"/>
      <c r="B591" s="171"/>
      <c r="C591" s="130"/>
      <c r="D591" s="130"/>
      <c r="E591" s="32"/>
      <c r="F591"/>
      <c r="G591"/>
      <c r="H591"/>
      <c r="I591"/>
      <c r="J591"/>
      <c r="K591"/>
      <c r="L591"/>
      <c r="M591"/>
      <c r="N591"/>
      <c r="O591"/>
      <c r="P591"/>
      <c r="Q591"/>
      <c r="R591"/>
      <c r="S591"/>
      <c r="T591"/>
      <c r="U591"/>
      <c r="V591"/>
      <c r="W591"/>
      <c r="X591"/>
      <c r="Y591"/>
      <c r="Z591"/>
      <c r="AA591"/>
      <c r="AB591"/>
      <c r="AC591"/>
      <c r="AD591"/>
      <c r="AE591"/>
      <c r="AF591"/>
      <c r="AG591"/>
      <c r="AH591"/>
      <c r="AI591"/>
    </row>
    <row r="592" spans="1:35" s="33" customFormat="1" ht="15.75">
      <c r="A592" s="183"/>
      <c r="B592" s="171"/>
      <c r="C592" s="130"/>
      <c r="D592" s="130"/>
      <c r="E592" s="32"/>
      <c r="F592"/>
      <c r="G592"/>
      <c r="H592"/>
      <c r="I592"/>
      <c r="J592"/>
      <c r="K592"/>
      <c r="L592"/>
      <c r="M592"/>
      <c r="N592"/>
      <c r="O592"/>
      <c r="P592"/>
      <c r="Q592"/>
      <c r="R592"/>
      <c r="S592"/>
      <c r="T592"/>
      <c r="U592"/>
      <c r="V592"/>
      <c r="W592"/>
      <c r="X592"/>
      <c r="Y592"/>
      <c r="Z592"/>
      <c r="AA592"/>
      <c r="AB592"/>
      <c r="AC592"/>
      <c r="AD592"/>
      <c r="AE592"/>
      <c r="AF592"/>
      <c r="AG592"/>
      <c r="AH592"/>
      <c r="AI592"/>
    </row>
    <row r="593" spans="1:35" s="33" customFormat="1" ht="15.75">
      <c r="A593" s="183"/>
      <c r="B593" s="171"/>
      <c r="C593" s="130"/>
      <c r="D593" s="130"/>
      <c r="E593" s="32"/>
      <c r="F593"/>
      <c r="G593"/>
      <c r="H593"/>
      <c r="I593"/>
      <c r="J593"/>
      <c r="K593"/>
      <c r="L593"/>
      <c r="M593"/>
      <c r="N593"/>
      <c r="O593"/>
      <c r="P593"/>
      <c r="Q593"/>
      <c r="R593"/>
      <c r="S593"/>
      <c r="T593"/>
      <c r="U593"/>
      <c r="V593"/>
      <c r="W593"/>
      <c r="X593"/>
      <c r="Y593"/>
      <c r="Z593"/>
      <c r="AA593"/>
      <c r="AB593"/>
      <c r="AC593"/>
      <c r="AD593"/>
      <c r="AE593"/>
      <c r="AF593"/>
      <c r="AG593"/>
      <c r="AH593"/>
      <c r="AI593"/>
    </row>
    <row r="594" spans="1:35" s="33" customFormat="1" ht="15.75">
      <c r="A594" s="183"/>
      <c r="B594" s="171"/>
      <c r="C594" s="130"/>
      <c r="D594" s="130"/>
      <c r="E594" s="32"/>
      <c r="F594"/>
      <c r="G594"/>
      <c r="H594"/>
      <c r="I594"/>
      <c r="J594"/>
      <c r="K594"/>
      <c r="L594"/>
      <c r="M594"/>
      <c r="N594"/>
      <c r="O594"/>
      <c r="P594"/>
      <c r="Q594"/>
      <c r="R594"/>
      <c r="S594"/>
      <c r="T594"/>
      <c r="U594"/>
      <c r="V594"/>
      <c r="W594"/>
      <c r="X594"/>
      <c r="Y594"/>
      <c r="Z594"/>
      <c r="AA594"/>
      <c r="AB594"/>
      <c r="AC594"/>
      <c r="AD594"/>
      <c r="AE594"/>
      <c r="AF594"/>
      <c r="AG594"/>
      <c r="AH594"/>
      <c r="AI594"/>
    </row>
    <row r="595" spans="1:35" s="33" customFormat="1" ht="15.75">
      <c r="A595" s="183"/>
      <c r="B595" s="171"/>
      <c r="C595" s="130"/>
      <c r="D595" s="130"/>
      <c r="E595" s="32"/>
      <c r="F595"/>
      <c r="G595"/>
      <c r="H595"/>
      <c r="I595"/>
      <c r="J595"/>
      <c r="K595"/>
      <c r="L595"/>
      <c r="M595"/>
      <c r="N595"/>
      <c r="O595"/>
      <c r="P595"/>
      <c r="Q595"/>
      <c r="R595"/>
      <c r="S595"/>
      <c r="T595"/>
      <c r="U595"/>
      <c r="V595"/>
      <c r="W595"/>
      <c r="X595"/>
      <c r="Y595"/>
      <c r="Z595"/>
      <c r="AA595"/>
      <c r="AB595"/>
      <c r="AC595"/>
      <c r="AD595"/>
      <c r="AE595"/>
      <c r="AF595"/>
      <c r="AG595"/>
      <c r="AH595"/>
      <c r="AI595"/>
    </row>
    <row r="596" spans="1:35" s="33" customFormat="1" ht="15.75">
      <c r="A596" s="183"/>
      <c r="B596" s="171"/>
      <c r="C596" s="130"/>
      <c r="D596" s="130"/>
      <c r="E596" s="32"/>
      <c r="F596"/>
      <c r="G596"/>
      <c r="H596"/>
      <c r="I596"/>
      <c r="J596"/>
      <c r="K596"/>
      <c r="L596"/>
      <c r="M596"/>
      <c r="N596"/>
      <c r="O596"/>
      <c r="P596"/>
      <c r="Q596"/>
      <c r="R596"/>
      <c r="S596"/>
      <c r="T596"/>
      <c r="U596"/>
      <c r="V596"/>
      <c r="W596"/>
      <c r="X596"/>
      <c r="Y596"/>
      <c r="Z596"/>
      <c r="AA596"/>
      <c r="AB596"/>
      <c r="AC596"/>
      <c r="AD596"/>
      <c r="AE596"/>
      <c r="AF596"/>
      <c r="AG596"/>
      <c r="AH596"/>
      <c r="AI596"/>
    </row>
    <row r="597" spans="1:35" s="33" customFormat="1" ht="15.75">
      <c r="A597" s="183"/>
      <c r="B597" s="171"/>
      <c r="C597" s="130"/>
      <c r="D597" s="130"/>
      <c r="E597" s="32"/>
      <c r="F597"/>
      <c r="G597"/>
      <c r="H597"/>
      <c r="I597"/>
      <c r="J597"/>
      <c r="K597"/>
      <c r="L597"/>
      <c r="M597"/>
      <c r="N597"/>
      <c r="O597"/>
      <c r="P597"/>
      <c r="Q597"/>
      <c r="R597"/>
      <c r="S597"/>
      <c r="T597"/>
      <c r="U597"/>
      <c r="V597"/>
      <c r="W597"/>
      <c r="X597"/>
      <c r="Y597"/>
      <c r="Z597"/>
      <c r="AA597"/>
      <c r="AB597"/>
      <c r="AC597"/>
      <c r="AD597"/>
      <c r="AE597"/>
      <c r="AF597"/>
      <c r="AG597"/>
      <c r="AH597"/>
      <c r="AI597"/>
    </row>
    <row r="598" spans="1:35" s="33" customFormat="1" ht="15.75">
      <c r="A598" s="183"/>
      <c r="B598" s="171"/>
      <c r="C598" s="130"/>
      <c r="D598" s="130"/>
      <c r="E598" s="32"/>
      <c r="F598"/>
      <c r="G598"/>
      <c r="H598"/>
      <c r="I598"/>
      <c r="J598"/>
      <c r="K598"/>
      <c r="L598"/>
      <c r="M598"/>
      <c r="N598"/>
      <c r="O598"/>
      <c r="P598"/>
      <c r="Q598"/>
      <c r="R598"/>
      <c r="S598"/>
      <c r="T598"/>
      <c r="U598"/>
      <c r="V598"/>
      <c r="W598"/>
      <c r="X598"/>
      <c r="Y598"/>
      <c r="Z598"/>
      <c r="AA598"/>
      <c r="AB598"/>
      <c r="AC598"/>
      <c r="AD598"/>
      <c r="AE598"/>
      <c r="AF598"/>
      <c r="AG598"/>
      <c r="AH598"/>
      <c r="AI598"/>
    </row>
    <row r="599" spans="1:35" s="33" customFormat="1" ht="15.75">
      <c r="A599" s="183"/>
      <c r="B599" s="171"/>
      <c r="C599" s="130"/>
      <c r="D599" s="130"/>
      <c r="E599" s="32"/>
      <c r="F599"/>
      <c r="G599"/>
      <c r="H599"/>
      <c r="I599"/>
      <c r="J599"/>
      <c r="K599"/>
      <c r="L599"/>
      <c r="M599"/>
      <c r="N599"/>
      <c r="O599"/>
      <c r="P599"/>
      <c r="Q599"/>
      <c r="R599"/>
      <c r="S599"/>
      <c r="T599"/>
      <c r="U599"/>
      <c r="V599"/>
      <c r="W599"/>
      <c r="X599"/>
      <c r="Y599"/>
      <c r="Z599"/>
      <c r="AA599"/>
      <c r="AB599"/>
      <c r="AC599"/>
      <c r="AD599"/>
      <c r="AE599"/>
      <c r="AF599"/>
      <c r="AG599"/>
      <c r="AH599"/>
      <c r="AI599"/>
    </row>
    <row r="600" spans="1:35" s="33" customFormat="1" ht="15.75">
      <c r="A600" s="183"/>
      <c r="B600" s="171"/>
      <c r="C600" s="130"/>
      <c r="D600" s="130"/>
      <c r="E600" s="32"/>
      <c r="F600"/>
      <c r="G600"/>
      <c r="H600"/>
      <c r="I600"/>
      <c r="J600"/>
      <c r="K600"/>
      <c r="L600"/>
      <c r="M600"/>
      <c r="N600"/>
      <c r="O600"/>
      <c r="P600"/>
      <c r="Q600"/>
      <c r="R600"/>
      <c r="S600"/>
      <c r="T600"/>
      <c r="U600"/>
      <c r="V600"/>
      <c r="W600"/>
      <c r="X600"/>
      <c r="Y600"/>
      <c r="Z600"/>
      <c r="AA600"/>
      <c r="AB600"/>
      <c r="AC600"/>
      <c r="AD600"/>
      <c r="AE600"/>
      <c r="AF600"/>
      <c r="AG600"/>
      <c r="AH600"/>
      <c r="AI600"/>
    </row>
    <row r="601" spans="1:35" s="33" customFormat="1" ht="15.75">
      <c r="A601" s="183"/>
      <c r="B601" s="171"/>
      <c r="C601" s="130"/>
      <c r="D601" s="130"/>
      <c r="E601" s="32"/>
      <c r="F601"/>
      <c r="G601"/>
      <c r="H601"/>
      <c r="I601"/>
      <c r="J601"/>
      <c r="K601"/>
      <c r="L601"/>
      <c r="M601"/>
      <c r="N601"/>
      <c r="O601"/>
      <c r="P601"/>
      <c r="Q601"/>
      <c r="R601"/>
      <c r="S601"/>
      <c r="T601"/>
      <c r="U601"/>
      <c r="V601"/>
      <c r="W601"/>
      <c r="X601"/>
      <c r="Y601"/>
      <c r="Z601"/>
      <c r="AA601"/>
      <c r="AB601"/>
      <c r="AC601"/>
      <c r="AD601"/>
      <c r="AE601"/>
      <c r="AF601"/>
      <c r="AG601"/>
      <c r="AH601"/>
      <c r="AI601"/>
    </row>
    <row r="602" spans="1:35" s="33" customFormat="1" ht="15.75">
      <c r="A602" s="183"/>
      <c r="B602" s="171"/>
      <c r="C602" s="130"/>
      <c r="D602" s="130"/>
      <c r="E602" s="32"/>
      <c r="F602"/>
      <c r="G602"/>
      <c r="H602"/>
      <c r="I602"/>
      <c r="J602"/>
      <c r="K602"/>
      <c r="L602"/>
      <c r="M602"/>
      <c r="N602"/>
      <c r="O602"/>
      <c r="P602"/>
      <c r="Q602"/>
      <c r="R602"/>
      <c r="S602"/>
      <c r="T602"/>
      <c r="U602"/>
      <c r="V602"/>
      <c r="W602"/>
      <c r="X602"/>
      <c r="Y602"/>
      <c r="Z602"/>
      <c r="AA602"/>
      <c r="AB602"/>
      <c r="AC602"/>
      <c r="AD602"/>
      <c r="AE602"/>
      <c r="AF602"/>
      <c r="AG602"/>
      <c r="AH602"/>
      <c r="AI602"/>
    </row>
    <row r="603" spans="1:35" s="33" customFormat="1" ht="15.75">
      <c r="A603" s="183"/>
      <c r="B603" s="171"/>
      <c r="C603" s="130"/>
      <c r="D603" s="130"/>
      <c r="E603" s="32"/>
      <c r="F603"/>
      <c r="G603"/>
      <c r="H603"/>
      <c r="I603"/>
      <c r="J603"/>
      <c r="K603"/>
      <c r="L603"/>
      <c r="M603"/>
      <c r="N603"/>
      <c r="O603"/>
      <c r="P603"/>
      <c r="Q603"/>
      <c r="R603"/>
      <c r="S603"/>
      <c r="T603"/>
      <c r="U603"/>
      <c r="V603"/>
      <c r="W603"/>
      <c r="X603"/>
      <c r="Y603"/>
      <c r="Z603"/>
      <c r="AA603"/>
      <c r="AB603"/>
      <c r="AC603"/>
      <c r="AD603"/>
      <c r="AE603"/>
      <c r="AF603"/>
      <c r="AG603"/>
      <c r="AH603"/>
      <c r="AI603"/>
    </row>
    <row r="604" spans="1:35" s="33" customFormat="1" ht="15.75">
      <c r="A604" s="183"/>
      <c r="B604" s="171"/>
      <c r="C604" s="130"/>
      <c r="D604" s="130"/>
      <c r="E604" s="32"/>
      <c r="F604"/>
      <c r="G604"/>
      <c r="H604"/>
      <c r="I604"/>
      <c r="J604"/>
      <c r="K604"/>
      <c r="L604"/>
      <c r="M604"/>
      <c r="N604"/>
      <c r="O604"/>
      <c r="P604"/>
      <c r="Q604"/>
      <c r="R604"/>
      <c r="S604"/>
      <c r="T604"/>
      <c r="U604"/>
      <c r="V604"/>
      <c r="W604"/>
      <c r="X604"/>
      <c r="Y604"/>
      <c r="Z604"/>
      <c r="AA604"/>
      <c r="AB604"/>
      <c r="AC604"/>
      <c r="AD604"/>
      <c r="AE604"/>
      <c r="AF604"/>
      <c r="AG604"/>
      <c r="AH604"/>
      <c r="AI604"/>
    </row>
    <row r="605" spans="1:35" s="33" customFormat="1" ht="15.75">
      <c r="A605" s="183"/>
      <c r="B605" s="171"/>
      <c r="C605" s="130"/>
      <c r="D605" s="130"/>
      <c r="E605" s="32"/>
      <c r="F605"/>
      <c r="G605"/>
      <c r="H605"/>
      <c r="I605"/>
      <c r="J605"/>
      <c r="K605"/>
      <c r="L605"/>
      <c r="M605"/>
      <c r="N605"/>
      <c r="O605"/>
      <c r="P605"/>
      <c r="Q605"/>
      <c r="R605"/>
      <c r="S605"/>
      <c r="T605"/>
      <c r="U605"/>
      <c r="V605"/>
      <c r="W605"/>
      <c r="X605"/>
      <c r="Y605"/>
      <c r="Z605"/>
      <c r="AA605"/>
      <c r="AB605"/>
      <c r="AC605"/>
      <c r="AD605"/>
      <c r="AE605"/>
      <c r="AF605"/>
      <c r="AG605"/>
      <c r="AH605"/>
      <c r="AI605"/>
    </row>
    <row r="606" spans="1:35" s="33" customFormat="1" ht="15.75">
      <c r="A606" s="183"/>
      <c r="B606" s="171"/>
      <c r="C606" s="130"/>
      <c r="D606" s="130"/>
      <c r="E606" s="32"/>
      <c r="F606"/>
      <c r="G606"/>
      <c r="H606"/>
      <c r="I606"/>
      <c r="J606"/>
      <c r="K606"/>
      <c r="L606"/>
      <c r="M606"/>
      <c r="N606"/>
      <c r="O606"/>
      <c r="P606"/>
      <c r="Q606"/>
      <c r="R606"/>
      <c r="S606"/>
      <c r="T606"/>
      <c r="U606"/>
      <c r="V606"/>
      <c r="W606"/>
      <c r="X606"/>
      <c r="Y606"/>
      <c r="Z606"/>
      <c r="AA606"/>
      <c r="AB606"/>
      <c r="AC606"/>
      <c r="AD606"/>
      <c r="AE606"/>
      <c r="AF606"/>
      <c r="AG606"/>
      <c r="AH606"/>
      <c r="AI606"/>
    </row>
    <row r="607" spans="1:35" s="33" customFormat="1" ht="15.75">
      <c r="A607" s="183"/>
      <c r="B607" s="171"/>
      <c r="C607" s="130"/>
      <c r="D607" s="130"/>
      <c r="E607" s="32"/>
      <c r="F607"/>
      <c r="G607"/>
      <c r="H607"/>
      <c r="I607"/>
      <c r="J607"/>
      <c r="K607"/>
      <c r="L607"/>
      <c r="M607"/>
      <c r="N607"/>
      <c r="O607"/>
      <c r="P607"/>
      <c r="Q607"/>
      <c r="R607"/>
      <c r="S607"/>
      <c r="T607"/>
      <c r="U607"/>
      <c r="V607"/>
      <c r="W607"/>
      <c r="X607"/>
      <c r="Y607"/>
      <c r="Z607"/>
      <c r="AA607"/>
      <c r="AB607"/>
      <c r="AC607"/>
      <c r="AD607"/>
      <c r="AE607"/>
      <c r="AF607"/>
      <c r="AG607"/>
      <c r="AH607"/>
      <c r="AI607"/>
    </row>
    <row r="608" spans="1:35" s="33" customFormat="1" ht="15.75">
      <c r="A608" s="183"/>
      <c r="B608" s="171"/>
      <c r="C608" s="130"/>
      <c r="D608" s="130"/>
      <c r="E608" s="32"/>
      <c r="F608"/>
      <c r="G608"/>
      <c r="H608"/>
      <c r="I608"/>
      <c r="J608"/>
      <c r="K608"/>
      <c r="L608"/>
      <c r="M608"/>
      <c r="N608"/>
      <c r="O608"/>
      <c r="P608"/>
      <c r="Q608"/>
      <c r="R608"/>
      <c r="S608"/>
      <c r="T608"/>
      <c r="U608"/>
      <c r="V608"/>
      <c r="W608"/>
      <c r="X608"/>
      <c r="Y608"/>
      <c r="Z608"/>
      <c r="AA608"/>
      <c r="AB608"/>
      <c r="AC608"/>
      <c r="AD608"/>
      <c r="AE608"/>
      <c r="AF608"/>
      <c r="AG608"/>
      <c r="AH608"/>
      <c r="AI608"/>
    </row>
    <row r="609" spans="1:35" s="33" customFormat="1" ht="15.75">
      <c r="A609" s="183"/>
      <c r="B609" s="171"/>
      <c r="C609" s="130"/>
      <c r="D609" s="130"/>
      <c r="E609" s="32"/>
      <c r="F609"/>
      <c r="G609"/>
      <c r="H609"/>
      <c r="I609"/>
      <c r="J609"/>
      <c r="K609"/>
      <c r="L609"/>
      <c r="M609"/>
      <c r="N609"/>
      <c r="O609"/>
      <c r="P609"/>
      <c r="Q609"/>
      <c r="R609"/>
      <c r="S609"/>
      <c r="T609"/>
      <c r="U609"/>
      <c r="V609"/>
      <c r="W609"/>
      <c r="X609"/>
      <c r="Y609"/>
      <c r="Z609"/>
      <c r="AA609"/>
      <c r="AB609"/>
      <c r="AC609"/>
      <c r="AD609"/>
      <c r="AE609"/>
      <c r="AF609"/>
      <c r="AG609"/>
      <c r="AH609"/>
      <c r="AI609"/>
    </row>
    <row r="610" spans="1:35" s="33" customFormat="1" ht="15.75">
      <c r="A610" s="183"/>
      <c r="B610" s="171"/>
      <c r="C610" s="130"/>
      <c r="D610" s="130"/>
      <c r="E610" s="32"/>
      <c r="F610"/>
      <c r="G610"/>
      <c r="H610"/>
      <c r="I610"/>
      <c r="J610"/>
      <c r="K610"/>
      <c r="L610"/>
      <c r="M610"/>
      <c r="N610"/>
      <c r="O610"/>
      <c r="P610"/>
      <c r="Q610"/>
      <c r="R610"/>
      <c r="S610"/>
      <c r="T610"/>
      <c r="U610"/>
      <c r="V610"/>
      <c r="W610"/>
      <c r="X610"/>
      <c r="Y610"/>
      <c r="Z610"/>
      <c r="AA610"/>
      <c r="AB610"/>
      <c r="AC610"/>
      <c r="AD610"/>
      <c r="AE610"/>
      <c r="AF610"/>
      <c r="AG610"/>
      <c r="AH610"/>
      <c r="AI610"/>
    </row>
    <row r="611" spans="1:35" s="33" customFormat="1" ht="15.75">
      <c r="A611" s="183"/>
      <c r="B611" s="171"/>
      <c r="C611" s="130"/>
      <c r="D611" s="130"/>
      <c r="E611" s="32"/>
      <c r="F611"/>
      <c r="G611"/>
      <c r="H611"/>
      <c r="I611"/>
      <c r="J611"/>
      <c r="K611"/>
      <c r="L611"/>
      <c r="M611"/>
      <c r="N611"/>
      <c r="O611"/>
      <c r="P611"/>
      <c r="Q611"/>
      <c r="R611"/>
      <c r="S611"/>
      <c r="T611"/>
      <c r="U611"/>
      <c r="V611"/>
      <c r="W611"/>
      <c r="X611"/>
      <c r="Y611"/>
      <c r="Z611"/>
      <c r="AA611"/>
      <c r="AB611"/>
      <c r="AC611"/>
      <c r="AD611"/>
      <c r="AE611"/>
      <c r="AF611"/>
      <c r="AG611"/>
      <c r="AH611"/>
      <c r="AI611"/>
    </row>
    <row r="612" spans="1:35" s="33" customFormat="1" ht="15.75">
      <c r="A612" s="183"/>
      <c r="B612" s="171"/>
      <c r="C612" s="130"/>
      <c r="D612" s="130"/>
      <c r="E612" s="32"/>
      <c r="F612"/>
      <c r="G612"/>
      <c r="H612"/>
      <c r="I612"/>
      <c r="J612"/>
      <c r="K612"/>
      <c r="L612"/>
      <c r="M612"/>
      <c r="N612"/>
      <c r="O612"/>
      <c r="P612"/>
      <c r="Q612"/>
      <c r="R612"/>
      <c r="S612"/>
      <c r="T612"/>
      <c r="U612"/>
      <c r="V612"/>
      <c r="W612"/>
      <c r="X612"/>
      <c r="Y612"/>
      <c r="Z612"/>
      <c r="AA612"/>
      <c r="AB612"/>
      <c r="AC612"/>
      <c r="AD612"/>
      <c r="AE612"/>
      <c r="AF612"/>
      <c r="AG612"/>
      <c r="AH612"/>
      <c r="AI612"/>
    </row>
    <row r="613" spans="1:35" s="33" customFormat="1" ht="15.75">
      <c r="A613" s="183"/>
      <c r="B613" s="171"/>
      <c r="C613" s="130"/>
      <c r="D613" s="130"/>
      <c r="E613" s="32"/>
      <c r="F613"/>
      <c r="G613"/>
      <c r="H613"/>
      <c r="I613"/>
      <c r="J613"/>
      <c r="K613"/>
      <c r="L613"/>
      <c r="M613"/>
      <c r="N613"/>
      <c r="O613"/>
      <c r="P613"/>
      <c r="Q613"/>
      <c r="R613"/>
      <c r="S613"/>
      <c r="T613"/>
      <c r="U613"/>
      <c r="V613"/>
      <c r="W613"/>
      <c r="X613"/>
      <c r="Y613"/>
      <c r="Z613"/>
      <c r="AA613"/>
      <c r="AB613"/>
      <c r="AC613"/>
      <c r="AD613"/>
      <c r="AE613"/>
      <c r="AF613"/>
      <c r="AG613"/>
      <c r="AH613"/>
      <c r="AI613"/>
    </row>
    <row r="614" spans="1:35" s="33" customFormat="1" ht="15.75">
      <c r="A614" s="183"/>
      <c r="B614" s="171"/>
      <c r="C614" s="130"/>
      <c r="D614" s="130"/>
      <c r="E614" s="32"/>
      <c r="F614"/>
      <c r="G614"/>
      <c r="H614"/>
      <c r="I614"/>
      <c r="J614"/>
      <c r="K614"/>
      <c r="L614"/>
      <c r="M614"/>
      <c r="N614"/>
      <c r="O614"/>
      <c r="P614"/>
      <c r="Q614"/>
      <c r="R614"/>
      <c r="S614"/>
      <c r="T614"/>
      <c r="U614"/>
      <c r="V614"/>
      <c r="W614"/>
      <c r="X614"/>
      <c r="Y614"/>
      <c r="Z614"/>
      <c r="AA614"/>
      <c r="AB614"/>
      <c r="AC614"/>
      <c r="AD614"/>
      <c r="AE614"/>
      <c r="AF614"/>
      <c r="AG614"/>
      <c r="AH614"/>
      <c r="AI614"/>
    </row>
    <row r="615" spans="1:35" s="33" customFormat="1" ht="15.75">
      <c r="A615" s="183"/>
      <c r="B615" s="171"/>
      <c r="C615" s="130"/>
      <c r="D615" s="130"/>
      <c r="E615" s="32"/>
      <c r="F615"/>
      <c r="G615"/>
      <c r="H615"/>
      <c r="I615"/>
      <c r="J615"/>
      <c r="K615"/>
      <c r="L615"/>
      <c r="M615"/>
      <c r="N615"/>
      <c r="O615"/>
      <c r="P615"/>
      <c r="Q615"/>
      <c r="R615"/>
      <c r="S615"/>
      <c r="T615"/>
      <c r="U615"/>
      <c r="V615"/>
      <c r="W615"/>
      <c r="X615"/>
      <c r="Y615"/>
      <c r="Z615"/>
      <c r="AA615"/>
      <c r="AB615"/>
      <c r="AC615"/>
      <c r="AD615"/>
      <c r="AE615"/>
      <c r="AF615"/>
      <c r="AG615"/>
      <c r="AH615"/>
      <c r="AI615"/>
    </row>
    <row r="616" spans="1:35" s="33" customFormat="1" ht="15.75">
      <c r="A616" s="183"/>
      <c r="B616" s="171"/>
      <c r="C616" s="130"/>
      <c r="D616" s="130"/>
      <c r="E616" s="32"/>
      <c r="F616"/>
      <c r="G616"/>
      <c r="H616"/>
      <c r="I616"/>
      <c r="J616"/>
      <c r="K616"/>
      <c r="L616"/>
      <c r="M616"/>
      <c r="N616"/>
      <c r="O616"/>
      <c r="P616"/>
      <c r="Q616"/>
      <c r="R616"/>
      <c r="S616"/>
      <c r="T616"/>
      <c r="U616"/>
      <c r="V616"/>
      <c r="W616"/>
      <c r="X616"/>
      <c r="Y616"/>
      <c r="Z616"/>
      <c r="AA616"/>
      <c r="AB616"/>
      <c r="AC616"/>
      <c r="AD616"/>
      <c r="AE616"/>
      <c r="AF616"/>
      <c r="AG616"/>
      <c r="AH616"/>
      <c r="AI616"/>
    </row>
    <row r="617" spans="1:35" s="33" customFormat="1" ht="15.75">
      <c r="A617" s="183"/>
      <c r="B617" s="171"/>
      <c r="C617" s="130"/>
      <c r="D617" s="130"/>
      <c r="E617" s="32"/>
      <c r="F617"/>
      <c r="G617"/>
      <c r="H617"/>
      <c r="I617"/>
      <c r="J617"/>
      <c r="K617"/>
      <c r="L617"/>
      <c r="M617"/>
      <c r="N617"/>
      <c r="O617"/>
      <c r="P617"/>
      <c r="Q617"/>
      <c r="R617"/>
      <c r="S617"/>
      <c r="T617"/>
      <c r="U617"/>
      <c r="V617"/>
      <c r="W617"/>
      <c r="X617"/>
      <c r="Y617"/>
      <c r="Z617"/>
      <c r="AA617"/>
      <c r="AB617"/>
      <c r="AC617"/>
      <c r="AD617"/>
      <c r="AE617"/>
      <c r="AF617"/>
      <c r="AG617"/>
      <c r="AH617"/>
      <c r="AI617"/>
    </row>
    <row r="618" spans="1:35" s="33" customFormat="1" ht="15.75">
      <c r="A618" s="183"/>
      <c r="B618" s="171"/>
      <c r="C618" s="130"/>
      <c r="D618" s="130"/>
      <c r="E618" s="32"/>
      <c r="F618"/>
      <c r="G618"/>
      <c r="H618"/>
      <c r="I618"/>
      <c r="J618"/>
      <c r="K618"/>
      <c r="L618"/>
      <c r="M618"/>
      <c r="N618"/>
      <c r="O618"/>
      <c r="P618"/>
      <c r="Q618"/>
      <c r="R618"/>
      <c r="S618"/>
      <c r="T618"/>
      <c r="U618"/>
      <c r="V618"/>
      <c r="W618"/>
      <c r="X618"/>
      <c r="Y618"/>
      <c r="Z618"/>
      <c r="AA618"/>
      <c r="AB618"/>
      <c r="AC618"/>
      <c r="AD618"/>
      <c r="AE618"/>
      <c r="AF618"/>
      <c r="AG618"/>
      <c r="AH618"/>
      <c r="AI618"/>
    </row>
    <row r="619" spans="1:35" s="33" customFormat="1" ht="15.75">
      <c r="A619" s="183"/>
      <c r="B619" s="171"/>
      <c r="C619" s="130"/>
      <c r="D619" s="130"/>
      <c r="E619" s="32"/>
      <c r="F619"/>
      <c r="G619"/>
      <c r="H619"/>
      <c r="I619"/>
      <c r="J619"/>
      <c r="K619"/>
      <c r="L619"/>
      <c r="M619"/>
      <c r="N619"/>
      <c r="O619"/>
      <c r="P619"/>
      <c r="Q619"/>
      <c r="R619"/>
      <c r="S619"/>
      <c r="T619"/>
      <c r="U619"/>
      <c r="V619"/>
      <c r="W619"/>
      <c r="X619"/>
      <c r="Y619"/>
      <c r="Z619"/>
      <c r="AA619"/>
      <c r="AB619"/>
      <c r="AC619"/>
      <c r="AD619"/>
      <c r="AE619"/>
      <c r="AF619"/>
      <c r="AG619"/>
      <c r="AH619"/>
      <c r="AI619"/>
    </row>
    <row r="620" spans="1:35" s="33" customFormat="1" ht="15.75">
      <c r="A620" s="183"/>
      <c r="B620" s="171"/>
      <c r="C620" s="130"/>
      <c r="D620" s="130"/>
      <c r="E620" s="32"/>
      <c r="F620"/>
      <c r="G620"/>
      <c r="H620"/>
      <c r="I620"/>
      <c r="J620"/>
      <c r="K620"/>
      <c r="L620"/>
      <c r="M620"/>
      <c r="N620"/>
      <c r="O620"/>
      <c r="P620"/>
      <c r="Q620"/>
      <c r="R620"/>
      <c r="S620"/>
      <c r="T620"/>
      <c r="U620"/>
      <c r="V620"/>
      <c r="W620"/>
      <c r="X620"/>
      <c r="Y620"/>
      <c r="Z620"/>
      <c r="AA620"/>
      <c r="AB620"/>
      <c r="AC620"/>
      <c r="AD620"/>
      <c r="AE620"/>
      <c r="AF620"/>
      <c r="AG620"/>
      <c r="AH620"/>
      <c r="AI620"/>
    </row>
    <row r="621" spans="1:35" s="33" customFormat="1" ht="15.75">
      <c r="A621" s="183"/>
      <c r="B621" s="171"/>
      <c r="C621" s="130"/>
      <c r="D621" s="130"/>
      <c r="E621" s="32"/>
      <c r="F621"/>
      <c r="G621"/>
      <c r="H621"/>
      <c r="I621"/>
      <c r="J621"/>
      <c r="K621"/>
      <c r="L621"/>
      <c r="M621"/>
      <c r="N621"/>
      <c r="O621"/>
      <c r="P621"/>
      <c r="Q621"/>
      <c r="R621"/>
      <c r="S621"/>
      <c r="T621"/>
      <c r="U621"/>
      <c r="V621"/>
      <c r="W621"/>
      <c r="X621"/>
      <c r="Y621"/>
      <c r="Z621"/>
      <c r="AA621"/>
      <c r="AB621"/>
      <c r="AC621"/>
      <c r="AD621"/>
      <c r="AE621"/>
      <c r="AF621"/>
      <c r="AG621"/>
      <c r="AH621"/>
      <c r="AI621"/>
    </row>
    <row r="622" spans="1:35" s="33" customFormat="1" ht="15.75">
      <c r="A622" s="183"/>
      <c r="B622" s="171"/>
      <c r="C622" s="130"/>
      <c r="D622" s="130"/>
      <c r="E622" s="32"/>
      <c r="F622"/>
      <c r="G622"/>
      <c r="H622"/>
      <c r="I622"/>
      <c r="J622"/>
      <c r="K622"/>
      <c r="L622"/>
      <c r="M622"/>
      <c r="N622"/>
      <c r="O622"/>
      <c r="P622"/>
      <c r="Q622"/>
      <c r="R622"/>
      <c r="S622"/>
      <c r="T622"/>
      <c r="U622"/>
      <c r="V622"/>
      <c r="W622"/>
      <c r="X622"/>
      <c r="Y622"/>
      <c r="Z622"/>
      <c r="AA622"/>
      <c r="AB622"/>
      <c r="AC622"/>
      <c r="AD622"/>
      <c r="AE622"/>
      <c r="AF622"/>
      <c r="AG622"/>
      <c r="AH622"/>
      <c r="AI622"/>
    </row>
    <row r="623" spans="1:35" s="33" customFormat="1" ht="15.75">
      <c r="A623" s="183"/>
      <c r="B623" s="171"/>
      <c r="C623" s="130"/>
      <c r="D623" s="130"/>
      <c r="E623" s="32"/>
      <c r="F623"/>
      <c r="G623"/>
      <c r="H623"/>
      <c r="I623"/>
      <c r="J623"/>
      <c r="K623"/>
      <c r="L623"/>
      <c r="M623"/>
      <c r="N623"/>
      <c r="O623"/>
      <c r="P623"/>
      <c r="Q623"/>
      <c r="R623"/>
      <c r="S623"/>
      <c r="T623"/>
      <c r="U623"/>
      <c r="V623"/>
      <c r="W623"/>
      <c r="X623"/>
      <c r="Y623"/>
      <c r="Z623"/>
      <c r="AA623"/>
      <c r="AB623"/>
      <c r="AC623"/>
      <c r="AD623"/>
      <c r="AE623"/>
      <c r="AF623"/>
      <c r="AG623"/>
      <c r="AH623"/>
      <c r="AI623"/>
    </row>
    <row r="624" spans="1:35" s="33" customFormat="1" ht="15.75">
      <c r="A624" s="183"/>
      <c r="B624" s="171"/>
      <c r="C624" s="130"/>
      <c r="D624" s="130"/>
      <c r="E624" s="32"/>
      <c r="F624"/>
      <c r="G624"/>
      <c r="H624"/>
      <c r="I624"/>
      <c r="J624"/>
      <c r="K624"/>
      <c r="L624"/>
      <c r="M624"/>
      <c r="N624"/>
      <c r="O624"/>
      <c r="P624"/>
      <c r="Q624"/>
      <c r="R624"/>
      <c r="S624"/>
      <c r="T624"/>
      <c r="U624"/>
      <c r="V624"/>
      <c r="W624"/>
      <c r="X624"/>
      <c r="Y624"/>
      <c r="Z624"/>
      <c r="AA624"/>
      <c r="AB624"/>
      <c r="AC624"/>
      <c r="AD624"/>
      <c r="AE624"/>
      <c r="AF624"/>
      <c r="AG624"/>
      <c r="AH624"/>
      <c r="AI624"/>
    </row>
    <row r="625" spans="1:35" s="33" customFormat="1" ht="15.75">
      <c r="A625" s="183"/>
      <c r="B625" s="171"/>
      <c r="C625" s="130"/>
      <c r="D625" s="130"/>
      <c r="E625" s="32"/>
      <c r="F625"/>
      <c r="G625"/>
      <c r="H625"/>
      <c r="I625"/>
      <c r="J625"/>
      <c r="K625"/>
      <c r="L625"/>
      <c r="M625"/>
      <c r="N625"/>
      <c r="O625"/>
      <c r="P625"/>
      <c r="Q625"/>
      <c r="R625"/>
      <c r="S625"/>
      <c r="T625"/>
      <c r="U625"/>
      <c r="V625"/>
      <c r="W625"/>
      <c r="X625"/>
      <c r="Y625"/>
      <c r="Z625"/>
      <c r="AA625"/>
      <c r="AB625"/>
      <c r="AC625"/>
      <c r="AD625"/>
      <c r="AE625"/>
      <c r="AF625"/>
      <c r="AG625"/>
      <c r="AH625"/>
      <c r="AI625"/>
    </row>
    <row r="626" spans="1:35" s="33" customFormat="1" ht="15.75">
      <c r="A626" s="183"/>
      <c r="B626" s="171"/>
      <c r="C626" s="130"/>
      <c r="D626" s="130"/>
      <c r="E626" s="32"/>
      <c r="F626"/>
      <c r="G626"/>
      <c r="H626"/>
      <c r="I626"/>
      <c r="J626"/>
      <c r="K626"/>
      <c r="L626"/>
      <c r="M626"/>
      <c r="N626"/>
      <c r="O626"/>
      <c r="P626"/>
      <c r="Q626"/>
      <c r="R626"/>
      <c r="S626"/>
      <c r="T626"/>
      <c r="U626"/>
      <c r="V626"/>
      <c r="W626"/>
      <c r="X626"/>
      <c r="Y626"/>
      <c r="Z626"/>
      <c r="AA626"/>
      <c r="AB626"/>
      <c r="AC626"/>
      <c r="AD626"/>
      <c r="AE626"/>
      <c r="AF626"/>
      <c r="AG626"/>
      <c r="AH626"/>
      <c r="AI626"/>
    </row>
    <row r="627" spans="1:35" s="33" customFormat="1" ht="15.75">
      <c r="A627" s="183"/>
      <c r="B627" s="171"/>
      <c r="C627" s="130"/>
      <c r="D627" s="130"/>
      <c r="E627" s="32"/>
      <c r="F627"/>
      <c r="G627"/>
      <c r="H627"/>
      <c r="I627"/>
      <c r="J627"/>
      <c r="K627"/>
      <c r="L627"/>
      <c r="M627"/>
      <c r="N627"/>
      <c r="O627"/>
      <c r="P627"/>
      <c r="Q627"/>
      <c r="R627"/>
      <c r="S627"/>
      <c r="T627"/>
      <c r="U627"/>
      <c r="V627"/>
      <c r="W627"/>
      <c r="X627"/>
      <c r="Y627"/>
      <c r="Z627"/>
      <c r="AA627"/>
      <c r="AB627"/>
      <c r="AC627"/>
      <c r="AD627"/>
      <c r="AE627"/>
      <c r="AF627"/>
      <c r="AG627"/>
      <c r="AH627"/>
      <c r="AI627"/>
    </row>
    <row r="628" spans="1:35" s="33" customFormat="1" ht="15.75">
      <c r="A628" s="183"/>
      <c r="B628" s="171"/>
      <c r="C628" s="130"/>
      <c r="D628" s="130"/>
      <c r="E628" s="32"/>
      <c r="F628"/>
      <c r="G628"/>
      <c r="H628"/>
      <c r="I628"/>
      <c r="J628"/>
      <c r="K628"/>
      <c r="L628"/>
      <c r="M628"/>
      <c r="N628"/>
      <c r="O628"/>
      <c r="P628"/>
      <c r="Q628"/>
      <c r="R628"/>
      <c r="S628"/>
      <c r="T628"/>
      <c r="U628"/>
      <c r="V628"/>
      <c r="W628"/>
      <c r="X628"/>
      <c r="Y628"/>
      <c r="Z628"/>
      <c r="AA628"/>
      <c r="AB628"/>
      <c r="AC628"/>
      <c r="AD628"/>
      <c r="AE628"/>
      <c r="AF628"/>
      <c r="AG628"/>
      <c r="AH628"/>
      <c r="AI628"/>
    </row>
    <row r="629" spans="1:35" s="33" customFormat="1" ht="15.75">
      <c r="A629" s="183"/>
      <c r="B629" s="171"/>
      <c r="C629" s="130"/>
      <c r="D629" s="130"/>
      <c r="E629" s="32"/>
      <c r="F629"/>
      <c r="G629"/>
      <c r="H629"/>
      <c r="I629"/>
      <c r="J629"/>
      <c r="K629"/>
      <c r="L629"/>
      <c r="M629"/>
      <c r="N629"/>
      <c r="O629"/>
      <c r="P629"/>
      <c r="Q629"/>
      <c r="R629"/>
      <c r="S629"/>
      <c r="T629"/>
      <c r="U629"/>
      <c r="V629"/>
      <c r="W629"/>
      <c r="X629"/>
      <c r="Y629"/>
      <c r="Z629"/>
      <c r="AA629"/>
      <c r="AB629"/>
      <c r="AC629"/>
      <c r="AD629"/>
      <c r="AE629"/>
      <c r="AF629"/>
      <c r="AG629"/>
      <c r="AH629"/>
      <c r="AI629"/>
    </row>
    <row r="630" spans="1:35" s="33" customFormat="1" ht="15.75">
      <c r="A630" s="183"/>
      <c r="B630" s="171"/>
      <c r="C630" s="130"/>
      <c r="D630" s="130"/>
      <c r="E630" s="32"/>
      <c r="F630"/>
      <c r="G630"/>
      <c r="H630"/>
      <c r="I630"/>
      <c r="J630"/>
      <c r="K630"/>
      <c r="L630"/>
      <c r="M630"/>
      <c r="N630"/>
      <c r="O630"/>
      <c r="P630"/>
      <c r="Q630"/>
      <c r="R630"/>
      <c r="S630"/>
      <c r="T630"/>
      <c r="U630"/>
      <c r="V630"/>
      <c r="W630"/>
      <c r="X630"/>
      <c r="Y630"/>
      <c r="Z630"/>
      <c r="AA630"/>
      <c r="AB630"/>
      <c r="AC630"/>
      <c r="AD630"/>
      <c r="AE630"/>
      <c r="AF630"/>
      <c r="AG630"/>
      <c r="AH630"/>
      <c r="AI630"/>
    </row>
    <row r="631" spans="1:35" s="33" customFormat="1" ht="15.75">
      <c r="A631" s="183"/>
      <c r="B631" s="171"/>
      <c r="C631" s="130"/>
      <c r="D631" s="130"/>
      <c r="E631" s="32"/>
      <c r="F631"/>
      <c r="G631"/>
      <c r="H631"/>
      <c r="I631"/>
      <c r="J631"/>
      <c r="K631"/>
      <c r="L631"/>
      <c r="M631"/>
      <c r="N631"/>
      <c r="O631"/>
      <c r="P631"/>
      <c r="Q631"/>
      <c r="R631"/>
      <c r="S631"/>
      <c r="T631"/>
      <c r="U631"/>
      <c r="V631"/>
      <c r="W631"/>
      <c r="X631"/>
      <c r="Y631"/>
      <c r="Z631"/>
      <c r="AA631"/>
      <c r="AB631"/>
      <c r="AC631"/>
      <c r="AD631"/>
      <c r="AE631"/>
      <c r="AF631"/>
      <c r="AG631"/>
      <c r="AH631"/>
      <c r="AI631"/>
    </row>
    <row r="632" spans="1:35" s="33" customFormat="1" ht="15.75">
      <c r="A632" s="183"/>
      <c r="B632" s="171"/>
      <c r="C632" s="130"/>
      <c r="D632" s="130"/>
      <c r="E632" s="32"/>
      <c r="F632"/>
      <c r="G632"/>
      <c r="H632"/>
      <c r="I632"/>
      <c r="J632"/>
      <c r="K632"/>
      <c r="L632"/>
      <c r="M632"/>
      <c r="N632"/>
      <c r="O632"/>
      <c r="P632"/>
      <c r="Q632"/>
      <c r="R632"/>
      <c r="S632"/>
      <c r="T632"/>
      <c r="U632"/>
      <c r="V632"/>
      <c r="W632"/>
      <c r="X632"/>
      <c r="Y632"/>
      <c r="Z632"/>
      <c r="AA632"/>
      <c r="AB632"/>
      <c r="AC632"/>
      <c r="AD632"/>
      <c r="AE632"/>
      <c r="AF632"/>
      <c r="AG632"/>
      <c r="AH632"/>
      <c r="AI632"/>
    </row>
    <row r="633" spans="1:35" s="33" customFormat="1" ht="15.75">
      <c r="A633" s="183"/>
      <c r="B633" s="171"/>
      <c r="C633" s="130"/>
      <c r="D633" s="130"/>
      <c r="E633" s="32"/>
      <c r="F633"/>
      <c r="G633"/>
      <c r="H633"/>
      <c r="I633"/>
      <c r="J633"/>
      <c r="K633"/>
      <c r="L633"/>
      <c r="M633"/>
      <c r="N633"/>
      <c r="O633"/>
      <c r="P633"/>
      <c r="Q633"/>
      <c r="R633"/>
      <c r="S633"/>
      <c r="T633"/>
      <c r="U633"/>
      <c r="V633"/>
      <c r="W633"/>
      <c r="X633"/>
      <c r="Y633"/>
      <c r="Z633"/>
      <c r="AA633"/>
      <c r="AB633"/>
      <c r="AC633"/>
      <c r="AD633"/>
      <c r="AE633"/>
      <c r="AF633"/>
      <c r="AG633"/>
      <c r="AH633"/>
      <c r="AI633"/>
    </row>
    <row r="634" spans="1:35" s="33" customFormat="1" ht="15.75">
      <c r="A634" s="183"/>
      <c r="B634" s="171"/>
      <c r="C634" s="130"/>
      <c r="D634" s="130"/>
      <c r="E634" s="32"/>
      <c r="F634"/>
      <c r="G634"/>
      <c r="H634"/>
      <c r="I634"/>
      <c r="J634"/>
      <c r="K634"/>
      <c r="L634"/>
      <c r="M634"/>
      <c r="N634"/>
      <c r="O634"/>
      <c r="P634"/>
      <c r="Q634"/>
      <c r="R634"/>
      <c r="S634"/>
      <c r="T634"/>
      <c r="U634"/>
      <c r="V634"/>
      <c r="W634"/>
      <c r="X634"/>
      <c r="Y634"/>
      <c r="Z634"/>
      <c r="AA634"/>
      <c r="AB634"/>
      <c r="AC634"/>
      <c r="AD634"/>
      <c r="AE634"/>
      <c r="AF634"/>
      <c r="AG634"/>
      <c r="AH634"/>
      <c r="AI634"/>
    </row>
    <row r="635" spans="1:35" s="33" customFormat="1" ht="15.75">
      <c r="A635" s="183"/>
      <c r="B635" s="171"/>
      <c r="C635" s="130"/>
      <c r="D635" s="130"/>
      <c r="E635" s="32"/>
      <c r="F635"/>
      <c r="G635"/>
      <c r="H635"/>
      <c r="I635"/>
      <c r="J635"/>
      <c r="K635"/>
      <c r="L635"/>
      <c r="M635"/>
      <c r="N635"/>
      <c r="O635"/>
      <c r="P635"/>
      <c r="Q635"/>
      <c r="R635"/>
      <c r="S635"/>
      <c r="T635"/>
      <c r="U635"/>
      <c r="V635"/>
      <c r="W635"/>
      <c r="X635"/>
      <c r="Y635"/>
      <c r="Z635"/>
      <c r="AA635"/>
      <c r="AB635"/>
      <c r="AC635"/>
      <c r="AD635"/>
      <c r="AE635"/>
      <c r="AF635"/>
      <c r="AG635"/>
      <c r="AH635"/>
      <c r="AI635"/>
    </row>
    <row r="636" spans="1:35" s="33" customFormat="1" ht="15.75">
      <c r="A636" s="183"/>
      <c r="B636" s="171"/>
      <c r="C636" s="130"/>
      <c r="D636" s="130"/>
      <c r="E636" s="32"/>
      <c r="F636"/>
      <c r="G636"/>
      <c r="H636"/>
      <c r="I636"/>
      <c r="J636"/>
      <c r="K636"/>
      <c r="L636"/>
      <c r="M636"/>
      <c r="N636"/>
      <c r="O636"/>
      <c r="P636"/>
      <c r="Q636"/>
      <c r="R636"/>
      <c r="S636"/>
      <c r="T636"/>
      <c r="U636"/>
      <c r="V636"/>
      <c r="W636"/>
      <c r="X636"/>
      <c r="Y636"/>
      <c r="Z636"/>
      <c r="AA636"/>
      <c r="AB636"/>
      <c r="AC636"/>
      <c r="AD636"/>
      <c r="AE636"/>
      <c r="AF636"/>
      <c r="AG636"/>
      <c r="AH636"/>
      <c r="AI636"/>
    </row>
    <row r="637" spans="1:35" s="33" customFormat="1" ht="15.75">
      <c r="A637" s="183"/>
      <c r="B637" s="171"/>
      <c r="C637" s="130"/>
      <c r="D637" s="130"/>
      <c r="E637" s="32"/>
      <c r="F637"/>
      <c r="G637"/>
      <c r="H637"/>
      <c r="I637"/>
      <c r="J637"/>
      <c r="K637"/>
      <c r="L637"/>
      <c r="M637"/>
      <c r="N637"/>
      <c r="O637"/>
      <c r="P637"/>
      <c r="Q637"/>
      <c r="R637"/>
      <c r="S637"/>
      <c r="T637"/>
      <c r="U637"/>
      <c r="V637"/>
      <c r="W637"/>
      <c r="X637"/>
      <c r="Y637"/>
      <c r="Z637"/>
      <c r="AA637"/>
      <c r="AB637"/>
      <c r="AC637"/>
      <c r="AD637"/>
      <c r="AE637"/>
      <c r="AF637"/>
      <c r="AG637"/>
      <c r="AH637"/>
      <c r="AI637"/>
    </row>
    <row r="638" spans="1:35" s="33" customFormat="1" ht="15.75">
      <c r="A638" s="183"/>
      <c r="B638" s="171"/>
      <c r="C638" s="130"/>
      <c r="D638" s="130"/>
      <c r="E638" s="32"/>
      <c r="F638"/>
      <c r="G638"/>
      <c r="H638"/>
      <c r="I638"/>
      <c r="J638"/>
      <c r="K638"/>
      <c r="L638"/>
      <c r="M638"/>
      <c r="N638"/>
      <c r="O638"/>
      <c r="P638"/>
      <c r="Q638"/>
      <c r="R638"/>
      <c r="S638"/>
      <c r="T638"/>
      <c r="U638"/>
      <c r="V638"/>
      <c r="W638"/>
      <c r="X638"/>
      <c r="Y638"/>
      <c r="Z638"/>
      <c r="AA638"/>
      <c r="AB638"/>
      <c r="AC638"/>
      <c r="AD638"/>
      <c r="AE638"/>
      <c r="AF638"/>
      <c r="AG638"/>
      <c r="AH638"/>
      <c r="AI638"/>
    </row>
    <row r="639" spans="1:35" s="33" customFormat="1" ht="15.75">
      <c r="A639" s="183"/>
      <c r="B639" s="171"/>
      <c r="C639" s="130"/>
      <c r="D639" s="130"/>
      <c r="E639" s="32"/>
      <c r="F639"/>
      <c r="G639"/>
      <c r="H639"/>
      <c r="I639"/>
      <c r="J639"/>
      <c r="K639"/>
      <c r="L639"/>
      <c r="M639"/>
      <c r="N639"/>
      <c r="O639"/>
      <c r="P639"/>
      <c r="Q639"/>
      <c r="R639"/>
      <c r="S639"/>
      <c r="T639"/>
      <c r="U639"/>
      <c r="V639"/>
      <c r="W639"/>
      <c r="X639"/>
      <c r="Y639"/>
      <c r="Z639"/>
      <c r="AA639"/>
      <c r="AB639"/>
      <c r="AC639"/>
      <c r="AD639"/>
      <c r="AE639"/>
      <c r="AF639"/>
      <c r="AG639"/>
      <c r="AH639"/>
      <c r="AI639"/>
    </row>
    <row r="640" spans="1:35" s="33" customFormat="1" ht="15.75">
      <c r="A640" s="183"/>
      <c r="B640" s="171"/>
      <c r="C640" s="130"/>
      <c r="D640" s="130"/>
      <c r="E640" s="32"/>
      <c r="F640"/>
      <c r="G640"/>
      <c r="H640"/>
      <c r="I640"/>
      <c r="J640"/>
      <c r="K640"/>
      <c r="L640"/>
      <c r="M640"/>
      <c r="N640"/>
      <c r="O640"/>
      <c r="P640"/>
      <c r="Q640"/>
      <c r="R640"/>
      <c r="S640"/>
      <c r="T640"/>
      <c r="U640"/>
      <c r="V640"/>
      <c r="W640"/>
      <c r="X640"/>
      <c r="Y640"/>
      <c r="Z640"/>
      <c r="AA640"/>
      <c r="AB640"/>
      <c r="AC640"/>
      <c r="AD640"/>
      <c r="AE640"/>
      <c r="AF640"/>
      <c r="AG640"/>
      <c r="AH640"/>
      <c r="AI640"/>
    </row>
    <row r="641" spans="1:35" s="33" customFormat="1" ht="15.75">
      <c r="A641" s="183"/>
      <c r="B641" s="171"/>
      <c r="C641" s="130"/>
      <c r="D641" s="130"/>
      <c r="E641" s="32"/>
      <c r="F641"/>
      <c r="G641"/>
      <c r="H641"/>
      <c r="I641"/>
      <c r="J641"/>
      <c r="K641"/>
      <c r="L641"/>
      <c r="M641"/>
      <c r="N641"/>
      <c r="O641"/>
      <c r="P641"/>
      <c r="Q641"/>
      <c r="R641"/>
      <c r="S641"/>
      <c r="T641"/>
      <c r="U641"/>
      <c r="V641"/>
      <c r="W641"/>
      <c r="X641"/>
      <c r="Y641"/>
      <c r="Z641"/>
      <c r="AA641"/>
      <c r="AB641"/>
      <c r="AC641"/>
      <c r="AD641"/>
      <c r="AE641"/>
      <c r="AF641"/>
      <c r="AG641"/>
      <c r="AH641"/>
      <c r="AI641"/>
    </row>
    <row r="642" spans="1:35" s="33" customFormat="1" ht="15.75">
      <c r="A642" s="183"/>
      <c r="B642" s="171"/>
      <c r="C642" s="130"/>
      <c r="D642" s="130"/>
      <c r="E642" s="32"/>
      <c r="F642"/>
      <c r="G642"/>
      <c r="H642"/>
      <c r="I642"/>
      <c r="J642"/>
      <c r="K642"/>
      <c r="L642"/>
      <c r="M642"/>
      <c r="N642"/>
      <c r="O642"/>
      <c r="P642"/>
      <c r="Q642"/>
      <c r="R642"/>
      <c r="S642"/>
      <c r="T642"/>
      <c r="U642"/>
      <c r="V642"/>
      <c r="W642"/>
      <c r="X642"/>
      <c r="Y642"/>
      <c r="Z642"/>
      <c r="AA642"/>
      <c r="AB642"/>
      <c r="AC642"/>
      <c r="AD642"/>
      <c r="AE642"/>
      <c r="AF642"/>
      <c r="AG642"/>
      <c r="AH642"/>
      <c r="AI642"/>
    </row>
    <row r="643" spans="1:35" s="33" customFormat="1" ht="15.75">
      <c r="A643" s="183"/>
      <c r="B643" s="171"/>
      <c r="C643" s="130"/>
      <c r="D643" s="130"/>
      <c r="E643" s="32"/>
      <c r="F643"/>
      <c r="G643"/>
      <c r="H643"/>
      <c r="I643"/>
      <c r="J643"/>
      <c r="K643"/>
      <c r="L643"/>
      <c r="M643"/>
      <c r="N643"/>
      <c r="O643"/>
      <c r="P643"/>
      <c r="Q643"/>
      <c r="R643"/>
      <c r="S643"/>
      <c r="T643"/>
      <c r="U643"/>
      <c r="V643"/>
      <c r="W643"/>
      <c r="X643"/>
      <c r="Y643"/>
      <c r="Z643"/>
      <c r="AA643"/>
      <c r="AB643"/>
      <c r="AC643"/>
      <c r="AD643"/>
      <c r="AE643"/>
      <c r="AF643"/>
      <c r="AG643"/>
      <c r="AH643"/>
      <c r="AI643"/>
    </row>
    <row r="644" spans="1:35" s="33" customFormat="1" ht="15.75">
      <c r="A644" s="183"/>
      <c r="B644" s="171"/>
      <c r="C644" s="130"/>
      <c r="D644" s="130"/>
      <c r="E644" s="32"/>
      <c r="F644"/>
      <c r="G644"/>
      <c r="H644"/>
      <c r="I644"/>
      <c r="J644"/>
      <c r="K644"/>
      <c r="L644"/>
      <c r="M644"/>
      <c r="N644"/>
      <c r="O644"/>
      <c r="P644"/>
      <c r="Q644"/>
      <c r="R644"/>
      <c r="S644"/>
      <c r="T644"/>
      <c r="U644"/>
      <c r="V644"/>
      <c r="W644"/>
      <c r="X644"/>
      <c r="Y644"/>
      <c r="Z644"/>
      <c r="AA644"/>
      <c r="AB644"/>
      <c r="AC644"/>
      <c r="AD644"/>
      <c r="AE644"/>
      <c r="AF644"/>
      <c r="AG644"/>
      <c r="AH644"/>
      <c r="AI644"/>
    </row>
    <row r="645" spans="1:35" s="33" customFormat="1" ht="15.75">
      <c r="A645" s="183"/>
      <c r="B645" s="171"/>
      <c r="C645" s="130"/>
      <c r="D645" s="130"/>
      <c r="E645" s="32"/>
      <c r="F645"/>
      <c r="G645"/>
      <c r="H645"/>
      <c r="I645"/>
      <c r="J645"/>
      <c r="K645"/>
      <c r="L645"/>
      <c r="M645"/>
      <c r="N645"/>
      <c r="O645"/>
      <c r="P645"/>
      <c r="Q645"/>
      <c r="R645"/>
      <c r="S645"/>
      <c r="T645"/>
      <c r="U645"/>
      <c r="V645"/>
      <c r="W645"/>
      <c r="X645"/>
      <c r="Y645"/>
      <c r="Z645"/>
      <c r="AA645"/>
      <c r="AB645"/>
      <c r="AC645"/>
      <c r="AD645"/>
      <c r="AE645"/>
      <c r="AF645"/>
      <c r="AG645"/>
      <c r="AH645"/>
      <c r="AI645"/>
    </row>
    <row r="646" spans="1:35" s="33" customFormat="1" ht="15.75">
      <c r="A646" s="183"/>
      <c r="B646" s="171"/>
      <c r="C646" s="130"/>
      <c r="D646" s="130"/>
      <c r="E646" s="32"/>
      <c r="F646"/>
      <c r="G646"/>
      <c r="H646"/>
      <c r="I646"/>
      <c r="J646"/>
      <c r="K646"/>
      <c r="L646"/>
      <c r="M646"/>
      <c r="N646"/>
      <c r="O646"/>
      <c r="P646"/>
      <c r="Q646"/>
      <c r="R646"/>
      <c r="S646"/>
      <c r="T646"/>
      <c r="U646"/>
      <c r="V646"/>
      <c r="W646"/>
      <c r="X646"/>
      <c r="Y646"/>
      <c r="Z646"/>
      <c r="AA646"/>
      <c r="AB646"/>
      <c r="AC646"/>
      <c r="AD646"/>
      <c r="AE646"/>
      <c r="AF646"/>
      <c r="AG646"/>
      <c r="AH646"/>
      <c r="AI646"/>
    </row>
    <row r="647" spans="1:35" s="33" customFormat="1" ht="15.75">
      <c r="A647" s="183"/>
      <c r="B647" s="171"/>
      <c r="C647" s="130"/>
      <c r="D647" s="130"/>
      <c r="E647" s="32"/>
      <c r="F647"/>
      <c r="G647"/>
      <c r="H647"/>
      <c r="I647"/>
      <c r="J647"/>
      <c r="K647"/>
      <c r="L647"/>
      <c r="M647"/>
      <c r="N647"/>
      <c r="O647"/>
      <c r="P647"/>
      <c r="Q647"/>
      <c r="R647"/>
      <c r="S647"/>
      <c r="T647"/>
      <c r="U647"/>
      <c r="V647"/>
      <c r="W647"/>
      <c r="X647"/>
      <c r="Y647"/>
      <c r="Z647"/>
      <c r="AA647"/>
      <c r="AB647"/>
      <c r="AC647"/>
      <c r="AD647"/>
      <c r="AE647"/>
      <c r="AF647"/>
      <c r="AG647"/>
      <c r="AH647"/>
      <c r="AI647"/>
    </row>
    <row r="648" spans="1:35" s="33" customFormat="1" ht="15.75">
      <c r="A648" s="183"/>
      <c r="B648" s="171"/>
      <c r="C648" s="130"/>
      <c r="D648" s="130"/>
      <c r="E648" s="32"/>
      <c r="F648"/>
      <c r="G648"/>
      <c r="H648"/>
      <c r="I648"/>
      <c r="J648"/>
      <c r="K648"/>
      <c r="L648"/>
      <c r="M648"/>
      <c r="N648"/>
      <c r="O648"/>
      <c r="P648"/>
      <c r="Q648"/>
      <c r="R648"/>
      <c r="S648"/>
      <c r="T648"/>
      <c r="U648"/>
      <c r="V648"/>
      <c r="W648"/>
      <c r="X648"/>
      <c r="Y648"/>
      <c r="Z648"/>
      <c r="AA648"/>
      <c r="AB648"/>
      <c r="AC648"/>
      <c r="AD648"/>
      <c r="AE648"/>
      <c r="AF648"/>
      <c r="AG648"/>
      <c r="AH648"/>
      <c r="AI648"/>
    </row>
    <row r="649" spans="1:35" s="33" customFormat="1" ht="15.75">
      <c r="A649" s="183"/>
      <c r="B649" s="171"/>
      <c r="C649" s="130"/>
      <c r="D649" s="130"/>
      <c r="E649" s="32"/>
      <c r="F649"/>
      <c r="G649"/>
      <c r="H649"/>
      <c r="I649"/>
      <c r="J649"/>
      <c r="K649"/>
      <c r="L649"/>
      <c r="M649"/>
      <c r="N649"/>
      <c r="O649"/>
      <c r="P649"/>
      <c r="Q649"/>
      <c r="R649"/>
      <c r="S649"/>
      <c r="T649"/>
      <c r="U649"/>
      <c r="V649"/>
      <c r="W649"/>
      <c r="X649"/>
      <c r="Y649"/>
      <c r="Z649"/>
      <c r="AA649"/>
      <c r="AB649"/>
      <c r="AC649"/>
      <c r="AD649"/>
      <c r="AE649"/>
      <c r="AF649"/>
      <c r="AG649"/>
      <c r="AH649"/>
      <c r="AI649"/>
    </row>
    <row r="650" spans="1:35" s="33" customFormat="1" ht="15.75">
      <c r="A650" s="183"/>
      <c r="B650" s="171"/>
      <c r="C650" s="130"/>
      <c r="D650" s="130"/>
      <c r="E650" s="32"/>
      <c r="F650"/>
      <c r="G650"/>
      <c r="H650"/>
      <c r="I650"/>
      <c r="J650"/>
      <c r="K650"/>
      <c r="L650"/>
      <c r="M650"/>
      <c r="N650"/>
      <c r="O650"/>
      <c r="P650"/>
      <c r="Q650"/>
      <c r="R650"/>
      <c r="S650"/>
      <c r="T650"/>
      <c r="U650"/>
      <c r="V650"/>
      <c r="W650"/>
      <c r="X650"/>
      <c r="Y650"/>
      <c r="Z650"/>
      <c r="AA650"/>
      <c r="AB650"/>
      <c r="AC650"/>
      <c r="AD650"/>
      <c r="AE650"/>
      <c r="AF650"/>
      <c r="AG650"/>
      <c r="AH650"/>
      <c r="AI650"/>
    </row>
    <row r="651" spans="1:35" s="33" customFormat="1" ht="15.75">
      <c r="A651" s="183"/>
      <c r="B651" s="171"/>
      <c r="C651" s="130"/>
      <c r="D651" s="130"/>
      <c r="E651" s="32"/>
      <c r="F651"/>
      <c r="G651"/>
      <c r="H651"/>
      <c r="I651"/>
      <c r="J651"/>
      <c r="K651"/>
      <c r="L651"/>
      <c r="M651"/>
      <c r="N651"/>
      <c r="O651"/>
      <c r="P651"/>
      <c r="Q651"/>
      <c r="R651"/>
      <c r="S651"/>
      <c r="T651"/>
      <c r="U651"/>
      <c r="V651"/>
      <c r="W651"/>
      <c r="X651"/>
      <c r="Y651"/>
      <c r="Z651"/>
      <c r="AA651"/>
      <c r="AB651"/>
      <c r="AC651"/>
      <c r="AD651"/>
      <c r="AE651"/>
      <c r="AF651"/>
      <c r="AG651"/>
      <c r="AH651"/>
      <c r="AI651"/>
    </row>
    <row r="652" spans="1:35" s="33" customFormat="1" ht="15.75">
      <c r="A652" s="183"/>
      <c r="B652" s="171"/>
      <c r="C652" s="130"/>
      <c r="D652" s="130"/>
      <c r="E652" s="32"/>
      <c r="F652"/>
      <c r="G652"/>
      <c r="H652"/>
      <c r="I652"/>
      <c r="J652"/>
      <c r="K652"/>
      <c r="L652"/>
      <c r="M652"/>
      <c r="N652"/>
      <c r="O652"/>
      <c r="P652"/>
      <c r="Q652"/>
      <c r="R652"/>
      <c r="S652"/>
      <c r="T652"/>
      <c r="U652"/>
      <c r="V652"/>
      <c r="W652"/>
      <c r="X652"/>
      <c r="Y652"/>
      <c r="Z652"/>
      <c r="AA652"/>
      <c r="AB652"/>
      <c r="AC652"/>
      <c r="AD652"/>
      <c r="AE652"/>
      <c r="AF652"/>
      <c r="AG652"/>
      <c r="AH652"/>
      <c r="AI652"/>
    </row>
    <row r="653" spans="1:35" s="33" customFormat="1" ht="15.75">
      <c r="A653" s="183"/>
      <c r="B653" s="171"/>
      <c r="C653" s="130"/>
      <c r="D653" s="130"/>
      <c r="E653" s="32"/>
      <c r="F653"/>
      <c r="G653"/>
      <c r="H653"/>
      <c r="I653"/>
      <c r="J653"/>
      <c r="K653"/>
      <c r="L653"/>
      <c r="M653"/>
      <c r="N653"/>
      <c r="O653"/>
      <c r="P653"/>
      <c r="Q653"/>
      <c r="R653"/>
      <c r="S653"/>
      <c r="T653"/>
      <c r="U653"/>
      <c r="V653"/>
      <c r="W653"/>
      <c r="X653"/>
      <c r="Y653"/>
      <c r="Z653"/>
      <c r="AA653"/>
      <c r="AB653"/>
      <c r="AC653"/>
      <c r="AD653"/>
      <c r="AE653"/>
      <c r="AF653"/>
      <c r="AG653"/>
      <c r="AH653"/>
      <c r="AI653"/>
    </row>
    <row r="654" spans="1:35" s="33" customFormat="1" ht="15.75">
      <c r="A654" s="183"/>
      <c r="B654" s="171"/>
      <c r="C654" s="130"/>
      <c r="D654" s="130"/>
      <c r="E654" s="32"/>
      <c r="F654"/>
      <c r="G654"/>
      <c r="H654"/>
      <c r="I654"/>
      <c r="J654"/>
      <c r="K654"/>
      <c r="L654"/>
      <c r="M654"/>
      <c r="N654"/>
      <c r="O654"/>
      <c r="P654"/>
      <c r="Q654"/>
      <c r="R654"/>
      <c r="S654"/>
      <c r="T654"/>
      <c r="U654"/>
      <c r="V654"/>
      <c r="W654"/>
      <c r="X654"/>
      <c r="Y654"/>
      <c r="Z654"/>
      <c r="AA654"/>
      <c r="AB654"/>
      <c r="AC654"/>
      <c r="AD654"/>
      <c r="AE654"/>
      <c r="AF654"/>
      <c r="AG654"/>
      <c r="AH654"/>
      <c r="AI654"/>
    </row>
    <row r="655" spans="1:35" s="33" customFormat="1" ht="15.75">
      <c r="A655" s="183"/>
      <c r="B655" s="171"/>
      <c r="C655" s="130"/>
      <c r="D655" s="130"/>
      <c r="E655" s="32"/>
      <c r="F655"/>
      <c r="G655"/>
      <c r="H655"/>
      <c r="I655"/>
      <c r="J655"/>
      <c r="K655"/>
      <c r="L655"/>
      <c r="M655"/>
      <c r="N655"/>
      <c r="O655"/>
      <c r="P655"/>
      <c r="Q655"/>
      <c r="R655"/>
      <c r="S655"/>
      <c r="T655"/>
      <c r="U655"/>
      <c r="V655"/>
      <c r="W655"/>
      <c r="X655"/>
      <c r="Y655"/>
      <c r="Z655"/>
      <c r="AA655"/>
      <c r="AB655"/>
      <c r="AC655"/>
      <c r="AD655"/>
      <c r="AE655"/>
      <c r="AF655"/>
      <c r="AG655"/>
      <c r="AH655"/>
      <c r="AI655"/>
    </row>
    <row r="656" spans="1:35" s="33" customFormat="1" ht="15.75">
      <c r="A656" s="183"/>
      <c r="B656" s="171"/>
      <c r="C656" s="130"/>
      <c r="D656" s="130"/>
      <c r="E656" s="32"/>
      <c r="F656"/>
      <c r="G656"/>
      <c r="H656"/>
      <c r="I656"/>
      <c r="J656"/>
      <c r="K656"/>
      <c r="L656"/>
      <c r="M656"/>
      <c r="N656"/>
      <c r="O656"/>
      <c r="P656"/>
      <c r="Q656"/>
      <c r="R656"/>
      <c r="S656"/>
      <c r="T656"/>
      <c r="U656"/>
      <c r="V656"/>
      <c r="W656"/>
      <c r="X656"/>
      <c r="Y656"/>
      <c r="Z656"/>
      <c r="AA656"/>
      <c r="AB656"/>
      <c r="AC656"/>
      <c r="AD656"/>
      <c r="AE656"/>
      <c r="AF656"/>
      <c r="AG656"/>
      <c r="AH656"/>
      <c r="AI656"/>
    </row>
    <row r="657" spans="1:35" s="33" customFormat="1" ht="15.75">
      <c r="A657" s="183"/>
      <c r="B657" s="171"/>
      <c r="C657" s="130"/>
      <c r="D657" s="130"/>
      <c r="E657" s="32"/>
      <c r="F657"/>
      <c r="G657"/>
      <c r="H657"/>
      <c r="I657"/>
      <c r="J657"/>
      <c r="K657"/>
      <c r="L657"/>
      <c r="M657"/>
      <c r="N657"/>
      <c r="O657"/>
      <c r="P657"/>
      <c r="Q657"/>
      <c r="R657"/>
      <c r="S657"/>
      <c r="T657"/>
      <c r="U657"/>
      <c r="V657"/>
      <c r="W657"/>
      <c r="X657"/>
      <c r="Y657"/>
      <c r="Z657"/>
      <c r="AA657"/>
      <c r="AB657"/>
      <c r="AC657"/>
      <c r="AD657"/>
      <c r="AE657"/>
      <c r="AF657"/>
      <c r="AG657"/>
      <c r="AH657"/>
      <c r="AI657"/>
    </row>
    <row r="658" spans="1:35" s="33" customFormat="1" ht="15.75">
      <c r="A658" s="183"/>
      <c r="B658" s="171"/>
      <c r="C658" s="130"/>
      <c r="D658" s="130"/>
      <c r="E658" s="32"/>
      <c r="F658"/>
      <c r="G658"/>
      <c r="H658"/>
      <c r="I658"/>
      <c r="J658"/>
      <c r="K658"/>
      <c r="L658"/>
      <c r="M658"/>
      <c r="N658"/>
      <c r="O658"/>
      <c r="P658"/>
      <c r="Q658"/>
      <c r="R658"/>
      <c r="S658"/>
      <c r="T658"/>
      <c r="U658"/>
      <c r="V658"/>
      <c r="W658"/>
      <c r="X658"/>
      <c r="Y658"/>
      <c r="Z658"/>
      <c r="AA658"/>
      <c r="AB658"/>
      <c r="AC658"/>
      <c r="AD658"/>
      <c r="AE658"/>
      <c r="AF658"/>
      <c r="AG658"/>
      <c r="AH658"/>
      <c r="AI658"/>
    </row>
    <row r="659" spans="1:35" s="33" customFormat="1" ht="15.75">
      <c r="A659" s="183"/>
      <c r="B659" s="171"/>
      <c r="C659" s="130"/>
      <c r="D659" s="130"/>
      <c r="E659" s="32"/>
      <c r="F659"/>
      <c r="G659"/>
      <c r="H659"/>
      <c r="I659"/>
      <c r="J659"/>
      <c r="K659"/>
      <c r="L659"/>
      <c r="M659"/>
      <c r="N659"/>
      <c r="O659"/>
      <c r="P659"/>
      <c r="Q659"/>
      <c r="R659"/>
      <c r="S659"/>
      <c r="T659"/>
      <c r="U659"/>
      <c r="V659"/>
      <c r="W659"/>
      <c r="X659"/>
      <c r="Y659"/>
      <c r="Z659"/>
      <c r="AA659"/>
      <c r="AB659"/>
      <c r="AC659"/>
      <c r="AD659"/>
      <c r="AE659"/>
      <c r="AF659"/>
      <c r="AG659"/>
      <c r="AH659"/>
      <c r="AI659"/>
    </row>
    <row r="660" spans="1:35" s="33" customFormat="1" ht="15.75">
      <c r="A660" s="183"/>
      <c r="B660" s="171"/>
      <c r="C660" s="130"/>
      <c r="D660" s="130"/>
      <c r="E660" s="32"/>
      <c r="F660"/>
      <c r="G660"/>
      <c r="H660"/>
      <c r="I660"/>
      <c r="J660"/>
      <c r="K660"/>
      <c r="L660"/>
      <c r="M660"/>
      <c r="N660"/>
      <c r="O660"/>
      <c r="P660"/>
      <c r="Q660"/>
      <c r="R660"/>
      <c r="S660"/>
      <c r="T660"/>
      <c r="U660"/>
      <c r="V660"/>
      <c r="W660"/>
      <c r="X660"/>
      <c r="Y660"/>
      <c r="Z660"/>
      <c r="AA660"/>
      <c r="AB660"/>
      <c r="AC660"/>
      <c r="AD660"/>
      <c r="AE660"/>
      <c r="AF660"/>
      <c r="AG660"/>
      <c r="AH660"/>
      <c r="AI660"/>
    </row>
    <row r="661" spans="1:35" s="33" customFormat="1" ht="15.75">
      <c r="A661" s="183"/>
      <c r="B661" s="171"/>
      <c r="C661" s="130"/>
      <c r="D661" s="130"/>
      <c r="E661" s="32"/>
      <c r="F661"/>
      <c r="G661"/>
      <c r="H661"/>
      <c r="I661"/>
      <c r="J661"/>
      <c r="K661"/>
      <c r="L661"/>
      <c r="M661"/>
      <c r="N661"/>
      <c r="O661"/>
      <c r="P661"/>
      <c r="Q661"/>
      <c r="R661"/>
      <c r="S661"/>
      <c r="T661"/>
      <c r="U661"/>
      <c r="V661"/>
      <c r="W661"/>
      <c r="X661"/>
      <c r="Y661"/>
      <c r="Z661"/>
      <c r="AA661"/>
      <c r="AB661"/>
      <c r="AC661"/>
      <c r="AD661"/>
      <c r="AE661"/>
      <c r="AF661"/>
      <c r="AG661"/>
      <c r="AH661"/>
      <c r="AI661"/>
    </row>
    <row r="662" spans="1:35" s="33" customFormat="1" ht="15.75">
      <c r="A662" s="183"/>
      <c r="B662" s="171"/>
      <c r="C662" s="130"/>
      <c r="D662" s="130"/>
      <c r="E662" s="32"/>
      <c r="F662"/>
      <c r="G662"/>
      <c r="H662"/>
      <c r="I662"/>
      <c r="J662"/>
      <c r="K662"/>
      <c r="L662"/>
      <c r="M662"/>
      <c r="N662"/>
      <c r="O662"/>
      <c r="P662"/>
      <c r="Q662"/>
      <c r="R662"/>
      <c r="S662"/>
      <c r="T662"/>
      <c r="U662"/>
      <c r="V662"/>
      <c r="W662"/>
      <c r="X662"/>
      <c r="Y662"/>
      <c r="Z662"/>
      <c r="AA662"/>
      <c r="AB662"/>
      <c r="AC662"/>
      <c r="AD662"/>
      <c r="AE662"/>
      <c r="AF662"/>
      <c r="AG662"/>
      <c r="AH662"/>
      <c r="AI662"/>
    </row>
    <row r="663" spans="1:35" s="33" customFormat="1" ht="15.75">
      <c r="A663" s="183"/>
      <c r="B663" s="171"/>
      <c r="C663" s="130"/>
      <c r="D663" s="130"/>
      <c r="E663" s="32"/>
      <c r="F663"/>
      <c r="G663"/>
      <c r="H663"/>
      <c r="I663"/>
      <c r="J663"/>
      <c r="K663"/>
      <c r="L663"/>
      <c r="M663"/>
      <c r="N663"/>
      <c r="O663"/>
      <c r="P663"/>
      <c r="Q663"/>
      <c r="R663"/>
      <c r="S663"/>
      <c r="T663"/>
      <c r="U663"/>
      <c r="V663"/>
      <c r="W663"/>
      <c r="X663"/>
      <c r="Y663"/>
      <c r="Z663"/>
      <c r="AA663"/>
      <c r="AB663"/>
      <c r="AC663"/>
      <c r="AD663"/>
      <c r="AE663"/>
      <c r="AF663"/>
      <c r="AG663"/>
      <c r="AH663"/>
      <c r="AI663"/>
    </row>
    <row r="664" spans="1:35" s="33" customFormat="1" ht="15.75">
      <c r="A664" s="183"/>
      <c r="B664" s="171"/>
      <c r="C664" s="130"/>
      <c r="D664" s="130"/>
      <c r="E664" s="32"/>
      <c r="F664"/>
      <c r="G664"/>
      <c r="H664"/>
      <c r="I664"/>
      <c r="J664"/>
      <c r="K664"/>
      <c r="L664"/>
      <c r="M664"/>
      <c r="N664"/>
      <c r="O664"/>
      <c r="P664"/>
      <c r="Q664"/>
      <c r="R664"/>
      <c r="S664"/>
      <c r="T664"/>
      <c r="U664"/>
      <c r="V664"/>
      <c r="W664"/>
      <c r="X664"/>
      <c r="Y664"/>
      <c r="Z664"/>
      <c r="AA664"/>
      <c r="AB664"/>
      <c r="AC664"/>
      <c r="AD664"/>
      <c r="AE664"/>
      <c r="AF664"/>
      <c r="AG664"/>
      <c r="AH664"/>
      <c r="AI664"/>
    </row>
    <row r="665" spans="1:35" s="33" customFormat="1" ht="15.75">
      <c r="A665" s="183"/>
      <c r="B665" s="171"/>
      <c r="C665" s="130"/>
      <c r="D665" s="130"/>
      <c r="E665" s="32"/>
      <c r="F665"/>
      <c r="G665"/>
      <c r="H665"/>
      <c r="I665"/>
      <c r="J665"/>
      <c r="K665"/>
      <c r="L665"/>
      <c r="M665"/>
      <c r="N665"/>
      <c r="O665"/>
      <c r="P665"/>
      <c r="Q665"/>
      <c r="R665"/>
      <c r="S665"/>
      <c r="T665"/>
      <c r="U665"/>
      <c r="V665"/>
      <c r="W665"/>
      <c r="X665"/>
      <c r="Y665"/>
      <c r="Z665"/>
      <c r="AA665"/>
      <c r="AB665"/>
      <c r="AC665"/>
      <c r="AD665"/>
      <c r="AE665"/>
      <c r="AF665"/>
      <c r="AG665"/>
      <c r="AH665"/>
      <c r="AI665"/>
    </row>
    <row r="666" spans="1:35" s="33" customFormat="1" ht="15.75">
      <c r="A666" s="183"/>
      <c r="B666" s="171"/>
      <c r="C666" s="130"/>
      <c r="D666" s="130"/>
      <c r="E666" s="32"/>
      <c r="F666"/>
      <c r="G666"/>
      <c r="H666"/>
      <c r="I666"/>
      <c r="J666"/>
      <c r="K666"/>
      <c r="L666"/>
      <c r="M666"/>
      <c r="N666"/>
      <c r="O666"/>
      <c r="P666"/>
      <c r="Q666"/>
      <c r="R666"/>
      <c r="S666"/>
      <c r="T666"/>
      <c r="U666"/>
      <c r="V666"/>
      <c r="W666"/>
      <c r="X666"/>
      <c r="Y666"/>
      <c r="Z666"/>
      <c r="AA666"/>
      <c r="AB666"/>
      <c r="AC666"/>
      <c r="AD666"/>
      <c r="AE666"/>
      <c r="AF666"/>
      <c r="AG666"/>
      <c r="AH666"/>
      <c r="AI666"/>
    </row>
    <row r="667" spans="1:35" s="33" customFormat="1" ht="15.75">
      <c r="A667" s="183"/>
      <c r="B667" s="171"/>
      <c r="C667" s="130"/>
      <c r="D667" s="130"/>
      <c r="E667" s="32"/>
      <c r="F667"/>
      <c r="G667"/>
      <c r="H667"/>
      <c r="I667"/>
      <c r="J667"/>
      <c r="K667"/>
      <c r="L667"/>
      <c r="M667"/>
      <c r="N667"/>
      <c r="O667"/>
      <c r="P667"/>
      <c r="Q667"/>
      <c r="R667"/>
      <c r="S667"/>
      <c r="T667"/>
      <c r="U667"/>
      <c r="V667"/>
      <c r="W667"/>
      <c r="X667"/>
      <c r="Y667"/>
      <c r="Z667"/>
      <c r="AA667"/>
      <c r="AB667"/>
      <c r="AC667"/>
      <c r="AD667"/>
      <c r="AE667"/>
      <c r="AF667"/>
      <c r="AG667"/>
      <c r="AH667"/>
      <c r="AI667"/>
    </row>
    <row r="668" spans="1:35" s="33" customFormat="1" ht="15.75">
      <c r="A668" s="183"/>
      <c r="B668" s="171"/>
      <c r="C668" s="130"/>
      <c r="D668" s="130"/>
      <c r="E668" s="32"/>
      <c r="F668"/>
      <c r="G668"/>
      <c r="H668"/>
      <c r="I668"/>
      <c r="J668"/>
      <c r="K668"/>
      <c r="L668"/>
      <c r="M668"/>
      <c r="N668"/>
      <c r="O668"/>
      <c r="P668"/>
      <c r="Q668"/>
      <c r="R668"/>
      <c r="S668"/>
      <c r="T668"/>
      <c r="U668"/>
      <c r="V668"/>
      <c r="W668"/>
      <c r="X668"/>
      <c r="Y668"/>
      <c r="Z668"/>
      <c r="AA668"/>
      <c r="AB668"/>
      <c r="AC668"/>
      <c r="AD668"/>
      <c r="AE668"/>
      <c r="AF668"/>
      <c r="AG668"/>
      <c r="AH668"/>
      <c r="AI668"/>
    </row>
    <row r="669" spans="1:35" s="33" customFormat="1" ht="15.75">
      <c r="A669" s="183"/>
      <c r="B669" s="171"/>
      <c r="C669" s="130"/>
      <c r="D669" s="130"/>
      <c r="E669" s="32"/>
      <c r="F669"/>
      <c r="G669"/>
      <c r="H669"/>
      <c r="I669"/>
      <c r="J669"/>
      <c r="K669"/>
      <c r="L669"/>
      <c r="M669"/>
      <c r="N669"/>
      <c r="O669"/>
      <c r="P669"/>
      <c r="Q669"/>
      <c r="R669"/>
      <c r="S669"/>
      <c r="T669"/>
      <c r="U669"/>
      <c r="V669"/>
      <c r="W669"/>
      <c r="X669"/>
      <c r="Y669"/>
      <c r="Z669"/>
      <c r="AA669"/>
      <c r="AB669"/>
      <c r="AC669"/>
      <c r="AD669"/>
      <c r="AE669"/>
      <c r="AF669"/>
      <c r="AG669"/>
      <c r="AH669"/>
      <c r="AI669"/>
    </row>
    <row r="670" spans="1:35" s="33" customFormat="1" ht="15.75">
      <c r="A670" s="183"/>
      <c r="B670" s="171"/>
      <c r="C670" s="130"/>
      <c r="D670" s="130"/>
      <c r="E670" s="32"/>
      <c r="F670"/>
      <c r="G670"/>
      <c r="H670"/>
      <c r="I670"/>
      <c r="J670"/>
      <c r="K670"/>
      <c r="L670"/>
      <c r="M670"/>
      <c r="N670"/>
      <c r="O670"/>
      <c r="P670"/>
      <c r="Q670"/>
      <c r="R670"/>
      <c r="S670"/>
      <c r="T670"/>
      <c r="U670"/>
      <c r="V670"/>
      <c r="W670"/>
      <c r="X670"/>
      <c r="Y670"/>
      <c r="Z670"/>
      <c r="AA670"/>
      <c r="AB670"/>
      <c r="AC670"/>
      <c r="AD670"/>
      <c r="AE670"/>
      <c r="AF670"/>
      <c r="AG670"/>
      <c r="AH670"/>
      <c r="AI670"/>
    </row>
    <row r="671" spans="1:35" s="33" customFormat="1" ht="15.75">
      <c r="A671" s="183"/>
      <c r="B671" s="171"/>
      <c r="C671" s="130"/>
      <c r="D671" s="130"/>
      <c r="E671" s="32"/>
      <c r="F671"/>
      <c r="G671"/>
      <c r="H671"/>
      <c r="I671"/>
      <c r="J671"/>
      <c r="K671"/>
      <c r="L671"/>
      <c r="M671"/>
      <c r="N671"/>
      <c r="O671"/>
      <c r="P671"/>
      <c r="Q671"/>
      <c r="R671"/>
      <c r="S671"/>
      <c r="T671"/>
      <c r="U671"/>
      <c r="V671"/>
      <c r="W671"/>
      <c r="X671"/>
      <c r="Y671"/>
      <c r="Z671"/>
      <c r="AA671"/>
      <c r="AB671"/>
      <c r="AC671"/>
      <c r="AD671"/>
      <c r="AE671"/>
      <c r="AF671"/>
      <c r="AG671"/>
      <c r="AH671"/>
      <c r="AI671"/>
    </row>
    <row r="672" spans="1:35" s="33" customFormat="1" ht="15.75">
      <c r="A672" s="183"/>
      <c r="B672" s="171"/>
      <c r="C672" s="130"/>
      <c r="D672" s="130"/>
      <c r="E672" s="32"/>
      <c r="F672"/>
      <c r="G672"/>
      <c r="H672"/>
      <c r="I672"/>
      <c r="J672"/>
      <c r="K672"/>
      <c r="L672"/>
      <c r="M672"/>
      <c r="N672"/>
      <c r="O672"/>
      <c r="P672"/>
      <c r="Q672"/>
      <c r="R672"/>
      <c r="S672"/>
      <c r="T672"/>
      <c r="U672"/>
      <c r="V672"/>
      <c r="W672"/>
      <c r="X672"/>
      <c r="Y672"/>
      <c r="Z672"/>
      <c r="AA672"/>
      <c r="AB672"/>
      <c r="AC672"/>
      <c r="AD672"/>
      <c r="AE672"/>
      <c r="AF672"/>
      <c r="AG672"/>
      <c r="AH672"/>
      <c r="AI672"/>
    </row>
    <row r="673" spans="1:35" s="33" customFormat="1" ht="15.75">
      <c r="A673" s="183"/>
      <c r="B673" s="171"/>
      <c r="C673" s="130"/>
      <c r="D673" s="130"/>
      <c r="E673" s="32"/>
      <c r="F673"/>
      <c r="G673"/>
      <c r="H673"/>
      <c r="I673"/>
      <c r="J673"/>
      <c r="K673"/>
      <c r="L673"/>
      <c r="M673"/>
      <c r="N673"/>
      <c r="O673"/>
      <c r="P673"/>
      <c r="Q673"/>
      <c r="R673"/>
      <c r="S673"/>
      <c r="T673"/>
      <c r="U673"/>
      <c r="V673"/>
      <c r="W673"/>
      <c r="X673"/>
      <c r="Y673"/>
      <c r="Z673"/>
      <c r="AA673"/>
      <c r="AB673"/>
      <c r="AC673"/>
      <c r="AD673"/>
      <c r="AE673"/>
      <c r="AF673"/>
      <c r="AG673"/>
      <c r="AH673"/>
      <c r="AI673"/>
    </row>
    <row r="674" spans="1:35" s="33" customFormat="1" ht="15.75">
      <c r="A674" s="183"/>
      <c r="B674" s="171"/>
      <c r="C674" s="130"/>
      <c r="D674" s="130"/>
      <c r="E674" s="32"/>
      <c r="F674"/>
      <c r="G674"/>
      <c r="H674"/>
      <c r="I674"/>
      <c r="J674"/>
      <c r="K674"/>
      <c r="L674"/>
      <c r="M674"/>
      <c r="N674"/>
      <c r="O674"/>
      <c r="P674"/>
      <c r="Q674"/>
      <c r="R674"/>
      <c r="S674"/>
      <c r="T674"/>
      <c r="U674"/>
      <c r="V674"/>
      <c r="W674"/>
      <c r="X674"/>
      <c r="Y674"/>
      <c r="Z674"/>
      <c r="AA674"/>
      <c r="AB674"/>
      <c r="AC674"/>
      <c r="AD674"/>
      <c r="AE674"/>
      <c r="AF674"/>
      <c r="AG674"/>
      <c r="AH674"/>
      <c r="AI674"/>
    </row>
    <row r="675" spans="1:35" s="33" customFormat="1" ht="15.75">
      <c r="A675" s="183"/>
      <c r="B675" s="171"/>
      <c r="C675" s="130"/>
      <c r="D675" s="130"/>
      <c r="E675" s="32"/>
      <c r="F675"/>
      <c r="G675"/>
      <c r="H675"/>
      <c r="I675"/>
      <c r="J675"/>
      <c r="K675"/>
      <c r="L675"/>
      <c r="M675"/>
      <c r="N675"/>
      <c r="O675"/>
      <c r="P675"/>
      <c r="Q675"/>
      <c r="R675"/>
      <c r="S675"/>
      <c r="T675"/>
      <c r="U675"/>
      <c r="V675"/>
      <c r="W675"/>
      <c r="X675"/>
      <c r="Y675"/>
      <c r="Z675"/>
      <c r="AA675"/>
      <c r="AB675"/>
      <c r="AC675"/>
      <c r="AD675"/>
      <c r="AE675"/>
      <c r="AF675"/>
      <c r="AG675"/>
      <c r="AH675"/>
      <c r="AI675"/>
    </row>
    <row r="676" spans="1:35" s="33" customFormat="1" ht="15.75">
      <c r="A676" s="183"/>
      <c r="B676" s="171"/>
      <c r="C676" s="130"/>
      <c r="D676" s="130"/>
      <c r="E676" s="32"/>
      <c r="F676"/>
      <c r="G676"/>
      <c r="H676"/>
      <c r="I676"/>
      <c r="J676"/>
      <c r="K676"/>
      <c r="L676"/>
      <c r="M676"/>
      <c r="N676"/>
      <c r="O676"/>
      <c r="P676"/>
      <c r="Q676"/>
      <c r="R676"/>
      <c r="S676"/>
      <c r="T676"/>
      <c r="U676"/>
      <c r="V676"/>
      <c r="W676"/>
      <c r="X676"/>
      <c r="Y676"/>
      <c r="Z676"/>
      <c r="AA676"/>
      <c r="AB676"/>
      <c r="AC676"/>
      <c r="AD676"/>
      <c r="AE676"/>
      <c r="AF676"/>
      <c r="AG676"/>
      <c r="AH676"/>
      <c r="AI676"/>
    </row>
    <row r="677" spans="1:35" s="33" customFormat="1" ht="15.75">
      <c r="A677" s="183"/>
      <c r="B677" s="171"/>
      <c r="C677" s="130"/>
      <c r="D677" s="130"/>
      <c r="E677" s="32"/>
      <c r="F677"/>
      <c r="G677"/>
      <c r="H677"/>
      <c r="I677"/>
      <c r="J677"/>
      <c r="K677"/>
      <c r="L677"/>
      <c r="M677"/>
      <c r="N677"/>
      <c r="O677"/>
      <c r="P677"/>
      <c r="Q677"/>
      <c r="R677"/>
      <c r="S677"/>
      <c r="T677"/>
      <c r="U677"/>
      <c r="V677"/>
      <c r="W677"/>
      <c r="X677"/>
      <c r="Y677"/>
      <c r="Z677"/>
      <c r="AA677"/>
      <c r="AB677"/>
      <c r="AC677"/>
      <c r="AD677"/>
      <c r="AE677"/>
      <c r="AF677"/>
      <c r="AG677"/>
      <c r="AH677"/>
      <c r="AI677"/>
    </row>
    <row r="678" spans="1:35" s="33" customFormat="1" ht="15.75">
      <c r="A678" s="183"/>
      <c r="B678" s="171"/>
      <c r="C678" s="130"/>
      <c r="D678" s="130"/>
      <c r="E678" s="32"/>
      <c r="F678"/>
      <c r="G678"/>
      <c r="H678"/>
      <c r="I678"/>
      <c r="J678"/>
      <c r="K678"/>
      <c r="L678"/>
      <c r="M678"/>
      <c r="N678"/>
      <c r="O678"/>
      <c r="P678"/>
      <c r="Q678"/>
      <c r="R678"/>
      <c r="S678"/>
      <c r="T678"/>
      <c r="U678"/>
      <c r="V678"/>
      <c r="W678"/>
      <c r="X678"/>
      <c r="Y678"/>
      <c r="Z678"/>
      <c r="AA678"/>
      <c r="AB678"/>
      <c r="AC678"/>
      <c r="AD678"/>
      <c r="AE678"/>
      <c r="AF678"/>
      <c r="AG678"/>
      <c r="AH678"/>
      <c r="AI678"/>
    </row>
    <row r="679" spans="1:35" s="33" customFormat="1" ht="15.75">
      <c r="A679" s="183"/>
      <c r="B679" s="171"/>
      <c r="C679" s="130"/>
      <c r="D679" s="130"/>
      <c r="E679" s="32"/>
      <c r="F679"/>
      <c r="G679"/>
      <c r="H679"/>
      <c r="I679"/>
      <c r="J679"/>
      <c r="K679"/>
      <c r="L679"/>
      <c r="M679"/>
      <c r="N679"/>
      <c r="O679"/>
      <c r="P679"/>
      <c r="Q679"/>
      <c r="R679"/>
      <c r="S679"/>
      <c r="T679"/>
      <c r="U679"/>
      <c r="V679"/>
      <c r="W679"/>
      <c r="X679"/>
      <c r="Y679"/>
      <c r="Z679"/>
      <c r="AA679"/>
      <c r="AB679"/>
      <c r="AC679"/>
      <c r="AD679"/>
      <c r="AE679"/>
      <c r="AF679"/>
      <c r="AG679"/>
      <c r="AH679"/>
      <c r="AI679"/>
    </row>
    <row r="680" spans="1:35" s="33" customFormat="1" ht="15.75">
      <c r="A680" s="183"/>
      <c r="B680" s="171"/>
      <c r="C680" s="130"/>
      <c r="D680" s="130"/>
      <c r="E680" s="32"/>
      <c r="F680"/>
      <c r="G680"/>
      <c r="H680"/>
      <c r="I680"/>
      <c r="J680"/>
      <c r="K680"/>
      <c r="L680"/>
      <c r="M680"/>
      <c r="N680"/>
      <c r="O680"/>
      <c r="P680"/>
      <c r="Q680"/>
      <c r="R680"/>
      <c r="S680"/>
      <c r="T680"/>
      <c r="U680"/>
      <c r="V680"/>
      <c r="W680"/>
      <c r="X680"/>
      <c r="Y680"/>
      <c r="Z680"/>
      <c r="AA680"/>
      <c r="AB680"/>
      <c r="AC680"/>
      <c r="AD680"/>
      <c r="AE680"/>
      <c r="AF680"/>
      <c r="AG680"/>
      <c r="AH680"/>
      <c r="AI680"/>
    </row>
    <row r="681" spans="1:35" s="33" customFormat="1" ht="15.75">
      <c r="A681" s="183"/>
      <c r="B681" s="171"/>
      <c r="C681" s="130"/>
      <c r="D681" s="130"/>
      <c r="E681" s="32"/>
      <c r="F681"/>
      <c r="G681"/>
      <c r="H681"/>
      <c r="I681"/>
      <c r="J681"/>
      <c r="K681"/>
      <c r="L681"/>
      <c r="M681"/>
      <c r="N681"/>
      <c r="O681"/>
      <c r="P681"/>
      <c r="Q681"/>
      <c r="R681"/>
      <c r="S681"/>
      <c r="T681"/>
      <c r="U681"/>
      <c r="V681"/>
      <c r="W681"/>
      <c r="X681"/>
      <c r="Y681"/>
      <c r="Z681"/>
      <c r="AA681"/>
      <c r="AB681"/>
      <c r="AC681"/>
      <c r="AD681"/>
      <c r="AE681"/>
      <c r="AF681"/>
      <c r="AG681"/>
      <c r="AH681"/>
      <c r="AI681"/>
    </row>
    <row r="682" spans="1:35" s="33" customFormat="1" ht="15.75">
      <c r="A682" s="183"/>
      <c r="B682" s="171"/>
      <c r="C682" s="130"/>
      <c r="D682" s="130"/>
      <c r="E682" s="32"/>
      <c r="F682"/>
      <c r="G682"/>
      <c r="H682"/>
      <c r="I682"/>
      <c r="J682"/>
      <c r="K682"/>
      <c r="L682"/>
      <c r="M682"/>
      <c r="N682"/>
      <c r="O682"/>
      <c r="P682"/>
      <c r="Q682"/>
      <c r="R682"/>
      <c r="S682"/>
      <c r="T682"/>
      <c r="U682"/>
      <c r="V682"/>
      <c r="W682"/>
      <c r="X682"/>
      <c r="Y682"/>
      <c r="Z682"/>
      <c r="AA682"/>
      <c r="AB682"/>
      <c r="AC682"/>
      <c r="AD682"/>
      <c r="AE682"/>
      <c r="AF682"/>
      <c r="AG682"/>
      <c r="AH682"/>
      <c r="AI682"/>
    </row>
    <row r="683" spans="1:35" s="33" customFormat="1" ht="15.75">
      <c r="A683" s="183"/>
      <c r="B683" s="171"/>
      <c r="C683" s="130"/>
      <c r="D683" s="130"/>
      <c r="E683" s="32"/>
      <c r="F683"/>
      <c r="G683"/>
      <c r="H683"/>
      <c r="I683"/>
      <c r="J683"/>
      <c r="K683"/>
      <c r="L683"/>
      <c r="M683"/>
      <c r="N683"/>
      <c r="O683"/>
      <c r="P683"/>
      <c r="Q683"/>
      <c r="R683"/>
      <c r="S683"/>
      <c r="T683"/>
      <c r="U683"/>
      <c r="V683"/>
      <c r="W683"/>
      <c r="X683"/>
      <c r="Y683"/>
      <c r="Z683"/>
      <c r="AA683"/>
      <c r="AB683"/>
      <c r="AC683"/>
      <c r="AD683"/>
      <c r="AE683"/>
      <c r="AF683"/>
      <c r="AG683"/>
      <c r="AH683"/>
      <c r="AI683"/>
    </row>
    <row r="684" spans="1:35" s="33" customFormat="1" ht="15.75">
      <c r="A684" s="183"/>
      <c r="B684" s="171"/>
      <c r="C684" s="130"/>
      <c r="D684" s="130"/>
      <c r="E684" s="32"/>
      <c r="F684"/>
      <c r="G684"/>
      <c r="H684"/>
      <c r="I684"/>
      <c r="J684"/>
      <c r="K684"/>
      <c r="L684"/>
      <c r="M684"/>
      <c r="N684"/>
      <c r="O684"/>
      <c r="P684"/>
      <c r="Q684"/>
      <c r="R684"/>
      <c r="S684"/>
      <c r="T684"/>
      <c r="U684"/>
      <c r="V684"/>
      <c r="W684"/>
      <c r="X684"/>
      <c r="Y684"/>
      <c r="Z684"/>
      <c r="AA684"/>
      <c r="AB684"/>
      <c r="AC684"/>
      <c r="AD684"/>
      <c r="AE684"/>
      <c r="AF684"/>
      <c r="AG684"/>
      <c r="AH684"/>
      <c r="AI684"/>
    </row>
    <row r="685" spans="1:35" s="33" customFormat="1" ht="15.75">
      <c r="A685" s="183"/>
      <c r="B685" s="171"/>
      <c r="C685" s="130"/>
      <c r="D685" s="130"/>
      <c r="E685" s="32"/>
      <c r="F685"/>
      <c r="G685"/>
      <c r="H685"/>
      <c r="I685"/>
      <c r="J685"/>
      <c r="K685"/>
      <c r="L685"/>
      <c r="M685"/>
      <c r="N685"/>
      <c r="O685"/>
      <c r="P685"/>
      <c r="Q685"/>
      <c r="R685"/>
      <c r="S685"/>
      <c r="T685"/>
      <c r="U685"/>
      <c r="V685"/>
      <c r="W685"/>
      <c r="X685"/>
      <c r="Y685"/>
      <c r="Z685"/>
      <c r="AA685"/>
      <c r="AB685"/>
      <c r="AC685"/>
      <c r="AD685"/>
      <c r="AE685"/>
      <c r="AF685"/>
      <c r="AG685"/>
      <c r="AH685"/>
      <c r="AI685"/>
    </row>
    <row r="686" spans="1:35" s="33" customFormat="1" ht="15.75">
      <c r="A686" s="183"/>
      <c r="B686" s="171"/>
      <c r="C686" s="130"/>
      <c r="D686" s="130"/>
      <c r="E686" s="32"/>
      <c r="F686"/>
      <c r="G686"/>
      <c r="H686"/>
      <c r="I686"/>
      <c r="J686"/>
      <c r="K686"/>
      <c r="L686"/>
      <c r="M686"/>
      <c r="N686"/>
      <c r="O686"/>
      <c r="P686"/>
      <c r="Q686"/>
      <c r="R686"/>
      <c r="S686"/>
      <c r="T686"/>
      <c r="U686"/>
      <c r="V686"/>
      <c r="W686"/>
      <c r="X686"/>
      <c r="Y686"/>
      <c r="Z686"/>
      <c r="AA686"/>
      <c r="AB686"/>
      <c r="AC686"/>
      <c r="AD686"/>
      <c r="AE686"/>
      <c r="AF686"/>
      <c r="AG686"/>
      <c r="AH686"/>
      <c r="AI686"/>
    </row>
    <row r="687" spans="1:35" s="33" customFormat="1" ht="15.75">
      <c r="A687" s="183"/>
      <c r="B687" s="171"/>
      <c r="C687" s="130"/>
      <c r="D687" s="130"/>
      <c r="E687" s="32"/>
      <c r="F687"/>
      <c r="G687"/>
      <c r="H687"/>
      <c r="I687"/>
      <c r="J687"/>
      <c r="K687"/>
      <c r="L687"/>
      <c r="M687"/>
      <c r="N687"/>
      <c r="O687"/>
      <c r="P687"/>
      <c r="Q687"/>
      <c r="R687"/>
      <c r="S687"/>
      <c r="T687"/>
      <c r="U687"/>
      <c r="V687"/>
      <c r="W687"/>
      <c r="X687"/>
      <c r="Y687"/>
      <c r="Z687"/>
      <c r="AA687"/>
      <c r="AB687"/>
      <c r="AC687"/>
      <c r="AD687"/>
      <c r="AE687"/>
      <c r="AF687"/>
      <c r="AG687"/>
      <c r="AH687"/>
      <c r="AI687"/>
    </row>
    <row r="688" spans="1:35" s="33" customFormat="1" ht="15.75">
      <c r="A688" s="183"/>
      <c r="B688" s="171"/>
      <c r="C688" s="130"/>
      <c r="D688" s="130"/>
      <c r="E688" s="32"/>
      <c r="F688"/>
      <c r="G688"/>
      <c r="H688"/>
      <c r="I688"/>
      <c r="J688"/>
      <c r="K688"/>
      <c r="L688"/>
      <c r="M688"/>
      <c r="N688"/>
      <c r="O688"/>
      <c r="P688"/>
      <c r="Q688"/>
      <c r="R688"/>
      <c r="S688"/>
      <c r="T688"/>
      <c r="U688"/>
      <c r="V688"/>
      <c r="W688"/>
      <c r="X688"/>
      <c r="Y688"/>
      <c r="Z688"/>
      <c r="AA688"/>
      <c r="AB688"/>
      <c r="AC688"/>
      <c r="AD688"/>
      <c r="AE688"/>
      <c r="AF688"/>
      <c r="AG688"/>
      <c r="AH688"/>
      <c r="AI688"/>
    </row>
    <row r="689" spans="1:35" s="33" customFormat="1" ht="15.75">
      <c r="A689" s="183"/>
      <c r="B689" s="171"/>
      <c r="C689" s="130"/>
      <c r="D689" s="130"/>
      <c r="E689" s="32"/>
      <c r="F689"/>
      <c r="G689"/>
      <c r="H689"/>
      <c r="I689"/>
      <c r="J689"/>
      <c r="K689"/>
      <c r="L689"/>
      <c r="M689"/>
      <c r="N689"/>
      <c r="O689"/>
      <c r="P689"/>
      <c r="Q689"/>
      <c r="R689"/>
      <c r="S689"/>
      <c r="T689"/>
      <c r="U689"/>
      <c r="V689"/>
      <c r="W689"/>
      <c r="X689"/>
      <c r="Y689"/>
      <c r="Z689"/>
      <c r="AA689"/>
      <c r="AB689"/>
      <c r="AC689"/>
      <c r="AD689"/>
      <c r="AE689"/>
      <c r="AF689"/>
      <c r="AG689"/>
      <c r="AH689"/>
      <c r="AI689"/>
    </row>
    <row r="690" spans="1:35" s="33" customFormat="1" ht="15.75">
      <c r="A690" s="183"/>
      <c r="B690" s="171"/>
      <c r="C690" s="130"/>
      <c r="D690" s="130"/>
      <c r="E690" s="32"/>
      <c r="F690"/>
      <c r="G690"/>
      <c r="H690"/>
      <c r="I690"/>
      <c r="J690"/>
      <c r="K690"/>
      <c r="L690"/>
      <c r="M690"/>
      <c r="N690"/>
      <c r="O690"/>
      <c r="P690"/>
      <c r="Q690"/>
      <c r="R690"/>
      <c r="S690"/>
      <c r="T690"/>
      <c r="U690"/>
      <c r="V690"/>
      <c r="W690"/>
      <c r="X690"/>
      <c r="Y690"/>
      <c r="Z690"/>
      <c r="AA690"/>
      <c r="AB690"/>
      <c r="AC690"/>
      <c r="AD690"/>
      <c r="AE690"/>
      <c r="AF690"/>
      <c r="AG690"/>
      <c r="AH690"/>
      <c r="AI690"/>
    </row>
    <row r="691" spans="1:35" s="33" customFormat="1" ht="15.75">
      <c r="A691" s="183"/>
      <c r="B691" s="171"/>
      <c r="C691" s="130"/>
      <c r="D691" s="130"/>
      <c r="E691" s="32"/>
      <c r="F691"/>
      <c r="G691"/>
      <c r="H691"/>
      <c r="I691"/>
      <c r="J691"/>
      <c r="K691"/>
      <c r="L691"/>
      <c r="M691"/>
      <c r="N691"/>
      <c r="O691"/>
      <c r="P691"/>
      <c r="Q691"/>
      <c r="R691"/>
      <c r="S691"/>
      <c r="T691"/>
      <c r="U691"/>
      <c r="V691"/>
      <c r="W691"/>
      <c r="X691"/>
      <c r="Y691"/>
      <c r="Z691"/>
      <c r="AA691"/>
      <c r="AB691"/>
      <c r="AC691"/>
      <c r="AD691"/>
      <c r="AE691"/>
      <c r="AF691"/>
      <c r="AG691"/>
      <c r="AH691"/>
      <c r="AI691"/>
    </row>
    <row r="692" spans="1:35" s="33" customFormat="1" ht="15.75">
      <c r="A692" s="183"/>
      <c r="B692" s="171"/>
      <c r="C692" s="130"/>
      <c r="D692" s="130"/>
      <c r="E692" s="32"/>
      <c r="F692"/>
      <c r="G692"/>
      <c r="H692"/>
      <c r="I692"/>
      <c r="J692"/>
      <c r="K692"/>
      <c r="L692"/>
      <c r="M692"/>
      <c r="N692"/>
      <c r="O692"/>
      <c r="P692"/>
      <c r="Q692"/>
      <c r="R692"/>
      <c r="S692"/>
      <c r="T692"/>
      <c r="U692"/>
      <c r="V692"/>
      <c r="W692"/>
      <c r="X692"/>
      <c r="Y692"/>
      <c r="Z692"/>
      <c r="AA692"/>
      <c r="AB692"/>
      <c r="AC692"/>
      <c r="AD692"/>
      <c r="AE692"/>
      <c r="AF692"/>
      <c r="AG692"/>
      <c r="AH692"/>
      <c r="AI692"/>
    </row>
    <row r="693" spans="1:35" s="33" customFormat="1" ht="15.75">
      <c r="A693" s="183"/>
      <c r="B693" s="171"/>
      <c r="C693" s="130"/>
      <c r="D693" s="130"/>
      <c r="E693" s="32"/>
      <c r="F693"/>
      <c r="G693"/>
      <c r="H693"/>
      <c r="I693"/>
      <c r="J693"/>
      <c r="K693"/>
      <c r="L693"/>
      <c r="M693"/>
      <c r="N693"/>
      <c r="O693"/>
      <c r="P693"/>
      <c r="Q693"/>
      <c r="R693"/>
      <c r="S693"/>
      <c r="T693"/>
      <c r="U693"/>
      <c r="V693"/>
      <c r="W693"/>
      <c r="X693"/>
      <c r="Y693"/>
      <c r="Z693"/>
      <c r="AA693"/>
      <c r="AB693"/>
      <c r="AC693"/>
      <c r="AD693"/>
      <c r="AE693"/>
      <c r="AF693"/>
      <c r="AG693"/>
      <c r="AH693"/>
      <c r="AI693"/>
    </row>
    <row r="694" spans="1:35" s="33" customFormat="1" ht="15.75">
      <c r="A694" s="183"/>
      <c r="B694" s="171"/>
      <c r="C694" s="130"/>
      <c r="D694" s="130"/>
      <c r="E694" s="32"/>
      <c r="F694"/>
      <c r="G694"/>
      <c r="H694"/>
      <c r="I694"/>
      <c r="J694"/>
      <c r="K694"/>
      <c r="L694"/>
      <c r="M694"/>
      <c r="N694"/>
      <c r="O694"/>
      <c r="P694"/>
      <c r="Q694"/>
      <c r="R694"/>
      <c r="S694"/>
      <c r="T694"/>
      <c r="U694"/>
      <c r="V694"/>
      <c r="W694"/>
      <c r="X694"/>
      <c r="Y694"/>
      <c r="Z694"/>
      <c r="AA694"/>
      <c r="AB694"/>
      <c r="AC694"/>
      <c r="AD694"/>
      <c r="AE694"/>
      <c r="AF694"/>
      <c r="AG694"/>
      <c r="AH694"/>
      <c r="AI694"/>
    </row>
    <row r="695" spans="1:35" s="33" customFormat="1" ht="15.75">
      <c r="A695" s="183"/>
      <c r="B695" s="171"/>
      <c r="C695" s="130"/>
      <c r="D695" s="130"/>
      <c r="E695" s="32"/>
      <c r="F695"/>
      <c r="G695"/>
      <c r="H695"/>
      <c r="I695"/>
      <c r="J695"/>
      <c r="K695"/>
      <c r="L695"/>
      <c r="M695"/>
      <c r="N695"/>
      <c r="O695"/>
      <c r="P695"/>
      <c r="Q695"/>
      <c r="R695"/>
      <c r="S695"/>
      <c r="T695"/>
      <c r="U695"/>
      <c r="V695"/>
      <c r="W695"/>
      <c r="X695"/>
      <c r="Y695"/>
      <c r="Z695"/>
      <c r="AA695"/>
      <c r="AB695"/>
      <c r="AC695"/>
      <c r="AD695"/>
      <c r="AE695"/>
      <c r="AF695"/>
      <c r="AG695"/>
      <c r="AH695"/>
      <c r="AI695"/>
    </row>
    <row r="696" spans="1:35" s="33" customFormat="1" ht="15.75">
      <c r="A696" s="183"/>
      <c r="B696" s="171"/>
      <c r="C696" s="130"/>
      <c r="D696" s="130"/>
      <c r="E696" s="32"/>
      <c r="F696"/>
      <c r="G696"/>
      <c r="H696"/>
      <c r="I696"/>
      <c r="J696"/>
      <c r="K696"/>
      <c r="L696"/>
      <c r="M696"/>
      <c r="N696"/>
      <c r="O696"/>
      <c r="P696"/>
      <c r="Q696"/>
      <c r="R696"/>
      <c r="S696"/>
      <c r="T696"/>
      <c r="U696"/>
      <c r="V696"/>
      <c r="W696"/>
      <c r="X696"/>
      <c r="Y696"/>
      <c r="Z696"/>
      <c r="AA696"/>
      <c r="AB696"/>
      <c r="AC696"/>
      <c r="AD696"/>
      <c r="AE696"/>
      <c r="AF696"/>
      <c r="AG696"/>
      <c r="AH696"/>
      <c r="AI696"/>
    </row>
    <row r="697" spans="1:35" s="33" customFormat="1" ht="15.75">
      <c r="A697" s="183"/>
      <c r="B697" s="171"/>
      <c r="C697" s="130"/>
      <c r="D697" s="130"/>
      <c r="E697" s="32"/>
      <c r="F697"/>
      <c r="G697"/>
      <c r="H697"/>
      <c r="I697"/>
      <c r="J697"/>
      <c r="K697"/>
      <c r="L697"/>
      <c r="M697"/>
      <c r="N697"/>
      <c r="O697"/>
      <c r="P697"/>
      <c r="Q697"/>
      <c r="R697"/>
      <c r="S697"/>
      <c r="T697"/>
      <c r="U697"/>
      <c r="V697"/>
      <c r="W697"/>
      <c r="X697"/>
      <c r="Y697"/>
      <c r="Z697"/>
      <c r="AA697"/>
      <c r="AB697"/>
      <c r="AC697"/>
      <c r="AD697"/>
      <c r="AE697"/>
      <c r="AF697"/>
      <c r="AG697"/>
      <c r="AH697"/>
      <c r="AI697"/>
    </row>
    <row r="698" spans="1:35" s="33" customFormat="1" ht="15.75">
      <c r="A698" s="183"/>
      <c r="B698" s="171"/>
      <c r="C698" s="130"/>
      <c r="D698" s="130"/>
      <c r="E698" s="32"/>
      <c r="F698"/>
      <c r="G698"/>
      <c r="H698"/>
      <c r="I698"/>
      <c r="J698"/>
      <c r="K698"/>
      <c r="L698"/>
      <c r="M698"/>
      <c r="N698"/>
      <c r="O698"/>
      <c r="P698"/>
      <c r="Q698"/>
      <c r="R698"/>
      <c r="S698"/>
      <c r="T698"/>
      <c r="U698"/>
      <c r="V698"/>
      <c r="W698"/>
      <c r="X698"/>
      <c r="Y698"/>
      <c r="Z698"/>
      <c r="AA698"/>
      <c r="AB698"/>
      <c r="AC698"/>
      <c r="AD698"/>
      <c r="AE698"/>
      <c r="AF698"/>
      <c r="AG698"/>
      <c r="AH698"/>
      <c r="AI698"/>
    </row>
    <row r="699" spans="1:35" s="33" customFormat="1" ht="15.75">
      <c r="A699" s="183"/>
      <c r="B699" s="171"/>
      <c r="C699" s="130"/>
      <c r="D699" s="130"/>
      <c r="E699" s="32"/>
      <c r="F699"/>
      <c r="G699"/>
      <c r="H699"/>
      <c r="I699"/>
      <c r="J699"/>
      <c r="K699"/>
      <c r="L699"/>
      <c r="M699"/>
      <c r="N699"/>
      <c r="O699"/>
      <c r="P699"/>
      <c r="Q699"/>
      <c r="R699"/>
      <c r="S699"/>
      <c r="T699"/>
      <c r="U699"/>
      <c r="V699"/>
      <c r="W699"/>
      <c r="X699"/>
      <c r="Y699"/>
      <c r="Z699"/>
      <c r="AA699"/>
      <c r="AB699"/>
      <c r="AC699"/>
      <c r="AD699"/>
      <c r="AE699"/>
      <c r="AF699"/>
      <c r="AG699"/>
      <c r="AH699"/>
      <c r="AI699"/>
    </row>
    <row r="700" spans="1:35" s="33" customFormat="1" ht="15.75">
      <c r="A700" s="183"/>
      <c r="B700" s="171"/>
      <c r="C700" s="130"/>
      <c r="D700" s="130"/>
      <c r="E700" s="32"/>
      <c r="F700"/>
      <c r="G700"/>
      <c r="H700"/>
      <c r="I700"/>
      <c r="J700"/>
      <c r="K700"/>
      <c r="L700"/>
      <c r="M700"/>
      <c r="N700"/>
      <c r="O700"/>
      <c r="P700"/>
      <c r="Q700"/>
      <c r="R700"/>
      <c r="S700"/>
      <c r="T700"/>
      <c r="U700"/>
      <c r="V700"/>
      <c r="W700"/>
      <c r="X700"/>
      <c r="Y700"/>
      <c r="Z700"/>
      <c r="AA700"/>
      <c r="AB700"/>
      <c r="AC700"/>
      <c r="AD700"/>
      <c r="AE700"/>
      <c r="AF700"/>
      <c r="AG700"/>
      <c r="AH700"/>
      <c r="AI700"/>
    </row>
    <row r="701" spans="1:35" s="33" customFormat="1" ht="15.75">
      <c r="A701" s="183"/>
      <c r="B701" s="171"/>
      <c r="C701" s="130"/>
      <c r="D701" s="130"/>
      <c r="E701" s="32"/>
      <c r="F701"/>
      <c r="G701"/>
      <c r="H701"/>
      <c r="I701"/>
      <c r="J701"/>
      <c r="K701"/>
      <c r="L701"/>
      <c r="M701"/>
      <c r="N701"/>
      <c r="O701"/>
      <c r="P701"/>
      <c r="Q701"/>
      <c r="R701"/>
      <c r="S701"/>
      <c r="T701"/>
      <c r="U701"/>
      <c r="V701"/>
      <c r="W701"/>
      <c r="X701"/>
      <c r="Y701"/>
      <c r="Z701"/>
      <c r="AA701"/>
      <c r="AB701"/>
      <c r="AC701"/>
      <c r="AD701"/>
      <c r="AE701"/>
      <c r="AF701"/>
      <c r="AG701"/>
      <c r="AH701"/>
      <c r="AI701"/>
    </row>
    <row r="702" spans="1:35" s="33" customFormat="1" ht="15.75">
      <c r="A702" s="183"/>
      <c r="B702" s="171"/>
      <c r="C702" s="130"/>
      <c r="D702" s="130"/>
      <c r="E702" s="32"/>
      <c r="F702"/>
      <c r="G702"/>
      <c r="H702"/>
      <c r="I702"/>
      <c r="J702"/>
      <c r="K702"/>
      <c r="L702"/>
      <c r="M702"/>
      <c r="N702"/>
      <c r="O702"/>
      <c r="P702"/>
      <c r="Q702"/>
      <c r="R702"/>
      <c r="S702"/>
      <c r="T702"/>
      <c r="U702"/>
      <c r="V702"/>
      <c r="W702"/>
      <c r="X702"/>
      <c r="Y702"/>
      <c r="Z702"/>
      <c r="AA702"/>
      <c r="AB702"/>
      <c r="AC702"/>
      <c r="AD702"/>
      <c r="AE702"/>
      <c r="AF702"/>
      <c r="AG702"/>
      <c r="AH702"/>
      <c r="AI702"/>
    </row>
    <row r="703" spans="1:35" s="33" customFormat="1" ht="15.75">
      <c r="A703" s="183"/>
      <c r="B703" s="171"/>
      <c r="C703" s="130"/>
      <c r="D703" s="130"/>
      <c r="E703" s="32"/>
      <c r="F703"/>
      <c r="G703"/>
      <c r="H703"/>
      <c r="I703"/>
      <c r="J703"/>
      <c r="K703"/>
      <c r="L703"/>
      <c r="M703"/>
      <c r="N703"/>
      <c r="O703"/>
      <c r="P703"/>
      <c r="Q703"/>
      <c r="R703"/>
      <c r="S703"/>
      <c r="T703"/>
      <c r="U703"/>
      <c r="V703"/>
      <c r="W703"/>
      <c r="X703"/>
      <c r="Y703"/>
      <c r="Z703"/>
      <c r="AA703"/>
      <c r="AB703"/>
      <c r="AC703"/>
      <c r="AD703"/>
      <c r="AE703"/>
      <c r="AF703"/>
      <c r="AG703"/>
      <c r="AH703"/>
      <c r="AI703"/>
    </row>
    <row r="704" spans="1:35" s="33" customFormat="1" ht="15.75">
      <c r="A704" s="183"/>
      <c r="B704" s="171"/>
      <c r="C704" s="130"/>
      <c r="D704" s="130"/>
      <c r="E704" s="32"/>
      <c r="F704"/>
      <c r="G704"/>
      <c r="H704"/>
      <c r="I704"/>
      <c r="J704"/>
      <c r="K704"/>
      <c r="L704"/>
      <c r="M704"/>
      <c r="N704"/>
      <c r="O704"/>
      <c r="P704"/>
      <c r="Q704"/>
      <c r="R704"/>
      <c r="S704"/>
      <c r="T704"/>
      <c r="U704"/>
      <c r="V704"/>
      <c r="W704"/>
      <c r="X704"/>
      <c r="Y704"/>
      <c r="Z704"/>
      <c r="AA704"/>
      <c r="AB704"/>
      <c r="AC704"/>
      <c r="AD704"/>
      <c r="AE704"/>
      <c r="AF704"/>
      <c r="AG704"/>
      <c r="AH704"/>
      <c r="AI704"/>
    </row>
    <row r="705" spans="1:35" s="33" customFormat="1" ht="15.75">
      <c r="A705" s="183"/>
      <c r="B705" s="171"/>
      <c r="C705" s="130"/>
      <c r="D705" s="130"/>
      <c r="E705" s="32"/>
      <c r="F705"/>
      <c r="G705"/>
      <c r="H705"/>
      <c r="I705"/>
      <c r="J705"/>
      <c r="K705"/>
      <c r="L705"/>
      <c r="M705"/>
      <c r="N705"/>
      <c r="O705"/>
      <c r="P705"/>
      <c r="Q705"/>
      <c r="R705"/>
      <c r="S705"/>
      <c r="T705"/>
      <c r="U705"/>
      <c r="V705"/>
      <c r="W705"/>
      <c r="X705"/>
      <c r="Y705"/>
      <c r="Z705"/>
      <c r="AA705"/>
      <c r="AB705"/>
      <c r="AC705"/>
      <c r="AD705"/>
      <c r="AE705"/>
      <c r="AF705"/>
      <c r="AG705"/>
      <c r="AH705"/>
      <c r="AI705"/>
    </row>
    <row r="706" spans="1:35" s="33" customFormat="1" ht="15.75">
      <c r="A706" s="183"/>
      <c r="B706" s="171"/>
      <c r="C706" s="130"/>
      <c r="D706" s="130"/>
      <c r="E706" s="32"/>
      <c r="F706"/>
      <c r="G706"/>
      <c r="H706"/>
      <c r="I706"/>
      <c r="J706"/>
      <c r="K706"/>
      <c r="L706"/>
      <c r="M706"/>
      <c r="N706"/>
      <c r="O706"/>
      <c r="P706"/>
      <c r="Q706"/>
      <c r="R706"/>
      <c r="S706"/>
      <c r="T706"/>
      <c r="U706"/>
      <c r="V706"/>
      <c r="W706"/>
      <c r="X706"/>
      <c r="Y706"/>
      <c r="Z706"/>
      <c r="AA706"/>
      <c r="AB706"/>
      <c r="AC706"/>
      <c r="AD706"/>
      <c r="AE706"/>
      <c r="AF706"/>
      <c r="AG706"/>
      <c r="AH706"/>
      <c r="AI706"/>
    </row>
    <row r="707" spans="1:35" s="33" customFormat="1" ht="15.75">
      <c r="A707" s="183"/>
      <c r="B707" s="171"/>
      <c r="C707" s="130"/>
      <c r="D707" s="130"/>
      <c r="E707" s="32"/>
      <c r="F707"/>
      <c r="G707"/>
      <c r="H707"/>
      <c r="I707"/>
      <c r="J707"/>
      <c r="K707"/>
      <c r="L707"/>
      <c r="M707"/>
      <c r="N707"/>
      <c r="O707"/>
      <c r="P707"/>
      <c r="Q707"/>
      <c r="R707"/>
      <c r="S707"/>
      <c r="T707"/>
      <c r="U707"/>
      <c r="V707"/>
      <c r="W707"/>
      <c r="X707"/>
      <c r="Y707"/>
      <c r="Z707"/>
      <c r="AA707"/>
      <c r="AB707"/>
      <c r="AC707"/>
      <c r="AD707"/>
      <c r="AE707"/>
      <c r="AF707"/>
      <c r="AG707"/>
      <c r="AH707"/>
      <c r="AI707"/>
    </row>
    <row r="708" spans="1:35" s="33" customFormat="1" ht="15.75">
      <c r="A708" s="183"/>
      <c r="B708" s="171"/>
      <c r="C708" s="130"/>
      <c r="D708" s="130"/>
      <c r="E708" s="32"/>
      <c r="F708"/>
      <c r="G708"/>
      <c r="H708"/>
      <c r="I708"/>
      <c r="J708"/>
      <c r="K708"/>
      <c r="L708"/>
      <c r="M708"/>
      <c r="N708"/>
      <c r="O708"/>
      <c r="P708"/>
      <c r="Q708"/>
      <c r="R708"/>
      <c r="S708"/>
      <c r="T708"/>
      <c r="U708"/>
      <c r="V708"/>
      <c r="W708"/>
      <c r="X708"/>
      <c r="Y708"/>
      <c r="Z708"/>
      <c r="AA708"/>
      <c r="AB708"/>
      <c r="AC708"/>
      <c r="AD708"/>
      <c r="AE708"/>
      <c r="AF708"/>
      <c r="AG708"/>
      <c r="AH708"/>
      <c r="AI708"/>
    </row>
    <row r="709" spans="1:35" s="33" customFormat="1" ht="15.75">
      <c r="A709" s="183"/>
      <c r="B709" s="171"/>
      <c r="C709" s="130"/>
      <c r="D709" s="130"/>
      <c r="E709" s="32"/>
      <c r="F709"/>
      <c r="G709"/>
      <c r="H709"/>
      <c r="I709"/>
      <c r="J709"/>
      <c r="K709"/>
      <c r="L709"/>
      <c r="M709"/>
      <c r="N709"/>
      <c r="O709"/>
      <c r="P709"/>
      <c r="Q709"/>
      <c r="R709"/>
      <c r="S709"/>
      <c r="T709"/>
      <c r="U709"/>
      <c r="V709"/>
      <c r="W709"/>
      <c r="X709"/>
      <c r="Y709"/>
      <c r="Z709"/>
      <c r="AA709"/>
      <c r="AB709"/>
      <c r="AC709"/>
      <c r="AD709"/>
      <c r="AE709"/>
      <c r="AF709"/>
      <c r="AG709"/>
      <c r="AH709"/>
      <c r="AI709"/>
    </row>
    <row r="710" spans="1:35" s="33" customFormat="1" ht="15.75">
      <c r="A710" s="183"/>
      <c r="B710" s="171"/>
      <c r="C710" s="130"/>
      <c r="D710" s="130"/>
      <c r="E710" s="32"/>
      <c r="F710"/>
      <c r="G710"/>
      <c r="H710"/>
      <c r="I710"/>
      <c r="J710"/>
      <c r="K710"/>
      <c r="L710"/>
      <c r="M710"/>
      <c r="N710"/>
      <c r="O710"/>
      <c r="P710"/>
      <c r="Q710"/>
      <c r="R710"/>
      <c r="S710"/>
      <c r="T710"/>
      <c r="U710"/>
      <c r="V710"/>
      <c r="W710"/>
      <c r="X710"/>
      <c r="Y710"/>
      <c r="Z710"/>
      <c r="AA710"/>
      <c r="AB710"/>
      <c r="AC710"/>
      <c r="AD710"/>
      <c r="AE710"/>
      <c r="AF710"/>
      <c r="AG710"/>
      <c r="AH710"/>
      <c r="AI710"/>
    </row>
    <row r="711" spans="1:35" s="33" customFormat="1" ht="15.75">
      <c r="A711" s="183"/>
      <c r="B711" s="171"/>
      <c r="C711" s="130"/>
      <c r="D711" s="130"/>
      <c r="E711" s="32"/>
      <c r="F711"/>
      <c r="G711"/>
      <c r="H711"/>
      <c r="I711"/>
      <c r="J711"/>
      <c r="K711"/>
      <c r="L711"/>
      <c r="M711"/>
      <c r="N711"/>
      <c r="O711"/>
      <c r="P711"/>
      <c r="Q711"/>
      <c r="R711"/>
      <c r="S711"/>
      <c r="T711"/>
      <c r="U711"/>
      <c r="V711"/>
      <c r="W711"/>
      <c r="X711"/>
      <c r="Y711"/>
      <c r="Z711"/>
      <c r="AA711"/>
      <c r="AB711"/>
      <c r="AC711"/>
      <c r="AD711"/>
      <c r="AE711"/>
      <c r="AF711"/>
      <c r="AG711"/>
      <c r="AH711"/>
      <c r="AI711"/>
    </row>
    <row r="712" spans="1:35" s="33" customFormat="1" ht="15.75">
      <c r="A712" s="183"/>
      <c r="B712" s="171"/>
      <c r="C712" s="130"/>
      <c r="D712" s="130"/>
      <c r="E712" s="32"/>
      <c r="F712"/>
      <c r="G712"/>
      <c r="H712"/>
      <c r="I712"/>
      <c r="J712"/>
      <c r="K712"/>
      <c r="L712"/>
      <c r="M712"/>
      <c r="N712"/>
      <c r="O712"/>
      <c r="P712"/>
      <c r="Q712"/>
      <c r="R712"/>
      <c r="S712"/>
      <c r="T712"/>
      <c r="U712"/>
      <c r="V712"/>
      <c r="W712"/>
      <c r="X712"/>
      <c r="Y712"/>
      <c r="Z712"/>
      <c r="AA712"/>
      <c r="AB712"/>
      <c r="AC712"/>
      <c r="AD712"/>
      <c r="AE712"/>
      <c r="AF712"/>
      <c r="AG712"/>
      <c r="AH712"/>
      <c r="AI712"/>
    </row>
    <row r="713" spans="1:35" s="33" customFormat="1" ht="15.75">
      <c r="A713" s="183"/>
      <c r="B713" s="171"/>
      <c r="C713" s="130"/>
      <c r="D713" s="130"/>
      <c r="E713" s="32"/>
      <c r="F713"/>
      <c r="G713"/>
      <c r="H713"/>
      <c r="I713"/>
      <c r="J713"/>
      <c r="K713"/>
      <c r="L713"/>
      <c r="M713"/>
      <c r="N713"/>
      <c r="O713"/>
      <c r="P713"/>
      <c r="Q713"/>
      <c r="R713"/>
      <c r="S713"/>
      <c r="T713"/>
      <c r="U713"/>
      <c r="V713"/>
      <c r="W713"/>
      <c r="X713"/>
      <c r="Y713"/>
      <c r="Z713"/>
      <c r="AA713"/>
      <c r="AB713"/>
      <c r="AC713"/>
      <c r="AD713"/>
      <c r="AE713"/>
      <c r="AF713"/>
      <c r="AG713"/>
      <c r="AH713"/>
      <c r="AI713"/>
    </row>
    <row r="714" spans="1:35" s="33" customFormat="1" ht="15.75">
      <c r="A714" s="183"/>
      <c r="B714" s="171"/>
      <c r="C714" s="130"/>
      <c r="D714" s="130"/>
      <c r="E714" s="32"/>
      <c r="F714"/>
      <c r="G714"/>
      <c r="H714"/>
      <c r="I714"/>
      <c r="J714"/>
      <c r="K714"/>
      <c r="L714"/>
      <c r="M714"/>
      <c r="N714"/>
      <c r="O714"/>
      <c r="P714"/>
      <c r="Q714"/>
      <c r="R714"/>
      <c r="S714"/>
      <c r="T714"/>
      <c r="U714"/>
      <c r="V714"/>
      <c r="W714"/>
      <c r="X714"/>
      <c r="Y714"/>
      <c r="Z714"/>
      <c r="AA714"/>
      <c r="AB714"/>
      <c r="AC714"/>
      <c r="AD714"/>
      <c r="AE714"/>
      <c r="AF714"/>
      <c r="AG714"/>
      <c r="AH714"/>
      <c r="AI714"/>
    </row>
    <row r="715" spans="1:35" s="33" customFormat="1" ht="15.75">
      <c r="A715" s="183"/>
      <c r="B715" s="171"/>
      <c r="C715" s="130"/>
      <c r="D715" s="130"/>
      <c r="E715" s="32"/>
      <c r="F715"/>
      <c r="G715"/>
      <c r="H715"/>
      <c r="I715"/>
      <c r="J715"/>
      <c r="K715"/>
      <c r="L715"/>
      <c r="M715"/>
      <c r="N715"/>
      <c r="O715"/>
      <c r="P715"/>
      <c r="Q715"/>
      <c r="R715"/>
      <c r="S715"/>
      <c r="T715"/>
      <c r="U715"/>
      <c r="V715"/>
      <c r="W715"/>
      <c r="X715"/>
      <c r="Y715"/>
      <c r="Z715"/>
      <c r="AA715"/>
      <c r="AB715"/>
      <c r="AC715"/>
      <c r="AD715"/>
      <c r="AE715"/>
      <c r="AF715"/>
      <c r="AG715"/>
      <c r="AH715"/>
      <c r="AI715"/>
    </row>
    <row r="716" spans="1:35" s="33" customFormat="1" ht="15.75">
      <c r="A716" s="183"/>
      <c r="B716" s="171"/>
      <c r="C716" s="130"/>
      <c r="D716" s="130"/>
      <c r="E716" s="32"/>
      <c r="F716"/>
      <c r="G716"/>
      <c r="H716"/>
      <c r="I716"/>
      <c r="J716"/>
      <c r="K716"/>
      <c r="L716"/>
      <c r="M716"/>
      <c r="N716"/>
      <c r="O716"/>
      <c r="P716"/>
      <c r="Q716"/>
      <c r="R716"/>
      <c r="S716"/>
      <c r="T716"/>
      <c r="U716"/>
      <c r="V716"/>
      <c r="W716"/>
      <c r="X716"/>
      <c r="Y716"/>
      <c r="Z716"/>
      <c r="AA716"/>
      <c r="AB716"/>
      <c r="AC716"/>
      <c r="AD716"/>
      <c r="AE716"/>
      <c r="AF716"/>
      <c r="AG716"/>
      <c r="AH716"/>
      <c r="AI716"/>
    </row>
    <row r="717" spans="1:35" s="33" customFormat="1" ht="15.75">
      <c r="A717" s="183"/>
      <c r="B717" s="171"/>
      <c r="C717" s="130"/>
      <c r="D717" s="130"/>
      <c r="E717" s="32"/>
      <c r="F717"/>
      <c r="G717"/>
      <c r="H717"/>
      <c r="I717"/>
      <c r="J717"/>
      <c r="K717"/>
      <c r="L717"/>
      <c r="M717"/>
      <c r="N717"/>
      <c r="O717"/>
      <c r="P717"/>
      <c r="Q717"/>
      <c r="R717"/>
      <c r="S717"/>
      <c r="T717"/>
      <c r="U717"/>
      <c r="V717"/>
      <c r="W717"/>
      <c r="X717"/>
      <c r="Y717"/>
      <c r="Z717"/>
      <c r="AA717"/>
      <c r="AB717"/>
      <c r="AC717"/>
      <c r="AD717"/>
      <c r="AE717"/>
      <c r="AF717"/>
      <c r="AG717"/>
      <c r="AH717"/>
      <c r="AI717"/>
    </row>
    <row r="718" spans="1:35" s="33" customFormat="1" ht="15.75">
      <c r="A718" s="183"/>
      <c r="B718" s="171"/>
      <c r="C718" s="130"/>
      <c r="D718" s="130"/>
      <c r="E718" s="32"/>
      <c r="F718"/>
      <c r="G718"/>
      <c r="H718"/>
      <c r="I718"/>
      <c r="J718"/>
      <c r="K718"/>
      <c r="L718"/>
      <c r="M718"/>
      <c r="N718"/>
      <c r="O718"/>
      <c r="P718"/>
      <c r="Q718"/>
      <c r="R718"/>
      <c r="S718"/>
      <c r="T718"/>
      <c r="U718"/>
      <c r="V718"/>
      <c r="W718"/>
      <c r="X718"/>
      <c r="Y718"/>
      <c r="Z718"/>
      <c r="AA718"/>
      <c r="AB718"/>
      <c r="AC718"/>
      <c r="AD718"/>
      <c r="AE718"/>
      <c r="AF718"/>
      <c r="AG718"/>
      <c r="AH718"/>
      <c r="AI718"/>
    </row>
    <row r="719" spans="1:35" s="33" customFormat="1" ht="15.75">
      <c r="A719" s="183"/>
      <c r="B719" s="171"/>
      <c r="C719" s="130"/>
      <c r="D719" s="130"/>
      <c r="E719" s="32"/>
      <c r="F719"/>
      <c r="G719"/>
      <c r="H719"/>
      <c r="I719"/>
      <c r="J719"/>
      <c r="K719"/>
      <c r="L719"/>
      <c r="M719"/>
      <c r="N719"/>
      <c r="O719"/>
      <c r="P719"/>
      <c r="Q719"/>
      <c r="R719"/>
      <c r="S719"/>
      <c r="T719"/>
      <c r="U719"/>
      <c r="V719"/>
      <c r="W719"/>
      <c r="X719"/>
      <c r="Y719"/>
      <c r="Z719"/>
      <c r="AA719"/>
      <c r="AB719"/>
      <c r="AC719"/>
      <c r="AD719"/>
      <c r="AE719"/>
      <c r="AF719"/>
      <c r="AG719"/>
      <c r="AH719"/>
      <c r="AI719"/>
    </row>
    <row r="720" spans="1:35" s="33" customFormat="1" ht="15.75">
      <c r="A720" s="183"/>
      <c r="B720" s="171"/>
      <c r="C720" s="130"/>
      <c r="D720" s="130"/>
      <c r="E720" s="32"/>
      <c r="F720"/>
      <c r="G720"/>
      <c r="H720"/>
      <c r="I720"/>
      <c r="J720"/>
      <c r="K720"/>
      <c r="L720"/>
      <c r="M720"/>
      <c r="N720"/>
      <c r="O720"/>
      <c r="P720"/>
      <c r="Q720"/>
      <c r="R720"/>
      <c r="S720"/>
      <c r="T720"/>
      <c r="U720"/>
      <c r="V720"/>
      <c r="W720"/>
      <c r="X720"/>
      <c r="Y720"/>
      <c r="Z720"/>
      <c r="AA720"/>
      <c r="AB720"/>
      <c r="AC720"/>
      <c r="AD720"/>
      <c r="AE720"/>
      <c r="AF720"/>
      <c r="AG720"/>
      <c r="AH720"/>
      <c r="AI720"/>
    </row>
    <row r="721" spans="1:35" s="33" customFormat="1" ht="15.75">
      <c r="A721" s="183"/>
      <c r="B721" s="171"/>
      <c r="C721" s="130"/>
      <c r="D721" s="130"/>
      <c r="E721" s="32"/>
      <c r="F721"/>
      <c r="G721"/>
      <c r="H721"/>
      <c r="I721"/>
      <c r="J721"/>
      <c r="K721"/>
      <c r="L721"/>
      <c r="M721"/>
      <c r="N721"/>
      <c r="O721"/>
      <c r="P721"/>
      <c r="Q721"/>
      <c r="R721"/>
      <c r="S721"/>
      <c r="T721"/>
      <c r="U721"/>
      <c r="V721"/>
      <c r="W721"/>
      <c r="X721"/>
      <c r="Y721"/>
      <c r="Z721"/>
      <c r="AA721"/>
      <c r="AB721"/>
      <c r="AC721"/>
      <c r="AD721"/>
      <c r="AE721"/>
      <c r="AF721"/>
      <c r="AG721"/>
      <c r="AH721"/>
      <c r="AI721"/>
    </row>
    <row r="722" spans="1:35" s="33" customFormat="1" ht="15.75">
      <c r="A722" s="183"/>
      <c r="B722" s="171"/>
      <c r="C722" s="130"/>
      <c r="D722" s="130"/>
      <c r="E722" s="32"/>
      <c r="F722"/>
      <c r="G722"/>
      <c r="H722"/>
      <c r="I722"/>
      <c r="J722"/>
      <c r="K722"/>
      <c r="L722"/>
      <c r="M722"/>
      <c r="N722"/>
      <c r="O722"/>
      <c r="P722"/>
      <c r="Q722"/>
      <c r="R722"/>
      <c r="S722"/>
      <c r="T722"/>
      <c r="U722"/>
      <c r="V722"/>
      <c r="W722"/>
      <c r="X722"/>
      <c r="Y722"/>
      <c r="Z722"/>
      <c r="AA722"/>
      <c r="AB722"/>
      <c r="AC722"/>
      <c r="AD722"/>
      <c r="AE722"/>
      <c r="AF722"/>
      <c r="AG722"/>
      <c r="AH722"/>
      <c r="AI722"/>
    </row>
    <row r="723" spans="1:35" s="33" customFormat="1" ht="15.75">
      <c r="A723" s="183"/>
      <c r="B723" s="171"/>
      <c r="C723" s="130"/>
      <c r="D723" s="130"/>
      <c r="E723" s="32"/>
      <c r="F723"/>
      <c r="G723"/>
      <c r="H723"/>
      <c r="I723"/>
      <c r="J723"/>
      <c r="K723"/>
      <c r="L723"/>
      <c r="M723"/>
      <c r="N723"/>
      <c r="O723"/>
      <c r="P723"/>
      <c r="Q723"/>
      <c r="R723"/>
      <c r="S723"/>
      <c r="T723"/>
      <c r="U723"/>
      <c r="V723"/>
      <c r="W723"/>
      <c r="X723"/>
      <c r="Y723"/>
      <c r="Z723"/>
      <c r="AA723"/>
      <c r="AB723"/>
      <c r="AC723"/>
      <c r="AD723"/>
      <c r="AE723"/>
      <c r="AF723"/>
      <c r="AG723"/>
      <c r="AH723"/>
      <c r="AI723"/>
    </row>
    <row r="724" spans="1:35" s="33" customFormat="1" ht="15.75">
      <c r="A724" s="183"/>
      <c r="B724" s="171"/>
      <c r="C724" s="130"/>
      <c r="D724" s="130"/>
      <c r="E724" s="32"/>
      <c r="F724"/>
      <c r="G724"/>
      <c r="H724"/>
      <c r="I724"/>
      <c r="J724"/>
      <c r="K724"/>
      <c r="L724"/>
      <c r="M724"/>
      <c r="N724"/>
      <c r="O724"/>
      <c r="P724"/>
      <c r="Q724"/>
      <c r="R724"/>
      <c r="S724"/>
      <c r="T724"/>
      <c r="U724"/>
      <c r="V724"/>
      <c r="W724"/>
      <c r="X724"/>
      <c r="Y724"/>
      <c r="Z724"/>
      <c r="AA724"/>
      <c r="AB724"/>
      <c r="AC724"/>
      <c r="AD724"/>
      <c r="AE724"/>
      <c r="AF724"/>
      <c r="AG724"/>
      <c r="AH724"/>
      <c r="AI724"/>
    </row>
    <row r="725" spans="1:35" s="33" customFormat="1" ht="15.75">
      <c r="A725" s="183"/>
      <c r="B725" s="171"/>
      <c r="C725" s="130"/>
      <c r="D725" s="130"/>
      <c r="E725" s="32"/>
      <c r="F725"/>
      <c r="G725"/>
      <c r="H725"/>
      <c r="I725"/>
      <c r="J725"/>
      <c r="K725"/>
      <c r="L725"/>
      <c r="M725"/>
      <c r="N725"/>
      <c r="O725"/>
      <c r="P725"/>
      <c r="Q725"/>
      <c r="R725"/>
      <c r="S725"/>
      <c r="T725"/>
      <c r="U725"/>
      <c r="V725"/>
      <c r="W725"/>
      <c r="X725"/>
      <c r="Y725"/>
      <c r="Z725"/>
      <c r="AA725"/>
      <c r="AB725"/>
      <c r="AC725"/>
      <c r="AD725"/>
      <c r="AE725"/>
      <c r="AF725"/>
      <c r="AG725"/>
      <c r="AH725"/>
      <c r="AI725"/>
    </row>
    <row r="726" spans="1:35" s="33" customFormat="1" ht="15.75">
      <c r="A726" s="183"/>
      <c r="B726" s="171"/>
      <c r="C726" s="130"/>
      <c r="D726" s="130"/>
      <c r="E726" s="32"/>
      <c r="F726"/>
      <c r="G726"/>
      <c r="H726"/>
      <c r="I726"/>
      <c r="J726"/>
      <c r="K726"/>
      <c r="L726"/>
      <c r="M726"/>
      <c r="N726"/>
      <c r="O726"/>
      <c r="P726"/>
      <c r="Q726"/>
      <c r="R726"/>
      <c r="S726"/>
      <c r="T726"/>
      <c r="U726"/>
      <c r="V726"/>
      <c r="W726"/>
      <c r="X726"/>
      <c r="Y726"/>
      <c r="Z726"/>
      <c r="AA726"/>
      <c r="AB726"/>
      <c r="AC726"/>
      <c r="AD726"/>
      <c r="AE726"/>
      <c r="AF726"/>
      <c r="AG726"/>
      <c r="AH726"/>
      <c r="AI726"/>
    </row>
    <row r="727" spans="1:35" s="33" customFormat="1" ht="15.75">
      <c r="A727" s="183"/>
      <c r="B727" s="171"/>
      <c r="C727" s="130"/>
      <c r="D727" s="130"/>
      <c r="E727" s="32"/>
      <c r="F727"/>
      <c r="G727"/>
      <c r="H727"/>
      <c r="I727"/>
      <c r="J727"/>
      <c r="K727"/>
      <c r="L727"/>
      <c r="M727"/>
      <c r="N727"/>
      <c r="O727"/>
      <c r="P727"/>
      <c r="Q727"/>
      <c r="R727"/>
      <c r="S727"/>
      <c r="T727"/>
      <c r="U727"/>
      <c r="V727"/>
      <c r="W727"/>
      <c r="X727"/>
      <c r="Y727"/>
      <c r="Z727"/>
      <c r="AA727"/>
      <c r="AB727"/>
      <c r="AC727"/>
      <c r="AD727"/>
      <c r="AE727"/>
      <c r="AF727"/>
      <c r="AG727"/>
      <c r="AH727"/>
      <c r="AI727"/>
    </row>
    <row r="728" spans="1:35" s="33" customFormat="1" ht="15.75">
      <c r="A728" s="183"/>
      <c r="B728" s="171"/>
      <c r="C728" s="130"/>
      <c r="D728" s="130"/>
      <c r="E728" s="32"/>
      <c r="F728"/>
      <c r="G728"/>
      <c r="H728"/>
      <c r="I728"/>
      <c r="J728"/>
      <c r="K728"/>
      <c r="L728"/>
      <c r="M728"/>
      <c r="N728"/>
      <c r="O728"/>
      <c r="P728"/>
      <c r="Q728"/>
      <c r="R728"/>
      <c r="S728"/>
      <c r="T728"/>
      <c r="U728"/>
      <c r="V728"/>
      <c r="W728"/>
      <c r="X728"/>
      <c r="Y728"/>
      <c r="Z728"/>
      <c r="AA728"/>
      <c r="AB728"/>
      <c r="AC728"/>
      <c r="AD728"/>
      <c r="AE728"/>
      <c r="AF728"/>
      <c r="AG728"/>
      <c r="AH728"/>
      <c r="AI728"/>
    </row>
    <row r="729" spans="1:35" s="33" customFormat="1" ht="15.75">
      <c r="A729" s="183"/>
      <c r="B729" s="171"/>
      <c r="C729" s="130"/>
      <c r="D729" s="130"/>
      <c r="E729" s="32"/>
      <c r="F729"/>
      <c r="G729"/>
      <c r="H729"/>
      <c r="I729"/>
      <c r="J729"/>
      <c r="K729"/>
      <c r="L729"/>
      <c r="M729"/>
      <c r="N729"/>
      <c r="O729"/>
      <c r="P729"/>
      <c r="Q729"/>
      <c r="R729"/>
      <c r="S729"/>
      <c r="T729"/>
      <c r="U729"/>
      <c r="V729"/>
      <c r="W729"/>
      <c r="X729"/>
      <c r="Y729"/>
      <c r="Z729"/>
      <c r="AA729"/>
      <c r="AB729"/>
      <c r="AC729"/>
      <c r="AD729"/>
      <c r="AE729"/>
      <c r="AF729"/>
      <c r="AG729"/>
      <c r="AH729"/>
      <c r="AI729"/>
    </row>
    <row r="730" spans="1:35" s="33" customFormat="1" ht="15.75">
      <c r="A730" s="183"/>
      <c r="B730" s="171"/>
      <c r="C730" s="130"/>
      <c r="D730" s="130"/>
      <c r="E730" s="32"/>
      <c r="F730"/>
      <c r="G730"/>
      <c r="H730"/>
      <c r="I730"/>
      <c r="J730"/>
      <c r="K730"/>
      <c r="L730"/>
      <c r="M730"/>
      <c r="N730"/>
      <c r="O730"/>
      <c r="P730"/>
      <c r="Q730"/>
      <c r="R730"/>
      <c r="S730"/>
      <c r="T730"/>
      <c r="U730"/>
      <c r="V730"/>
      <c r="W730"/>
      <c r="X730"/>
      <c r="Y730"/>
      <c r="Z730"/>
      <c r="AA730"/>
      <c r="AB730"/>
      <c r="AC730"/>
      <c r="AD730"/>
      <c r="AE730"/>
      <c r="AF730"/>
      <c r="AG730"/>
      <c r="AH730"/>
      <c r="AI730"/>
    </row>
    <row r="731" spans="1:35" s="33" customFormat="1" ht="15.75">
      <c r="A731" s="183"/>
      <c r="B731" s="171"/>
      <c r="C731" s="130"/>
      <c r="D731" s="130"/>
      <c r="E731" s="32"/>
      <c r="F731"/>
      <c r="G731"/>
      <c r="H731"/>
      <c r="I731"/>
      <c r="J731"/>
      <c r="K731"/>
      <c r="L731"/>
      <c r="M731"/>
      <c r="N731"/>
      <c r="O731"/>
      <c r="P731"/>
      <c r="Q731"/>
      <c r="R731"/>
      <c r="S731"/>
      <c r="T731"/>
      <c r="U731"/>
      <c r="V731"/>
      <c r="W731"/>
      <c r="X731"/>
      <c r="Y731"/>
      <c r="Z731"/>
      <c r="AA731"/>
      <c r="AB731"/>
      <c r="AC731"/>
      <c r="AD731"/>
      <c r="AE731"/>
      <c r="AF731"/>
      <c r="AG731"/>
      <c r="AH731"/>
      <c r="AI731"/>
    </row>
    <row r="732" spans="1:35" s="33" customFormat="1" ht="15.75">
      <c r="A732" s="183"/>
      <c r="B732" s="171"/>
      <c r="C732" s="130"/>
      <c r="D732" s="130"/>
      <c r="E732" s="32"/>
      <c r="F732"/>
      <c r="G732"/>
      <c r="H732"/>
      <c r="I732"/>
      <c r="J732"/>
      <c r="K732"/>
      <c r="L732"/>
      <c r="M732"/>
      <c r="N732"/>
      <c r="O732"/>
      <c r="P732"/>
      <c r="Q732"/>
      <c r="R732"/>
      <c r="S732"/>
      <c r="T732"/>
      <c r="U732"/>
      <c r="V732"/>
      <c r="W732"/>
      <c r="X732"/>
      <c r="Y732"/>
      <c r="Z732"/>
      <c r="AA732"/>
      <c r="AB732"/>
      <c r="AC732"/>
      <c r="AD732"/>
      <c r="AE732"/>
      <c r="AF732"/>
      <c r="AG732"/>
      <c r="AH732"/>
      <c r="AI732"/>
    </row>
    <row r="733" spans="1:35" s="33" customFormat="1" ht="15.75">
      <c r="A733" s="183"/>
      <c r="B733" s="171"/>
      <c r="C733" s="130"/>
      <c r="D733" s="130"/>
      <c r="E733" s="32"/>
      <c r="F733"/>
      <c r="G733"/>
      <c r="H733"/>
      <c r="I733"/>
      <c r="J733"/>
      <c r="K733"/>
      <c r="L733"/>
      <c r="M733"/>
      <c r="N733"/>
      <c r="O733"/>
      <c r="P733"/>
      <c r="Q733"/>
      <c r="R733"/>
      <c r="S733"/>
      <c r="T733"/>
      <c r="U733"/>
      <c r="V733"/>
      <c r="W733"/>
      <c r="X733"/>
      <c r="Y733"/>
      <c r="Z733"/>
      <c r="AA733"/>
      <c r="AB733"/>
      <c r="AC733"/>
      <c r="AD733"/>
      <c r="AE733"/>
      <c r="AF733"/>
      <c r="AG733"/>
      <c r="AH733"/>
      <c r="AI733"/>
    </row>
    <row r="734" spans="1:35" s="33" customFormat="1" ht="15.75">
      <c r="A734" s="183"/>
      <c r="B734" s="171"/>
      <c r="C734" s="130"/>
      <c r="D734" s="130"/>
      <c r="E734" s="32"/>
      <c r="F734"/>
      <c r="G734"/>
      <c r="H734"/>
      <c r="I734"/>
      <c r="J734"/>
      <c r="K734"/>
      <c r="L734"/>
      <c r="M734"/>
      <c r="N734"/>
      <c r="O734"/>
      <c r="P734"/>
      <c r="Q734"/>
      <c r="R734"/>
      <c r="S734"/>
      <c r="T734"/>
      <c r="U734"/>
      <c r="V734"/>
      <c r="W734"/>
      <c r="X734"/>
      <c r="Y734"/>
      <c r="Z734"/>
      <c r="AA734"/>
      <c r="AB734"/>
      <c r="AC734"/>
      <c r="AD734"/>
      <c r="AE734"/>
      <c r="AF734"/>
      <c r="AG734"/>
      <c r="AH734"/>
      <c r="AI734"/>
    </row>
    <row r="735" spans="1:35" s="33" customFormat="1" ht="15.75">
      <c r="A735" s="183"/>
      <c r="B735" s="171"/>
      <c r="C735" s="130"/>
      <c r="D735" s="130"/>
      <c r="E735" s="32"/>
      <c r="F735"/>
      <c r="G735"/>
      <c r="H735"/>
      <c r="I735"/>
      <c r="J735"/>
      <c r="K735"/>
      <c r="L735"/>
      <c r="M735"/>
      <c r="N735"/>
      <c r="O735"/>
      <c r="P735"/>
      <c r="Q735"/>
      <c r="R735"/>
      <c r="S735"/>
      <c r="T735"/>
      <c r="U735"/>
      <c r="V735"/>
      <c r="W735"/>
      <c r="X735"/>
      <c r="Y735"/>
      <c r="Z735"/>
      <c r="AA735"/>
      <c r="AB735"/>
      <c r="AC735"/>
      <c r="AD735"/>
      <c r="AE735"/>
      <c r="AF735"/>
      <c r="AG735"/>
      <c r="AH735"/>
      <c r="AI735"/>
    </row>
    <row r="736" spans="1:35" s="33" customFormat="1" ht="15.75">
      <c r="A736" s="183"/>
      <c r="B736" s="171"/>
      <c r="C736" s="130"/>
      <c r="D736" s="130"/>
      <c r="E736" s="32"/>
      <c r="F736"/>
      <c r="G736"/>
      <c r="H736"/>
      <c r="I736"/>
      <c r="J736"/>
      <c r="K736"/>
      <c r="L736"/>
      <c r="M736"/>
      <c r="N736"/>
      <c r="O736"/>
      <c r="P736"/>
      <c r="Q736"/>
      <c r="R736"/>
      <c r="S736"/>
      <c r="T736"/>
      <c r="U736"/>
      <c r="V736"/>
      <c r="W736"/>
      <c r="X736"/>
      <c r="Y736"/>
      <c r="Z736"/>
      <c r="AA736"/>
      <c r="AB736"/>
      <c r="AC736"/>
      <c r="AD736"/>
      <c r="AE736"/>
      <c r="AF736"/>
      <c r="AG736"/>
      <c r="AH736"/>
      <c r="AI736"/>
    </row>
    <row r="737" spans="1:35" s="33" customFormat="1" ht="15.75">
      <c r="A737" s="183"/>
      <c r="B737" s="171"/>
      <c r="C737" s="130"/>
      <c r="D737" s="130"/>
      <c r="E737" s="32"/>
      <c r="F737"/>
      <c r="G737"/>
      <c r="H737"/>
      <c r="I737"/>
      <c r="J737"/>
      <c r="K737"/>
      <c r="L737"/>
      <c r="M737"/>
      <c r="N737"/>
      <c r="O737"/>
      <c r="P737"/>
      <c r="Q737"/>
      <c r="R737"/>
      <c r="S737"/>
      <c r="T737"/>
      <c r="U737"/>
      <c r="V737"/>
      <c r="W737"/>
      <c r="X737"/>
      <c r="Y737"/>
      <c r="Z737"/>
      <c r="AA737"/>
      <c r="AB737"/>
      <c r="AC737"/>
      <c r="AD737"/>
      <c r="AE737"/>
      <c r="AF737"/>
      <c r="AG737"/>
      <c r="AH737"/>
      <c r="AI737"/>
    </row>
    <row r="738" spans="1:35" s="33" customFormat="1" ht="15.75">
      <c r="A738" s="183"/>
      <c r="B738" s="171"/>
      <c r="C738" s="130"/>
      <c r="D738" s="130"/>
      <c r="E738" s="32"/>
      <c r="F738"/>
      <c r="G738"/>
      <c r="H738"/>
      <c r="I738"/>
      <c r="J738"/>
      <c r="K738"/>
      <c r="L738"/>
      <c r="M738"/>
      <c r="N738"/>
      <c r="O738"/>
      <c r="P738"/>
      <c r="Q738"/>
      <c r="R738"/>
      <c r="S738"/>
      <c r="T738"/>
      <c r="U738"/>
      <c r="V738"/>
      <c r="W738"/>
      <c r="X738"/>
      <c r="Y738"/>
      <c r="Z738"/>
      <c r="AA738"/>
      <c r="AB738"/>
      <c r="AC738"/>
      <c r="AD738"/>
      <c r="AE738"/>
      <c r="AF738"/>
      <c r="AG738"/>
      <c r="AH738"/>
      <c r="AI738"/>
    </row>
    <row r="739" spans="1:35" s="33" customFormat="1" ht="15.75">
      <c r="A739" s="183"/>
      <c r="B739" s="171"/>
      <c r="C739" s="130"/>
      <c r="D739" s="130"/>
      <c r="E739" s="32"/>
      <c r="F739"/>
      <c r="G739"/>
      <c r="H739"/>
      <c r="I739"/>
      <c r="J739"/>
      <c r="K739"/>
      <c r="L739"/>
      <c r="M739"/>
      <c r="N739"/>
      <c r="O739"/>
      <c r="P739"/>
      <c r="Q739"/>
      <c r="R739"/>
      <c r="S739"/>
      <c r="T739"/>
      <c r="U739"/>
      <c r="V739"/>
      <c r="W739"/>
      <c r="X739"/>
      <c r="Y739"/>
      <c r="Z739"/>
      <c r="AA739"/>
      <c r="AB739"/>
      <c r="AC739"/>
      <c r="AD739"/>
      <c r="AE739"/>
      <c r="AF739"/>
      <c r="AG739"/>
      <c r="AH739"/>
      <c r="AI739"/>
    </row>
    <row r="740" spans="1:35" s="33" customFormat="1" ht="15.75">
      <c r="A740" s="183"/>
      <c r="B740" s="171"/>
      <c r="C740" s="130"/>
      <c r="D740" s="130"/>
      <c r="E740" s="32"/>
      <c r="F740"/>
      <c r="G740"/>
      <c r="H740"/>
      <c r="I740"/>
      <c r="J740"/>
      <c r="K740"/>
      <c r="L740"/>
      <c r="M740"/>
      <c r="N740"/>
      <c r="O740"/>
      <c r="P740"/>
      <c r="Q740"/>
      <c r="R740"/>
      <c r="S740"/>
      <c r="T740"/>
      <c r="U740"/>
      <c r="V740"/>
      <c r="W740"/>
      <c r="X740"/>
      <c r="Y740"/>
      <c r="Z740"/>
      <c r="AA740"/>
      <c r="AB740"/>
      <c r="AC740"/>
      <c r="AD740"/>
      <c r="AE740"/>
      <c r="AF740"/>
      <c r="AG740"/>
      <c r="AH740"/>
      <c r="AI740"/>
    </row>
    <row r="741" spans="1:35" s="33" customFormat="1" ht="15.75">
      <c r="A741" s="183"/>
      <c r="B741" s="171"/>
      <c r="C741" s="130"/>
      <c r="D741" s="130"/>
      <c r="E741" s="32"/>
      <c r="F741"/>
      <c r="G741"/>
      <c r="H741"/>
      <c r="I741"/>
      <c r="J741"/>
      <c r="K741"/>
      <c r="L741"/>
      <c r="M741"/>
      <c r="N741"/>
      <c r="O741"/>
      <c r="P741"/>
      <c r="Q741"/>
      <c r="R741"/>
      <c r="S741"/>
      <c r="T741"/>
      <c r="U741"/>
      <c r="V741"/>
      <c r="W741"/>
      <c r="X741"/>
      <c r="Y741"/>
      <c r="Z741"/>
      <c r="AA741"/>
      <c r="AB741"/>
      <c r="AC741"/>
      <c r="AD741"/>
      <c r="AE741"/>
      <c r="AF741"/>
      <c r="AG741"/>
      <c r="AH741"/>
      <c r="AI741"/>
    </row>
    <row r="742" spans="1:35" s="33" customFormat="1" ht="15.75">
      <c r="A742" s="183"/>
      <c r="B742" s="171"/>
      <c r="C742" s="130"/>
      <c r="D742" s="130"/>
      <c r="E742" s="32"/>
      <c r="F742"/>
      <c r="G742"/>
      <c r="H742"/>
      <c r="I742"/>
      <c r="J742"/>
      <c r="K742"/>
      <c r="L742"/>
      <c r="M742"/>
      <c r="N742"/>
      <c r="O742"/>
      <c r="P742"/>
      <c r="Q742"/>
      <c r="R742"/>
      <c r="S742"/>
      <c r="T742"/>
      <c r="U742"/>
      <c r="V742"/>
      <c r="W742"/>
      <c r="X742"/>
      <c r="Y742"/>
      <c r="Z742"/>
      <c r="AA742"/>
      <c r="AB742"/>
      <c r="AC742"/>
      <c r="AD742"/>
      <c r="AE742"/>
      <c r="AF742"/>
      <c r="AG742"/>
      <c r="AH742"/>
      <c r="AI742"/>
    </row>
    <row r="743" spans="1:35" s="33" customFormat="1" ht="15.75">
      <c r="A743" s="183"/>
      <c r="B743" s="171"/>
      <c r="C743" s="130"/>
      <c r="D743" s="130"/>
      <c r="E743" s="32"/>
      <c r="F743"/>
      <c r="G743"/>
      <c r="H743"/>
      <c r="I743"/>
      <c r="J743"/>
      <c r="K743"/>
      <c r="L743"/>
      <c r="M743"/>
      <c r="N743"/>
      <c r="O743"/>
      <c r="P743"/>
      <c r="Q743"/>
      <c r="R743"/>
      <c r="S743"/>
      <c r="T743"/>
      <c r="U743"/>
      <c r="V743"/>
      <c r="W743"/>
      <c r="X743"/>
      <c r="Y743"/>
      <c r="Z743"/>
      <c r="AA743"/>
      <c r="AB743"/>
      <c r="AC743"/>
      <c r="AD743"/>
      <c r="AE743"/>
      <c r="AF743"/>
      <c r="AG743"/>
      <c r="AH743"/>
      <c r="AI743"/>
    </row>
    <row r="744" spans="1:35" s="33" customFormat="1" ht="15.75">
      <c r="A744" s="183"/>
      <c r="B744" s="171"/>
      <c r="C744" s="130"/>
      <c r="D744" s="130"/>
      <c r="E744" s="32"/>
      <c r="F744"/>
      <c r="G744"/>
      <c r="H744"/>
      <c r="I744"/>
      <c r="J744"/>
      <c r="K744"/>
      <c r="L744"/>
      <c r="M744"/>
      <c r="N744"/>
      <c r="O744"/>
      <c r="P744"/>
      <c r="Q744"/>
      <c r="R744"/>
      <c r="S744"/>
      <c r="T744"/>
      <c r="U744"/>
      <c r="V744"/>
      <c r="W744"/>
      <c r="X744"/>
      <c r="Y744"/>
      <c r="Z744"/>
      <c r="AA744"/>
      <c r="AB744"/>
      <c r="AC744"/>
      <c r="AD744"/>
      <c r="AE744"/>
      <c r="AF744"/>
      <c r="AG744"/>
      <c r="AH744"/>
      <c r="AI744"/>
    </row>
    <row r="745" spans="1:35" s="33" customFormat="1" ht="15.75">
      <c r="A745" s="183"/>
      <c r="B745" s="171"/>
      <c r="C745" s="130"/>
      <c r="D745" s="130"/>
      <c r="E745" s="32"/>
      <c r="F745"/>
      <c r="G745"/>
      <c r="H745"/>
      <c r="I745"/>
      <c r="J745"/>
      <c r="K745"/>
      <c r="L745"/>
      <c r="M745"/>
      <c r="N745"/>
      <c r="O745"/>
      <c r="P745"/>
      <c r="Q745"/>
      <c r="R745"/>
      <c r="S745"/>
      <c r="T745"/>
      <c r="U745"/>
      <c r="V745"/>
      <c r="W745"/>
      <c r="X745"/>
      <c r="Y745"/>
      <c r="Z745"/>
      <c r="AA745"/>
      <c r="AB745"/>
      <c r="AC745"/>
      <c r="AD745"/>
      <c r="AE745"/>
      <c r="AF745"/>
      <c r="AG745"/>
      <c r="AH745"/>
      <c r="AI745"/>
    </row>
    <row r="746" spans="1:35" s="33" customFormat="1" ht="15.75">
      <c r="A746" s="183"/>
      <c r="B746" s="171"/>
      <c r="C746" s="130"/>
      <c r="D746" s="130"/>
      <c r="E746" s="32"/>
      <c r="F746"/>
      <c r="G746"/>
      <c r="H746"/>
      <c r="I746"/>
      <c r="J746"/>
      <c r="K746"/>
      <c r="L746"/>
      <c r="M746"/>
      <c r="N746"/>
      <c r="O746"/>
      <c r="P746"/>
      <c r="Q746"/>
      <c r="R746"/>
      <c r="S746"/>
      <c r="T746"/>
      <c r="U746"/>
      <c r="V746"/>
      <c r="W746"/>
      <c r="X746"/>
      <c r="Y746"/>
      <c r="Z746"/>
      <c r="AA746"/>
      <c r="AB746"/>
      <c r="AC746"/>
      <c r="AD746"/>
      <c r="AE746"/>
      <c r="AF746"/>
      <c r="AG746"/>
      <c r="AH746"/>
      <c r="AI746"/>
    </row>
    <row r="747" spans="1:35" s="33" customFormat="1" ht="15.75">
      <c r="A747" s="183"/>
      <c r="B747" s="171"/>
      <c r="C747" s="130"/>
      <c r="D747" s="130"/>
      <c r="E747" s="32"/>
      <c r="F747"/>
      <c r="G747"/>
      <c r="H747"/>
      <c r="I747"/>
      <c r="J747"/>
      <c r="K747"/>
      <c r="L747"/>
      <c r="M747"/>
      <c r="N747"/>
      <c r="O747"/>
      <c r="P747"/>
      <c r="Q747"/>
      <c r="R747"/>
      <c r="S747"/>
      <c r="T747"/>
      <c r="U747"/>
      <c r="V747"/>
      <c r="W747"/>
      <c r="X747"/>
      <c r="Y747"/>
      <c r="Z747"/>
      <c r="AA747"/>
      <c r="AB747"/>
      <c r="AC747"/>
      <c r="AD747"/>
      <c r="AE747"/>
      <c r="AF747"/>
      <c r="AG747"/>
      <c r="AH747"/>
      <c r="AI747"/>
    </row>
    <row r="748" spans="1:35" s="33" customFormat="1" ht="15.75">
      <c r="A748" s="183"/>
      <c r="B748" s="171"/>
      <c r="C748" s="130"/>
      <c r="D748" s="130"/>
      <c r="E748" s="32"/>
      <c r="F748"/>
      <c r="G748"/>
      <c r="H748"/>
      <c r="I748"/>
      <c r="J748"/>
      <c r="K748"/>
      <c r="L748"/>
      <c r="M748"/>
      <c r="N748"/>
      <c r="O748"/>
      <c r="P748"/>
      <c r="Q748"/>
      <c r="R748"/>
      <c r="S748"/>
      <c r="T748"/>
      <c r="U748"/>
      <c r="V748"/>
      <c r="W748"/>
      <c r="X748"/>
      <c r="Y748"/>
      <c r="Z748"/>
      <c r="AA748"/>
      <c r="AB748"/>
      <c r="AC748"/>
      <c r="AD748"/>
      <c r="AE748"/>
      <c r="AF748"/>
      <c r="AG748"/>
      <c r="AH748"/>
      <c r="AI748"/>
    </row>
    <row r="749" spans="1:35" s="33" customFormat="1" ht="15.75">
      <c r="A749" s="183"/>
      <c r="B749" s="171"/>
      <c r="C749" s="130"/>
      <c r="D749" s="130"/>
      <c r="E749" s="32"/>
      <c r="F749"/>
      <c r="G749"/>
      <c r="H749"/>
      <c r="I749"/>
      <c r="J749"/>
      <c r="K749"/>
      <c r="L749"/>
      <c r="M749"/>
      <c r="N749"/>
      <c r="O749"/>
      <c r="P749"/>
      <c r="Q749"/>
      <c r="R749"/>
      <c r="S749"/>
      <c r="T749"/>
      <c r="U749"/>
      <c r="V749"/>
      <c r="W749"/>
      <c r="X749"/>
      <c r="Y749"/>
      <c r="Z749"/>
      <c r="AA749"/>
      <c r="AB749"/>
      <c r="AC749"/>
      <c r="AD749"/>
      <c r="AE749"/>
      <c r="AF749"/>
      <c r="AG749"/>
      <c r="AH749"/>
      <c r="AI749"/>
    </row>
    <row r="750" spans="1:35" s="33" customFormat="1" ht="15.75">
      <c r="A750" s="183"/>
      <c r="B750" s="171"/>
      <c r="C750" s="130"/>
      <c r="D750" s="130"/>
      <c r="E750" s="32"/>
      <c r="F750"/>
      <c r="G750"/>
      <c r="H750"/>
      <c r="I750"/>
      <c r="J750"/>
      <c r="K750"/>
      <c r="L750"/>
      <c r="M750"/>
      <c r="N750"/>
      <c r="O750"/>
      <c r="P750"/>
      <c r="Q750"/>
      <c r="R750"/>
      <c r="S750"/>
      <c r="T750"/>
      <c r="U750"/>
      <c r="V750"/>
      <c r="W750"/>
      <c r="X750"/>
      <c r="Y750"/>
      <c r="Z750"/>
      <c r="AA750"/>
      <c r="AB750"/>
      <c r="AC750"/>
      <c r="AD750"/>
      <c r="AE750"/>
      <c r="AF750"/>
      <c r="AG750"/>
      <c r="AH750"/>
      <c r="AI750"/>
    </row>
    <row r="751" spans="1:35" s="33" customFormat="1" ht="15.75">
      <c r="A751" s="183"/>
      <c r="B751" s="171"/>
      <c r="C751" s="130"/>
      <c r="D751" s="130"/>
      <c r="E751" s="32"/>
      <c r="F751"/>
      <c r="G751"/>
      <c r="H751"/>
      <c r="I751"/>
      <c r="J751"/>
      <c r="K751"/>
      <c r="L751"/>
      <c r="M751"/>
      <c r="N751"/>
      <c r="O751"/>
      <c r="P751"/>
      <c r="Q751"/>
      <c r="R751"/>
      <c r="S751"/>
      <c r="T751"/>
      <c r="U751"/>
      <c r="V751"/>
      <c r="W751"/>
      <c r="X751"/>
      <c r="Y751"/>
      <c r="Z751"/>
      <c r="AA751"/>
      <c r="AB751"/>
      <c r="AC751"/>
      <c r="AD751"/>
      <c r="AE751"/>
      <c r="AF751"/>
      <c r="AG751"/>
      <c r="AH751"/>
      <c r="AI751"/>
    </row>
    <row r="752" spans="1:35" s="33" customFormat="1" ht="15.75">
      <c r="A752" s="183"/>
      <c r="B752" s="171"/>
      <c r="C752" s="130"/>
      <c r="D752" s="130"/>
      <c r="E752" s="32"/>
      <c r="F752"/>
      <c r="G752"/>
      <c r="H752"/>
      <c r="I752"/>
      <c r="J752"/>
      <c r="K752"/>
      <c r="L752"/>
      <c r="M752"/>
      <c r="N752"/>
      <c r="O752"/>
      <c r="P752"/>
      <c r="Q752"/>
      <c r="R752"/>
      <c r="S752"/>
      <c r="T752"/>
      <c r="U752"/>
      <c r="V752"/>
      <c r="W752"/>
      <c r="X752"/>
      <c r="Y752"/>
      <c r="Z752"/>
      <c r="AA752"/>
      <c r="AB752"/>
      <c r="AC752"/>
      <c r="AD752"/>
      <c r="AE752"/>
      <c r="AF752"/>
      <c r="AG752"/>
      <c r="AH752"/>
      <c r="AI752"/>
    </row>
    <row r="753" spans="1:35" s="33" customFormat="1" ht="15.75">
      <c r="A753" s="183"/>
      <c r="B753" s="171"/>
      <c r="C753" s="130"/>
      <c r="D753" s="130"/>
      <c r="E753" s="32"/>
      <c r="F753"/>
      <c r="G753"/>
      <c r="H753"/>
      <c r="I753"/>
      <c r="J753"/>
      <c r="K753"/>
      <c r="L753"/>
      <c r="M753"/>
      <c r="N753"/>
      <c r="O753"/>
      <c r="P753"/>
      <c r="Q753"/>
      <c r="R753"/>
      <c r="S753"/>
      <c r="T753"/>
      <c r="U753"/>
      <c r="V753"/>
      <c r="W753"/>
      <c r="X753"/>
      <c r="Y753"/>
      <c r="Z753"/>
      <c r="AA753"/>
      <c r="AB753"/>
      <c r="AC753"/>
      <c r="AD753"/>
      <c r="AE753"/>
      <c r="AF753"/>
      <c r="AG753"/>
      <c r="AH753"/>
      <c r="AI753"/>
    </row>
    <row r="754" spans="1:35" s="33" customFormat="1" ht="15.75">
      <c r="A754" s="183"/>
      <c r="B754" s="171"/>
      <c r="C754" s="130"/>
      <c r="D754" s="130"/>
      <c r="E754" s="32"/>
      <c r="F754"/>
      <c r="G754"/>
      <c r="H754"/>
      <c r="I754"/>
      <c r="J754"/>
      <c r="K754"/>
      <c r="L754"/>
      <c r="M754"/>
      <c r="N754"/>
      <c r="O754"/>
      <c r="P754"/>
      <c r="Q754"/>
      <c r="R754"/>
      <c r="S754"/>
      <c r="T754"/>
      <c r="U754"/>
      <c r="V754"/>
      <c r="W754"/>
      <c r="X754"/>
      <c r="Y754"/>
      <c r="Z754"/>
      <c r="AA754"/>
      <c r="AB754"/>
      <c r="AC754"/>
      <c r="AD754"/>
      <c r="AE754"/>
      <c r="AF754"/>
      <c r="AG754"/>
      <c r="AH754"/>
      <c r="AI754"/>
    </row>
    <row r="755" spans="1:35" s="33" customFormat="1" ht="15.75">
      <c r="A755" s="183"/>
      <c r="B755" s="171"/>
      <c r="C755" s="130"/>
      <c r="D755" s="130"/>
      <c r="E755" s="32"/>
      <c r="F755"/>
      <c r="G755"/>
      <c r="H755"/>
      <c r="I755"/>
      <c r="J755"/>
      <c r="K755"/>
      <c r="L755"/>
      <c r="M755"/>
      <c r="N755"/>
      <c r="O755"/>
      <c r="P755"/>
      <c r="Q755"/>
      <c r="R755"/>
      <c r="S755"/>
      <c r="T755"/>
      <c r="U755"/>
      <c r="V755"/>
      <c r="W755"/>
      <c r="X755"/>
      <c r="Y755"/>
      <c r="Z755"/>
      <c r="AA755"/>
      <c r="AB755"/>
      <c r="AC755"/>
      <c r="AD755"/>
      <c r="AE755"/>
      <c r="AF755"/>
      <c r="AG755"/>
      <c r="AH755"/>
      <c r="AI755"/>
    </row>
    <row r="756" spans="1:35" s="33" customFormat="1" ht="15.75">
      <c r="A756" s="183"/>
      <c r="B756" s="171"/>
      <c r="C756" s="130"/>
      <c r="D756" s="130"/>
      <c r="E756" s="32"/>
      <c r="F756"/>
      <c r="G756"/>
      <c r="H756"/>
      <c r="I756"/>
      <c r="J756"/>
      <c r="K756"/>
      <c r="L756"/>
      <c r="M756"/>
      <c r="N756"/>
      <c r="O756"/>
      <c r="P756"/>
      <c r="Q756"/>
      <c r="R756"/>
      <c r="S756"/>
      <c r="T756"/>
      <c r="U756"/>
      <c r="V756"/>
      <c r="W756"/>
      <c r="X756"/>
      <c r="Y756"/>
      <c r="Z756"/>
      <c r="AA756"/>
      <c r="AB756"/>
      <c r="AC756"/>
      <c r="AD756"/>
      <c r="AE756"/>
      <c r="AF756"/>
      <c r="AG756"/>
      <c r="AH756"/>
      <c r="AI756"/>
    </row>
    <row r="757" spans="1:35" s="33" customFormat="1" ht="15.75">
      <c r="A757" s="183"/>
      <c r="B757" s="171"/>
      <c r="C757" s="130"/>
      <c r="D757" s="130"/>
      <c r="E757" s="32"/>
      <c r="F757"/>
      <c r="G757"/>
      <c r="H757"/>
      <c r="I757"/>
      <c r="J757"/>
      <c r="K757"/>
      <c r="L757"/>
      <c r="M757"/>
      <c r="N757"/>
      <c r="O757"/>
      <c r="P757"/>
      <c r="Q757"/>
      <c r="R757"/>
      <c r="S757"/>
      <c r="T757"/>
      <c r="U757"/>
      <c r="V757"/>
      <c r="W757"/>
      <c r="X757"/>
      <c r="Y757"/>
      <c r="Z757"/>
      <c r="AA757"/>
      <c r="AB757"/>
      <c r="AC757"/>
      <c r="AD757"/>
      <c r="AE757"/>
      <c r="AF757"/>
      <c r="AG757"/>
      <c r="AH757"/>
      <c r="AI757"/>
    </row>
    <row r="758" spans="1:35" s="33" customFormat="1" ht="15.75">
      <c r="A758" s="183"/>
      <c r="B758" s="171"/>
      <c r="C758" s="130"/>
      <c r="D758" s="130"/>
      <c r="E758" s="32"/>
      <c r="F758"/>
      <c r="G758"/>
      <c r="H758"/>
      <c r="I758"/>
      <c r="J758"/>
      <c r="K758"/>
      <c r="L758"/>
      <c r="M758"/>
      <c r="N758"/>
      <c r="O758"/>
      <c r="P758"/>
      <c r="Q758"/>
      <c r="R758"/>
      <c r="S758"/>
      <c r="T758"/>
      <c r="U758"/>
      <c r="V758"/>
      <c r="W758"/>
      <c r="X758"/>
      <c r="Y758"/>
      <c r="Z758"/>
      <c r="AA758"/>
      <c r="AB758"/>
      <c r="AC758"/>
      <c r="AD758"/>
      <c r="AE758"/>
      <c r="AF758"/>
      <c r="AG758"/>
      <c r="AH758"/>
      <c r="AI758"/>
    </row>
    <row r="759" spans="1:35" s="33" customFormat="1" ht="15.75">
      <c r="A759" s="183"/>
      <c r="B759" s="171"/>
      <c r="C759" s="130"/>
      <c r="D759" s="130"/>
      <c r="E759" s="32"/>
      <c r="F759"/>
      <c r="G759"/>
      <c r="H759"/>
      <c r="I759"/>
      <c r="J759"/>
      <c r="K759"/>
      <c r="L759"/>
      <c r="M759"/>
      <c r="N759"/>
      <c r="O759"/>
      <c r="P759"/>
      <c r="Q759"/>
      <c r="R759"/>
      <c r="S759"/>
      <c r="T759"/>
      <c r="U759"/>
      <c r="V759"/>
      <c r="W759"/>
      <c r="X759"/>
      <c r="Y759"/>
      <c r="Z759"/>
      <c r="AA759"/>
      <c r="AB759"/>
      <c r="AC759"/>
      <c r="AD759"/>
      <c r="AE759"/>
      <c r="AF759"/>
      <c r="AG759"/>
      <c r="AH759"/>
      <c r="AI759"/>
    </row>
    <row r="760" spans="1:35" s="33" customFormat="1" ht="15.75">
      <c r="A760" s="183"/>
      <c r="B760" s="171"/>
      <c r="C760" s="130"/>
      <c r="D760" s="130"/>
      <c r="E760" s="32"/>
      <c r="F760"/>
      <c r="G760"/>
      <c r="H760"/>
      <c r="I760"/>
      <c r="J760"/>
      <c r="K760"/>
      <c r="L760"/>
      <c r="M760"/>
      <c r="N760"/>
      <c r="O760"/>
      <c r="P760"/>
      <c r="Q760"/>
      <c r="R760"/>
      <c r="S760"/>
      <c r="T760"/>
      <c r="U760"/>
      <c r="V760"/>
      <c r="W760"/>
      <c r="X760"/>
      <c r="Y760"/>
      <c r="Z760"/>
      <c r="AA760"/>
      <c r="AB760"/>
      <c r="AC760"/>
      <c r="AD760"/>
      <c r="AE760"/>
      <c r="AF760"/>
      <c r="AG760"/>
      <c r="AH760"/>
      <c r="AI760"/>
    </row>
    <row r="761" spans="1:35" s="33" customFormat="1" ht="15.75">
      <c r="A761" s="183"/>
      <c r="B761" s="171"/>
      <c r="C761" s="130"/>
      <c r="D761" s="130"/>
      <c r="E761" s="32"/>
      <c r="F761"/>
      <c r="G761"/>
      <c r="H761"/>
      <c r="I761"/>
      <c r="J761"/>
      <c r="K761"/>
      <c r="L761"/>
      <c r="M761"/>
      <c r="N761"/>
      <c r="O761"/>
      <c r="P761"/>
      <c r="Q761"/>
      <c r="R761"/>
      <c r="S761"/>
      <c r="T761"/>
      <c r="U761"/>
      <c r="V761"/>
      <c r="W761"/>
      <c r="X761"/>
      <c r="Y761"/>
      <c r="Z761"/>
      <c r="AA761"/>
      <c r="AB761"/>
      <c r="AC761"/>
      <c r="AD761"/>
      <c r="AE761"/>
      <c r="AF761"/>
      <c r="AG761"/>
      <c r="AH761"/>
      <c r="AI761"/>
    </row>
    <row r="762" spans="1:35" s="33" customFormat="1" ht="15.75">
      <c r="A762" s="183"/>
      <c r="B762" s="171"/>
      <c r="C762" s="130"/>
      <c r="D762" s="130"/>
      <c r="E762" s="32"/>
      <c r="F762"/>
      <c r="G762"/>
      <c r="H762"/>
      <c r="I762"/>
      <c r="J762"/>
      <c r="K762"/>
      <c r="L762"/>
      <c r="M762"/>
      <c r="N762"/>
      <c r="O762"/>
      <c r="P762"/>
      <c r="Q762"/>
      <c r="R762"/>
      <c r="S762"/>
      <c r="T762"/>
      <c r="U762"/>
      <c r="V762"/>
      <c r="W762"/>
      <c r="X762"/>
      <c r="Y762"/>
      <c r="Z762"/>
      <c r="AA762"/>
      <c r="AB762"/>
      <c r="AC762"/>
      <c r="AD762"/>
      <c r="AE762"/>
      <c r="AF762"/>
      <c r="AG762"/>
      <c r="AH762"/>
      <c r="AI762"/>
    </row>
    <row r="763" spans="1:35" s="33" customFormat="1" ht="15.75">
      <c r="A763" s="183"/>
      <c r="B763" s="171"/>
      <c r="C763" s="130"/>
      <c r="D763" s="130"/>
      <c r="E763" s="32"/>
      <c r="F763"/>
      <c r="G763"/>
      <c r="H763"/>
      <c r="I763"/>
      <c r="J763"/>
      <c r="K763"/>
      <c r="L763"/>
      <c r="M763"/>
      <c r="N763"/>
      <c r="O763"/>
      <c r="P763"/>
      <c r="Q763"/>
      <c r="R763"/>
      <c r="S763"/>
      <c r="T763"/>
      <c r="U763"/>
      <c r="V763"/>
      <c r="W763"/>
      <c r="X763"/>
      <c r="Y763"/>
      <c r="Z763"/>
      <c r="AA763"/>
      <c r="AB763"/>
      <c r="AC763"/>
      <c r="AD763"/>
      <c r="AE763"/>
      <c r="AF763"/>
      <c r="AG763"/>
      <c r="AH763"/>
      <c r="AI763"/>
    </row>
    <row r="764" spans="1:35" s="33" customFormat="1" ht="15.75">
      <c r="A764" s="183"/>
      <c r="B764" s="171"/>
      <c r="C764" s="130"/>
      <c r="D764" s="130"/>
      <c r="E764" s="32"/>
      <c r="F764"/>
      <c r="G764"/>
      <c r="H764"/>
      <c r="I764"/>
      <c r="J764"/>
      <c r="K764"/>
      <c r="L764"/>
      <c r="M764"/>
      <c r="N764"/>
      <c r="O764"/>
      <c r="P764"/>
      <c r="Q764"/>
      <c r="R764"/>
      <c r="S764"/>
      <c r="T764"/>
      <c r="U764"/>
      <c r="V764"/>
      <c r="W764"/>
      <c r="X764"/>
      <c r="Y764"/>
      <c r="Z764"/>
      <c r="AA764"/>
      <c r="AB764"/>
      <c r="AC764"/>
      <c r="AD764"/>
      <c r="AE764"/>
      <c r="AF764"/>
      <c r="AG764"/>
      <c r="AH764"/>
      <c r="AI764"/>
    </row>
    <row r="765" spans="1:35" s="33" customFormat="1" ht="15.75">
      <c r="A765" s="183"/>
      <c r="B765" s="171"/>
      <c r="C765" s="130"/>
      <c r="D765" s="130"/>
      <c r="E765" s="32"/>
      <c r="F765"/>
      <c r="G765"/>
      <c r="H765"/>
      <c r="I765"/>
      <c r="J765"/>
      <c r="K765"/>
      <c r="L765"/>
      <c r="M765"/>
      <c r="N765"/>
      <c r="O765"/>
      <c r="P765"/>
      <c r="Q765"/>
      <c r="R765"/>
      <c r="S765"/>
      <c r="T765"/>
      <c r="U765"/>
      <c r="V765"/>
      <c r="W765"/>
      <c r="X765"/>
      <c r="Y765"/>
      <c r="Z765"/>
      <c r="AA765"/>
      <c r="AB765"/>
      <c r="AC765"/>
      <c r="AD765"/>
      <c r="AE765"/>
      <c r="AF765"/>
      <c r="AG765"/>
      <c r="AH765"/>
      <c r="AI765"/>
    </row>
    <row r="766" spans="1:35" s="33" customFormat="1" ht="15.75">
      <c r="A766" s="183"/>
      <c r="B766" s="171"/>
      <c r="C766" s="130"/>
      <c r="D766" s="130"/>
      <c r="E766" s="32"/>
      <c r="F766"/>
      <c r="G766"/>
      <c r="H766"/>
      <c r="I766"/>
      <c r="J766"/>
      <c r="K766"/>
      <c r="L766"/>
      <c r="M766"/>
      <c r="N766"/>
      <c r="O766"/>
      <c r="P766"/>
      <c r="Q766"/>
      <c r="R766"/>
      <c r="S766"/>
      <c r="T766"/>
      <c r="U766"/>
      <c r="V766"/>
      <c r="W766"/>
      <c r="X766"/>
      <c r="Y766"/>
      <c r="Z766"/>
      <c r="AA766"/>
      <c r="AB766"/>
      <c r="AC766"/>
      <c r="AD766"/>
      <c r="AE766"/>
      <c r="AF766"/>
      <c r="AG766"/>
      <c r="AH766"/>
      <c r="AI766"/>
    </row>
    <row r="767" spans="1:35" s="33" customFormat="1" ht="15.75">
      <c r="A767" s="183"/>
      <c r="B767" s="171"/>
      <c r="C767" s="130"/>
      <c r="D767" s="130"/>
      <c r="E767" s="32"/>
      <c r="F767"/>
      <c r="G767"/>
      <c r="H767"/>
      <c r="I767"/>
      <c r="J767"/>
      <c r="K767"/>
      <c r="L767"/>
      <c r="M767"/>
      <c r="N767"/>
      <c r="O767"/>
      <c r="P767"/>
      <c r="Q767"/>
      <c r="R767"/>
      <c r="S767"/>
      <c r="T767"/>
      <c r="U767"/>
      <c r="V767"/>
      <c r="W767"/>
      <c r="X767"/>
      <c r="Y767"/>
      <c r="Z767"/>
      <c r="AA767"/>
      <c r="AB767"/>
      <c r="AC767"/>
      <c r="AD767"/>
      <c r="AE767"/>
      <c r="AF767"/>
      <c r="AG767"/>
      <c r="AH767"/>
      <c r="AI767"/>
    </row>
    <row r="768" spans="1:35" s="33" customFormat="1" ht="15.75">
      <c r="A768" s="183"/>
      <c r="B768" s="171"/>
      <c r="C768" s="130"/>
      <c r="D768" s="130"/>
      <c r="E768" s="32"/>
      <c r="F768"/>
      <c r="G768"/>
      <c r="H768"/>
      <c r="I768"/>
      <c r="J768"/>
      <c r="K768"/>
      <c r="L768"/>
      <c r="M768"/>
      <c r="N768"/>
      <c r="O768"/>
      <c r="P768"/>
      <c r="Q768"/>
      <c r="R768"/>
      <c r="S768"/>
      <c r="T768"/>
      <c r="U768"/>
      <c r="V768"/>
      <c r="W768"/>
      <c r="X768"/>
      <c r="Y768"/>
      <c r="Z768"/>
      <c r="AA768"/>
      <c r="AB768"/>
      <c r="AC768"/>
      <c r="AD768"/>
      <c r="AE768"/>
      <c r="AF768"/>
      <c r="AG768"/>
      <c r="AH768"/>
      <c r="AI768"/>
    </row>
    <row r="769" spans="1:35" s="33" customFormat="1" ht="15.75">
      <c r="A769" s="183"/>
      <c r="B769" s="171"/>
      <c r="C769" s="130"/>
      <c r="D769" s="130"/>
      <c r="E769" s="32"/>
      <c r="F769"/>
      <c r="G769"/>
      <c r="H769"/>
      <c r="I769"/>
      <c r="J769"/>
      <c r="K769"/>
      <c r="L769"/>
      <c r="M769"/>
      <c r="N769"/>
      <c r="O769"/>
      <c r="P769"/>
      <c r="Q769"/>
      <c r="R769"/>
      <c r="S769"/>
      <c r="T769"/>
      <c r="U769"/>
      <c r="V769"/>
      <c r="W769"/>
      <c r="X769"/>
      <c r="Y769"/>
      <c r="Z769"/>
      <c r="AA769"/>
      <c r="AB769"/>
      <c r="AC769"/>
      <c r="AD769"/>
      <c r="AE769"/>
      <c r="AF769"/>
      <c r="AG769"/>
      <c r="AH769"/>
      <c r="AI769"/>
    </row>
    <row r="770" spans="1:35" s="33" customFormat="1" ht="15.75">
      <c r="A770" s="183"/>
      <c r="B770" s="171"/>
      <c r="C770" s="130"/>
      <c r="D770" s="130"/>
      <c r="E770" s="32"/>
      <c r="F770"/>
      <c r="G770"/>
      <c r="H770"/>
      <c r="I770"/>
      <c r="J770"/>
      <c r="K770"/>
      <c r="L770"/>
      <c r="M770"/>
      <c r="N770"/>
      <c r="O770"/>
      <c r="P770"/>
      <c r="Q770"/>
      <c r="R770"/>
      <c r="S770"/>
      <c r="T770"/>
      <c r="U770"/>
      <c r="V770"/>
      <c r="W770"/>
      <c r="X770"/>
      <c r="Y770"/>
      <c r="Z770"/>
      <c r="AA770"/>
      <c r="AB770"/>
      <c r="AC770"/>
      <c r="AD770"/>
      <c r="AE770"/>
      <c r="AF770"/>
      <c r="AG770"/>
      <c r="AH770"/>
      <c r="AI770"/>
    </row>
    <row r="771" spans="1:35" s="33" customFormat="1" ht="15.75">
      <c r="A771" s="183"/>
      <c r="B771" s="171"/>
      <c r="C771" s="130"/>
      <c r="D771" s="130"/>
      <c r="E771" s="32"/>
      <c r="F771"/>
      <c r="G771"/>
      <c r="H771"/>
      <c r="I771"/>
      <c r="J771"/>
      <c r="K771"/>
      <c r="L771"/>
      <c r="M771"/>
      <c r="N771"/>
      <c r="O771"/>
      <c r="P771"/>
      <c r="Q771"/>
      <c r="R771"/>
      <c r="S771"/>
      <c r="T771"/>
      <c r="U771"/>
      <c r="V771"/>
      <c r="W771"/>
      <c r="X771"/>
      <c r="Y771"/>
      <c r="Z771"/>
      <c r="AA771"/>
      <c r="AB771"/>
      <c r="AC771"/>
      <c r="AD771"/>
      <c r="AE771"/>
      <c r="AF771"/>
      <c r="AG771"/>
      <c r="AH771"/>
      <c r="AI771"/>
    </row>
    <row r="772" spans="1:35" s="33" customFormat="1" ht="15.75">
      <c r="A772" s="183"/>
      <c r="B772" s="171"/>
      <c r="C772" s="130"/>
      <c r="D772" s="130"/>
      <c r="E772" s="32"/>
      <c r="F772"/>
      <c r="G772"/>
      <c r="H772"/>
      <c r="I772"/>
      <c r="J772"/>
      <c r="K772"/>
      <c r="L772"/>
      <c r="M772"/>
      <c r="N772"/>
      <c r="O772"/>
      <c r="P772"/>
      <c r="Q772"/>
      <c r="R772"/>
      <c r="S772"/>
      <c r="T772"/>
      <c r="U772"/>
      <c r="V772"/>
      <c r="W772"/>
      <c r="X772"/>
      <c r="Y772"/>
      <c r="Z772"/>
      <c r="AA772"/>
      <c r="AB772"/>
      <c r="AC772"/>
      <c r="AD772"/>
      <c r="AE772"/>
      <c r="AF772"/>
      <c r="AG772"/>
      <c r="AH772"/>
      <c r="AI772"/>
    </row>
    <row r="773" spans="1:35" s="33" customFormat="1" ht="15.75">
      <c r="A773" s="183"/>
      <c r="B773" s="171"/>
      <c r="C773" s="130"/>
      <c r="D773" s="130"/>
      <c r="E773" s="32"/>
      <c r="F773"/>
      <c r="G773"/>
      <c r="H773"/>
      <c r="I773"/>
      <c r="J773"/>
      <c r="K773"/>
      <c r="L773"/>
      <c r="M773"/>
      <c r="N773"/>
      <c r="O773"/>
      <c r="P773"/>
      <c r="Q773"/>
      <c r="R773"/>
      <c r="S773"/>
      <c r="T773"/>
      <c r="U773"/>
      <c r="V773"/>
      <c r="W773"/>
      <c r="X773"/>
      <c r="Y773"/>
      <c r="Z773"/>
      <c r="AA773"/>
      <c r="AB773"/>
      <c r="AC773"/>
      <c r="AD773"/>
      <c r="AE773"/>
      <c r="AF773"/>
      <c r="AG773"/>
      <c r="AH773"/>
      <c r="AI773"/>
    </row>
    <row r="774" spans="1:35" s="33" customFormat="1" ht="15.75">
      <c r="A774" s="183"/>
      <c r="B774" s="171"/>
      <c r="C774" s="130"/>
      <c r="D774" s="130"/>
      <c r="E774" s="32"/>
      <c r="F774"/>
      <c r="G774"/>
      <c r="H774"/>
      <c r="I774"/>
      <c r="J774"/>
      <c r="K774"/>
      <c r="L774"/>
      <c r="M774"/>
      <c r="N774"/>
      <c r="O774"/>
      <c r="P774"/>
      <c r="Q774"/>
      <c r="R774"/>
      <c r="S774"/>
      <c r="T774"/>
      <c r="U774"/>
      <c r="V774"/>
      <c r="W774"/>
      <c r="X774"/>
      <c r="Y774"/>
      <c r="Z774"/>
      <c r="AA774"/>
      <c r="AB774"/>
      <c r="AC774"/>
      <c r="AD774"/>
      <c r="AE774"/>
      <c r="AF774"/>
      <c r="AG774"/>
      <c r="AH774"/>
      <c r="AI774"/>
    </row>
    <row r="775" spans="1:35" s="33" customFormat="1" ht="15.75">
      <c r="A775" s="183"/>
      <c r="B775" s="171"/>
      <c r="C775" s="130"/>
      <c r="D775" s="130"/>
      <c r="E775" s="32"/>
      <c r="F775"/>
      <c r="G775"/>
      <c r="H775"/>
      <c r="I775"/>
      <c r="J775"/>
      <c r="K775"/>
      <c r="L775"/>
      <c r="M775"/>
      <c r="N775"/>
      <c r="O775"/>
      <c r="P775"/>
      <c r="Q775"/>
      <c r="R775"/>
      <c r="S775"/>
      <c r="T775"/>
      <c r="U775"/>
      <c r="V775"/>
      <c r="W775"/>
      <c r="X775"/>
      <c r="Y775"/>
      <c r="Z775"/>
      <c r="AA775"/>
      <c r="AB775"/>
      <c r="AC775"/>
      <c r="AD775"/>
      <c r="AE775"/>
      <c r="AF775"/>
      <c r="AG775"/>
      <c r="AH775"/>
      <c r="AI775"/>
    </row>
    <row r="776" spans="1:35" s="33" customFormat="1" ht="15.75">
      <c r="A776" s="183"/>
      <c r="B776" s="171"/>
      <c r="C776" s="130"/>
      <c r="D776" s="130"/>
      <c r="E776" s="32"/>
      <c r="F776"/>
      <c r="G776"/>
      <c r="H776"/>
      <c r="I776"/>
      <c r="J776"/>
      <c r="K776"/>
      <c r="L776"/>
      <c r="M776"/>
      <c r="N776"/>
      <c r="O776"/>
      <c r="P776"/>
      <c r="Q776"/>
      <c r="R776"/>
      <c r="S776"/>
      <c r="T776"/>
      <c r="U776"/>
      <c r="V776"/>
      <c r="W776"/>
      <c r="X776"/>
      <c r="Y776"/>
      <c r="Z776"/>
      <c r="AA776"/>
      <c r="AB776"/>
      <c r="AC776"/>
      <c r="AD776"/>
      <c r="AE776"/>
      <c r="AF776"/>
      <c r="AG776"/>
      <c r="AH776"/>
      <c r="AI776"/>
    </row>
    <row r="777" spans="1:35" s="33" customFormat="1" ht="15.75">
      <c r="A777" s="183"/>
      <c r="B777" s="171"/>
      <c r="C777" s="130"/>
      <c r="D777" s="130"/>
      <c r="E777" s="32"/>
      <c r="F777"/>
      <c r="G777"/>
      <c r="H777"/>
      <c r="I777"/>
      <c r="J777"/>
      <c r="K777"/>
      <c r="L777"/>
      <c r="M777"/>
      <c r="N777"/>
      <c r="O777"/>
      <c r="P777"/>
      <c r="Q777"/>
      <c r="R777"/>
      <c r="S777"/>
      <c r="T777"/>
      <c r="U777"/>
      <c r="V777"/>
      <c r="W777"/>
      <c r="X777"/>
      <c r="Y777"/>
      <c r="Z777"/>
      <c r="AA777"/>
      <c r="AB777"/>
      <c r="AC777"/>
      <c r="AD777"/>
      <c r="AE777"/>
      <c r="AF777"/>
      <c r="AG777"/>
      <c r="AH777"/>
      <c r="AI777"/>
    </row>
    <row r="778" spans="1:35" s="33" customFormat="1" ht="15.75">
      <c r="A778" s="183"/>
      <c r="B778" s="171"/>
      <c r="C778" s="130"/>
      <c r="D778" s="130"/>
      <c r="E778" s="32"/>
      <c r="F778"/>
      <c r="G778"/>
      <c r="H778"/>
      <c r="I778"/>
      <c r="J778"/>
      <c r="K778"/>
      <c r="L778"/>
      <c r="M778"/>
      <c r="N778"/>
      <c r="O778"/>
      <c r="P778"/>
      <c r="Q778"/>
      <c r="R778"/>
      <c r="S778"/>
      <c r="T778"/>
      <c r="U778"/>
      <c r="V778"/>
      <c r="W778"/>
      <c r="X778"/>
      <c r="Y778"/>
      <c r="Z778"/>
      <c r="AA778"/>
      <c r="AB778"/>
      <c r="AC778"/>
      <c r="AD778"/>
      <c r="AE778"/>
      <c r="AF778"/>
      <c r="AG778"/>
      <c r="AH778"/>
      <c r="AI778"/>
    </row>
    <row r="779" spans="1:35" s="33" customFormat="1" ht="15.75">
      <c r="A779" s="183"/>
      <c r="B779" s="171"/>
      <c r="C779" s="130"/>
      <c r="D779" s="130"/>
      <c r="E779" s="32"/>
      <c r="F779"/>
      <c r="G779"/>
      <c r="H779"/>
      <c r="I779"/>
      <c r="J779"/>
      <c r="K779"/>
      <c r="L779"/>
      <c r="M779"/>
      <c r="N779"/>
      <c r="O779"/>
      <c r="P779"/>
      <c r="Q779"/>
      <c r="R779"/>
      <c r="S779"/>
      <c r="T779"/>
      <c r="U779"/>
      <c r="V779"/>
      <c r="W779"/>
      <c r="X779"/>
      <c r="Y779"/>
      <c r="Z779"/>
      <c r="AA779"/>
      <c r="AB779"/>
      <c r="AC779"/>
      <c r="AD779"/>
      <c r="AE779"/>
      <c r="AF779"/>
      <c r="AG779"/>
      <c r="AH779"/>
      <c r="AI779"/>
    </row>
    <row r="780" spans="1:35" s="33" customFormat="1" ht="15.75">
      <c r="A780" s="183"/>
      <c r="B780" s="171"/>
      <c r="C780" s="130"/>
      <c r="D780" s="130"/>
      <c r="E780" s="32"/>
      <c r="F780"/>
      <c r="G780"/>
      <c r="H780"/>
      <c r="I780"/>
      <c r="J780"/>
      <c r="K780"/>
      <c r="L780"/>
      <c r="M780"/>
      <c r="N780"/>
      <c r="O780"/>
      <c r="P780"/>
      <c r="Q780"/>
      <c r="R780"/>
      <c r="S780"/>
      <c r="T780"/>
      <c r="U780"/>
      <c r="V780"/>
      <c r="W780"/>
      <c r="X780"/>
      <c r="Y780"/>
      <c r="Z780"/>
      <c r="AA780"/>
      <c r="AB780"/>
      <c r="AC780"/>
      <c r="AD780"/>
      <c r="AE780"/>
      <c r="AF780"/>
      <c r="AG780"/>
      <c r="AH780"/>
      <c r="AI780"/>
    </row>
    <row r="781" spans="1:35" s="33" customFormat="1" ht="15.75">
      <c r="A781" s="183"/>
      <c r="B781" s="171"/>
      <c r="C781" s="130"/>
      <c r="D781" s="130"/>
      <c r="E781" s="32"/>
      <c r="F781"/>
      <c r="G781"/>
      <c r="H781"/>
      <c r="I781"/>
      <c r="J781"/>
      <c r="K781"/>
      <c r="L781"/>
      <c r="M781"/>
      <c r="N781"/>
      <c r="O781"/>
      <c r="P781"/>
      <c r="Q781"/>
      <c r="R781"/>
      <c r="S781"/>
      <c r="T781"/>
      <c r="U781"/>
      <c r="V781"/>
      <c r="W781"/>
      <c r="X781"/>
      <c r="Y781"/>
      <c r="Z781"/>
      <c r="AA781"/>
      <c r="AB781"/>
      <c r="AC781"/>
      <c r="AD781"/>
      <c r="AE781"/>
      <c r="AF781"/>
      <c r="AG781"/>
      <c r="AH781"/>
      <c r="AI781"/>
    </row>
    <row r="782" spans="1:35" s="33" customFormat="1" ht="15.75">
      <c r="A782" s="183"/>
      <c r="B782" s="171"/>
      <c r="C782" s="130"/>
      <c r="D782" s="130"/>
      <c r="E782" s="32"/>
      <c r="F782"/>
      <c r="G782"/>
      <c r="H782"/>
      <c r="I782"/>
      <c r="J782"/>
      <c r="K782"/>
      <c r="L782"/>
      <c r="M782"/>
      <c r="N782"/>
      <c r="O782"/>
      <c r="P782"/>
      <c r="Q782"/>
      <c r="R782"/>
      <c r="S782"/>
      <c r="T782"/>
      <c r="U782"/>
      <c r="V782"/>
      <c r="W782"/>
      <c r="X782"/>
      <c r="Y782"/>
      <c r="Z782"/>
      <c r="AA782"/>
      <c r="AB782"/>
      <c r="AC782"/>
      <c r="AD782"/>
      <c r="AE782"/>
      <c r="AF782"/>
      <c r="AG782"/>
      <c r="AH782"/>
      <c r="AI782"/>
    </row>
    <row r="783" spans="1:35" s="33" customFormat="1" ht="15.75">
      <c r="A783" s="183"/>
      <c r="B783" s="171"/>
      <c r="C783" s="130"/>
      <c r="D783" s="130"/>
      <c r="E783" s="32"/>
      <c r="F783"/>
      <c r="G783"/>
      <c r="H783"/>
      <c r="I783"/>
      <c r="J783"/>
      <c r="K783"/>
      <c r="L783"/>
      <c r="M783"/>
      <c r="N783"/>
      <c r="O783"/>
      <c r="P783"/>
      <c r="Q783"/>
      <c r="R783"/>
      <c r="S783"/>
      <c r="T783"/>
      <c r="U783"/>
      <c r="V783"/>
      <c r="W783"/>
      <c r="X783"/>
      <c r="Y783"/>
      <c r="Z783"/>
      <c r="AA783"/>
      <c r="AB783"/>
      <c r="AC783"/>
      <c r="AD783"/>
      <c r="AE783"/>
      <c r="AF783"/>
      <c r="AG783"/>
      <c r="AH783"/>
      <c r="AI783"/>
    </row>
    <row r="784" spans="1:35" s="33" customFormat="1" ht="15.75">
      <c r="A784" s="183"/>
      <c r="B784" s="171"/>
      <c r="C784" s="130"/>
      <c r="D784" s="130"/>
      <c r="E784" s="32"/>
      <c r="F784"/>
      <c r="G784"/>
      <c r="H784"/>
      <c r="I784"/>
      <c r="J784"/>
      <c r="K784"/>
      <c r="L784"/>
      <c r="M784"/>
      <c r="N784"/>
      <c r="O784"/>
      <c r="P784"/>
      <c r="Q784"/>
      <c r="R784"/>
      <c r="S784"/>
      <c r="T784"/>
      <c r="U784"/>
      <c r="V784"/>
      <c r="W784"/>
      <c r="X784"/>
      <c r="Y784"/>
      <c r="Z784"/>
      <c r="AA784"/>
      <c r="AB784"/>
      <c r="AC784"/>
      <c r="AD784"/>
      <c r="AE784"/>
      <c r="AF784"/>
      <c r="AG784"/>
      <c r="AH784"/>
      <c r="AI784"/>
    </row>
    <row r="785" spans="1:35" s="33" customFormat="1" ht="15.75">
      <c r="A785" s="183"/>
      <c r="B785" s="171"/>
      <c r="C785" s="130"/>
      <c r="D785" s="130"/>
      <c r="E785" s="32"/>
      <c r="F785"/>
      <c r="G785"/>
      <c r="H785"/>
      <c r="I785"/>
      <c r="J785"/>
      <c r="K785"/>
      <c r="L785"/>
      <c r="M785"/>
      <c r="N785"/>
      <c r="O785"/>
      <c r="P785"/>
      <c r="Q785"/>
      <c r="R785"/>
      <c r="S785"/>
      <c r="T785"/>
      <c r="U785"/>
      <c r="V785"/>
      <c r="W785"/>
      <c r="X785"/>
      <c r="Y785"/>
      <c r="Z785"/>
      <c r="AA785"/>
      <c r="AB785"/>
      <c r="AC785"/>
      <c r="AD785"/>
      <c r="AE785"/>
      <c r="AF785"/>
      <c r="AG785"/>
      <c r="AH785"/>
      <c r="AI785"/>
    </row>
    <row r="786" spans="1:35" s="33" customFormat="1" ht="15.75">
      <c r="A786" s="183"/>
      <c r="B786" s="171"/>
      <c r="C786" s="130"/>
      <c r="D786" s="130"/>
      <c r="E786" s="32"/>
      <c r="F786"/>
      <c r="G786"/>
      <c r="H786"/>
      <c r="I786"/>
      <c r="J786"/>
      <c r="K786"/>
      <c r="L786"/>
      <c r="M786"/>
      <c r="N786"/>
      <c r="O786"/>
      <c r="P786"/>
      <c r="Q786"/>
      <c r="R786"/>
      <c r="S786"/>
      <c r="T786"/>
      <c r="U786"/>
      <c r="V786"/>
      <c r="W786"/>
      <c r="X786"/>
      <c r="Y786"/>
      <c r="Z786"/>
      <c r="AA786"/>
      <c r="AB786"/>
      <c r="AC786"/>
      <c r="AD786"/>
      <c r="AE786"/>
      <c r="AF786"/>
      <c r="AG786"/>
      <c r="AH786"/>
      <c r="AI786"/>
    </row>
    <row r="787" spans="1:35" s="33" customFormat="1" ht="15.75">
      <c r="A787" s="183"/>
      <c r="B787" s="171"/>
      <c r="C787" s="130"/>
      <c r="D787" s="130"/>
      <c r="E787" s="32"/>
      <c r="F787"/>
      <c r="G787"/>
      <c r="H787"/>
      <c r="I787"/>
      <c r="J787"/>
      <c r="K787"/>
      <c r="L787"/>
      <c r="M787"/>
      <c r="N787"/>
      <c r="O787"/>
      <c r="P787"/>
      <c r="Q787"/>
      <c r="R787"/>
      <c r="S787"/>
      <c r="T787"/>
      <c r="U787"/>
      <c r="V787"/>
      <c r="W787"/>
      <c r="X787"/>
      <c r="Y787"/>
      <c r="Z787"/>
      <c r="AA787"/>
      <c r="AB787"/>
      <c r="AC787"/>
      <c r="AD787"/>
      <c r="AE787"/>
      <c r="AF787"/>
      <c r="AG787"/>
      <c r="AH787"/>
      <c r="AI787"/>
    </row>
    <row r="788" spans="1:35" s="33" customFormat="1" ht="15.75">
      <c r="A788" s="183"/>
      <c r="B788" s="171"/>
      <c r="C788" s="130"/>
      <c r="D788" s="130"/>
      <c r="E788" s="32"/>
      <c r="F788"/>
      <c r="G788"/>
      <c r="H788"/>
      <c r="I788"/>
      <c r="J788"/>
      <c r="K788"/>
      <c r="L788"/>
      <c r="M788"/>
      <c r="N788"/>
      <c r="O788"/>
      <c r="P788"/>
      <c r="Q788"/>
      <c r="R788"/>
      <c r="S788"/>
      <c r="T788"/>
      <c r="U788"/>
      <c r="V788"/>
      <c r="W788"/>
      <c r="X788"/>
      <c r="Y788"/>
      <c r="Z788"/>
      <c r="AA788"/>
      <c r="AB788"/>
      <c r="AC788"/>
      <c r="AD788"/>
      <c r="AE788"/>
      <c r="AF788"/>
      <c r="AG788"/>
      <c r="AH788"/>
      <c r="AI788"/>
    </row>
    <row r="789" spans="1:35" s="33" customFormat="1" ht="15.75">
      <c r="A789" s="183"/>
      <c r="B789" s="171"/>
      <c r="C789" s="130"/>
      <c r="D789" s="130"/>
      <c r="E789" s="32"/>
      <c r="F789"/>
      <c r="G789"/>
      <c r="H789"/>
      <c r="I789"/>
      <c r="J789"/>
      <c r="K789"/>
      <c r="L789"/>
      <c r="M789"/>
      <c r="N789"/>
      <c r="O789"/>
      <c r="P789"/>
      <c r="Q789"/>
      <c r="R789"/>
      <c r="S789"/>
      <c r="T789"/>
      <c r="U789"/>
      <c r="V789"/>
      <c r="W789"/>
      <c r="X789"/>
      <c r="Y789"/>
      <c r="Z789"/>
      <c r="AA789"/>
      <c r="AB789"/>
      <c r="AC789"/>
      <c r="AD789"/>
      <c r="AE789"/>
      <c r="AF789"/>
      <c r="AG789"/>
      <c r="AH789"/>
      <c r="AI789"/>
    </row>
    <row r="790" spans="1:35" s="33" customFormat="1" ht="15.75">
      <c r="A790" s="183"/>
      <c r="B790" s="171"/>
      <c r="C790" s="130"/>
      <c r="D790" s="130"/>
      <c r="E790" s="32"/>
      <c r="F790"/>
      <c r="G790"/>
      <c r="H790"/>
      <c r="I790"/>
      <c r="J790"/>
      <c r="K790"/>
      <c r="L790"/>
      <c r="M790"/>
      <c r="N790"/>
      <c r="O790"/>
      <c r="P790"/>
      <c r="Q790"/>
      <c r="R790"/>
      <c r="S790"/>
      <c r="T790"/>
      <c r="U790"/>
      <c r="V790"/>
      <c r="W790"/>
      <c r="X790"/>
      <c r="Y790"/>
      <c r="Z790"/>
      <c r="AA790"/>
      <c r="AB790"/>
      <c r="AC790"/>
      <c r="AD790"/>
      <c r="AE790"/>
      <c r="AF790"/>
      <c r="AG790"/>
      <c r="AH790"/>
      <c r="AI790"/>
    </row>
    <row r="791" spans="1:35" s="33" customFormat="1" ht="15.75">
      <c r="A791" s="183"/>
      <c r="B791" s="171"/>
      <c r="C791" s="130"/>
      <c r="D791" s="130"/>
      <c r="E791" s="32"/>
      <c r="F791"/>
      <c r="G791"/>
      <c r="H791"/>
      <c r="I791"/>
      <c r="J791"/>
      <c r="K791"/>
      <c r="L791"/>
      <c r="M791"/>
      <c r="N791"/>
      <c r="O791"/>
      <c r="P791"/>
      <c r="Q791"/>
      <c r="R791"/>
      <c r="S791"/>
      <c r="T791"/>
      <c r="U791"/>
      <c r="V791"/>
      <c r="W791"/>
      <c r="X791"/>
      <c r="Y791"/>
      <c r="Z791"/>
      <c r="AA791"/>
      <c r="AB791"/>
      <c r="AC791"/>
      <c r="AD791"/>
      <c r="AE791"/>
      <c r="AF791"/>
      <c r="AG791"/>
      <c r="AH791"/>
      <c r="AI791"/>
    </row>
    <row r="792" spans="1:35" s="33" customFormat="1" ht="15.75">
      <c r="A792" s="183"/>
      <c r="B792" s="171"/>
      <c r="C792" s="130"/>
      <c r="D792" s="130"/>
      <c r="E792" s="32"/>
      <c r="F792"/>
      <c r="G792"/>
      <c r="H792"/>
      <c r="I792"/>
      <c r="J792"/>
      <c r="K792"/>
      <c r="L792"/>
      <c r="M792"/>
      <c r="N792"/>
      <c r="O792"/>
      <c r="P792"/>
      <c r="Q792"/>
      <c r="R792"/>
      <c r="S792"/>
      <c r="T792"/>
      <c r="U792"/>
      <c r="V792"/>
      <c r="W792"/>
      <c r="X792"/>
      <c r="Y792"/>
      <c r="Z792"/>
      <c r="AA792"/>
      <c r="AB792"/>
      <c r="AC792"/>
      <c r="AD792"/>
      <c r="AE792"/>
      <c r="AF792"/>
      <c r="AG792"/>
      <c r="AH792"/>
      <c r="AI792"/>
    </row>
    <row r="793" spans="1:35" s="33" customFormat="1" ht="15.75">
      <c r="A793" s="183"/>
      <c r="B793" s="171"/>
      <c r="C793" s="130"/>
      <c r="D793" s="130"/>
      <c r="E793" s="32"/>
      <c r="F793"/>
      <c r="G793"/>
      <c r="H793"/>
      <c r="I793"/>
      <c r="J793"/>
      <c r="K793"/>
      <c r="L793"/>
      <c r="M793"/>
      <c r="N793"/>
      <c r="O793"/>
      <c r="P793"/>
      <c r="Q793"/>
      <c r="R793"/>
      <c r="S793"/>
      <c r="T793"/>
      <c r="U793"/>
      <c r="V793"/>
      <c r="W793"/>
      <c r="X793"/>
      <c r="Y793"/>
      <c r="Z793"/>
      <c r="AA793"/>
      <c r="AB793"/>
      <c r="AC793"/>
      <c r="AD793"/>
      <c r="AE793"/>
      <c r="AF793"/>
      <c r="AG793"/>
      <c r="AH793"/>
      <c r="AI793"/>
    </row>
    <row r="794" spans="1:35" s="33" customFormat="1" ht="15.75">
      <c r="A794" s="183"/>
      <c r="B794" s="171"/>
      <c r="C794" s="130"/>
      <c r="D794" s="130"/>
      <c r="E794" s="32"/>
      <c r="F794"/>
      <c r="G794"/>
      <c r="H794"/>
      <c r="I794"/>
      <c r="J794"/>
      <c r="K794"/>
      <c r="L794"/>
      <c r="M794"/>
      <c r="N794"/>
      <c r="O794"/>
      <c r="P794"/>
      <c r="Q794"/>
      <c r="R794"/>
      <c r="S794"/>
      <c r="T794"/>
      <c r="U794"/>
      <c r="V794"/>
      <c r="W794"/>
      <c r="X794"/>
      <c r="Y794"/>
      <c r="Z794"/>
      <c r="AA794"/>
      <c r="AB794"/>
      <c r="AC794"/>
      <c r="AD794"/>
      <c r="AE794"/>
      <c r="AF794"/>
      <c r="AG794"/>
      <c r="AH794"/>
      <c r="AI794"/>
    </row>
    <row r="795" spans="1:35" s="33" customFormat="1" ht="15.75">
      <c r="A795" s="183"/>
      <c r="B795" s="171"/>
      <c r="C795" s="130"/>
      <c r="D795" s="130"/>
      <c r="E795" s="32"/>
      <c r="F795"/>
      <c r="G795"/>
      <c r="H795"/>
      <c r="I795"/>
      <c r="J795"/>
      <c r="K795"/>
      <c r="L795"/>
      <c r="M795"/>
      <c r="N795"/>
      <c r="O795"/>
      <c r="P795"/>
      <c r="Q795"/>
      <c r="R795"/>
      <c r="S795"/>
      <c r="T795"/>
      <c r="U795"/>
      <c r="V795"/>
      <c r="W795"/>
      <c r="X795"/>
      <c r="Y795"/>
      <c r="Z795"/>
      <c r="AA795"/>
      <c r="AB795"/>
      <c r="AC795"/>
      <c r="AD795"/>
      <c r="AE795"/>
      <c r="AF795"/>
      <c r="AG795"/>
      <c r="AH795"/>
      <c r="AI795"/>
    </row>
    <row r="796" spans="1:35" s="33" customFormat="1" ht="15.75">
      <c r="A796" s="183"/>
      <c r="B796" s="171"/>
      <c r="C796" s="130"/>
      <c r="D796" s="130"/>
      <c r="E796" s="32"/>
      <c r="F796"/>
      <c r="G796"/>
      <c r="H796"/>
      <c r="I796"/>
      <c r="J796"/>
      <c r="K796"/>
      <c r="L796"/>
      <c r="M796"/>
      <c r="N796"/>
      <c r="O796"/>
      <c r="P796"/>
      <c r="Q796"/>
      <c r="R796"/>
      <c r="S796"/>
      <c r="T796"/>
      <c r="U796"/>
      <c r="V796"/>
      <c r="W796"/>
      <c r="X796"/>
      <c r="Y796"/>
      <c r="Z796"/>
      <c r="AA796"/>
      <c r="AB796"/>
      <c r="AC796"/>
      <c r="AD796"/>
      <c r="AE796"/>
      <c r="AF796"/>
      <c r="AG796"/>
      <c r="AH796"/>
      <c r="AI796"/>
    </row>
    <row r="797" spans="1:35" s="33" customFormat="1" ht="15.75">
      <c r="A797" s="183"/>
      <c r="B797" s="171"/>
      <c r="C797" s="130"/>
      <c r="D797" s="130"/>
      <c r="E797" s="32"/>
      <c r="F797"/>
      <c r="G797"/>
      <c r="H797"/>
      <c r="I797"/>
      <c r="J797"/>
      <c r="K797"/>
      <c r="L797"/>
      <c r="M797"/>
      <c r="N797"/>
      <c r="O797"/>
      <c r="P797"/>
      <c r="Q797"/>
      <c r="R797"/>
      <c r="S797"/>
      <c r="T797"/>
      <c r="U797"/>
      <c r="V797"/>
      <c r="W797"/>
      <c r="X797"/>
      <c r="Y797"/>
      <c r="Z797"/>
      <c r="AA797"/>
      <c r="AB797"/>
      <c r="AC797"/>
      <c r="AD797"/>
      <c r="AE797"/>
      <c r="AF797"/>
      <c r="AG797"/>
      <c r="AH797"/>
      <c r="AI797"/>
    </row>
    <row r="798" spans="1:35" s="33" customFormat="1" ht="15.75">
      <c r="A798" s="183"/>
      <c r="B798" s="171"/>
      <c r="C798" s="130"/>
      <c r="D798" s="130"/>
      <c r="E798" s="32"/>
      <c r="F798"/>
      <c r="G798"/>
      <c r="H798"/>
      <c r="I798"/>
      <c r="J798"/>
      <c r="K798"/>
      <c r="L798"/>
      <c r="M798"/>
      <c r="N798"/>
      <c r="O798"/>
      <c r="P798"/>
      <c r="Q798"/>
      <c r="R798"/>
      <c r="S798"/>
      <c r="T798"/>
      <c r="U798"/>
      <c r="V798"/>
      <c r="W798"/>
      <c r="X798"/>
      <c r="Y798"/>
      <c r="Z798"/>
      <c r="AA798"/>
      <c r="AB798"/>
      <c r="AC798"/>
      <c r="AD798"/>
      <c r="AE798"/>
      <c r="AF798"/>
      <c r="AG798"/>
      <c r="AH798"/>
      <c r="AI798"/>
    </row>
    <row r="799" spans="1:35" s="33" customFormat="1" ht="15.75">
      <c r="A799" s="183"/>
      <c r="B799" s="171"/>
      <c r="C799" s="130"/>
      <c r="D799" s="130"/>
      <c r="E799" s="32"/>
      <c r="F799"/>
      <c r="G799"/>
      <c r="H799"/>
      <c r="I799"/>
      <c r="J799"/>
      <c r="K799"/>
      <c r="L799"/>
      <c r="M799"/>
      <c r="N799"/>
      <c r="O799"/>
      <c r="P799"/>
      <c r="Q799"/>
      <c r="R799"/>
      <c r="S799"/>
      <c r="T799"/>
      <c r="U799"/>
      <c r="V799"/>
      <c r="W799"/>
      <c r="X799"/>
      <c r="Y799"/>
      <c r="Z799"/>
      <c r="AA799"/>
      <c r="AB799"/>
      <c r="AC799"/>
      <c r="AD799"/>
      <c r="AE799"/>
      <c r="AF799"/>
      <c r="AG799"/>
      <c r="AH799"/>
      <c r="AI799"/>
    </row>
    <row r="800" spans="1:35" s="33" customFormat="1" ht="15.75">
      <c r="A800" s="183"/>
      <c r="B800" s="171"/>
      <c r="C800" s="130"/>
      <c r="D800" s="130"/>
      <c r="E800" s="32"/>
      <c r="F800"/>
      <c r="G800"/>
      <c r="H800"/>
      <c r="I800"/>
      <c r="J800"/>
      <c r="K800"/>
      <c r="L800"/>
      <c r="M800"/>
      <c r="N800"/>
      <c r="O800"/>
      <c r="P800"/>
      <c r="Q800"/>
      <c r="R800"/>
      <c r="S800"/>
      <c r="T800"/>
      <c r="U800"/>
      <c r="V800"/>
      <c r="W800"/>
      <c r="X800"/>
      <c r="Y800"/>
      <c r="Z800"/>
      <c r="AA800"/>
      <c r="AB800"/>
      <c r="AC800"/>
      <c r="AD800"/>
      <c r="AE800"/>
      <c r="AF800"/>
      <c r="AG800"/>
      <c r="AH800"/>
      <c r="AI800"/>
    </row>
    <row r="801" spans="1:35" s="33" customFormat="1" ht="15.75">
      <c r="A801" s="183"/>
      <c r="B801" s="171"/>
      <c r="C801" s="130"/>
      <c r="D801" s="130"/>
      <c r="E801" s="32"/>
      <c r="F801"/>
      <c r="G801"/>
      <c r="H801"/>
      <c r="I801"/>
      <c r="J801"/>
      <c r="K801"/>
      <c r="L801"/>
      <c r="M801"/>
      <c r="N801"/>
      <c r="O801"/>
      <c r="P801"/>
      <c r="Q801"/>
      <c r="R801"/>
      <c r="S801"/>
      <c r="T801"/>
      <c r="U801"/>
      <c r="V801"/>
      <c r="W801"/>
      <c r="X801"/>
      <c r="Y801"/>
      <c r="Z801"/>
      <c r="AA801"/>
      <c r="AB801"/>
      <c r="AC801"/>
      <c r="AD801"/>
      <c r="AE801"/>
      <c r="AF801"/>
      <c r="AG801"/>
      <c r="AH801"/>
      <c r="AI801"/>
    </row>
    <row r="802" spans="1:35" s="33" customFormat="1" ht="15.75">
      <c r="A802" s="183"/>
      <c r="B802" s="171"/>
      <c r="C802" s="130"/>
      <c r="D802" s="130"/>
      <c r="E802" s="32"/>
      <c r="F802"/>
      <c r="G802"/>
      <c r="H802"/>
      <c r="I802"/>
      <c r="J802"/>
      <c r="K802"/>
      <c r="L802"/>
      <c r="M802"/>
      <c r="N802"/>
      <c r="O802"/>
      <c r="P802"/>
      <c r="Q802"/>
      <c r="R802"/>
      <c r="S802"/>
      <c r="T802"/>
      <c r="U802"/>
      <c r="V802"/>
      <c r="W802"/>
      <c r="X802"/>
      <c r="Y802"/>
      <c r="Z802"/>
      <c r="AA802"/>
      <c r="AB802"/>
      <c r="AC802"/>
      <c r="AD802"/>
      <c r="AE802"/>
      <c r="AF802"/>
      <c r="AG802"/>
      <c r="AH802"/>
      <c r="AI802"/>
    </row>
    <row r="803" spans="1:35" s="33" customFormat="1" ht="15.75">
      <c r="A803" s="183"/>
      <c r="B803" s="171"/>
      <c r="C803" s="130"/>
      <c r="D803" s="130"/>
      <c r="E803" s="32"/>
      <c r="F803"/>
      <c r="G803"/>
      <c r="H803"/>
      <c r="I803"/>
      <c r="J803"/>
      <c r="K803"/>
      <c r="L803"/>
      <c r="M803"/>
      <c r="N803"/>
      <c r="O803"/>
      <c r="P803"/>
      <c r="Q803"/>
      <c r="R803"/>
      <c r="S803"/>
      <c r="T803"/>
      <c r="U803"/>
      <c r="V803"/>
      <c r="W803"/>
      <c r="X803"/>
      <c r="Y803"/>
      <c r="Z803"/>
      <c r="AA803"/>
      <c r="AB803"/>
      <c r="AC803"/>
      <c r="AD803"/>
      <c r="AE803"/>
      <c r="AF803"/>
      <c r="AG803"/>
      <c r="AH803"/>
      <c r="AI803"/>
    </row>
    <row r="804" spans="1:35" s="33" customFormat="1" ht="15.75">
      <c r="A804" s="183"/>
      <c r="B804" s="171"/>
      <c r="C804" s="130"/>
      <c r="D804" s="130"/>
      <c r="E804" s="32"/>
      <c r="F804"/>
      <c r="G804"/>
      <c r="H804"/>
      <c r="I804"/>
      <c r="J804"/>
      <c r="K804"/>
      <c r="L804"/>
      <c r="M804"/>
      <c r="N804"/>
      <c r="O804"/>
      <c r="P804"/>
      <c r="Q804"/>
      <c r="R804"/>
      <c r="S804"/>
      <c r="T804"/>
      <c r="U804"/>
      <c r="V804"/>
      <c r="W804"/>
      <c r="X804"/>
      <c r="Y804"/>
      <c r="Z804"/>
      <c r="AA804"/>
      <c r="AB804"/>
      <c r="AC804"/>
      <c r="AD804"/>
      <c r="AE804"/>
      <c r="AF804"/>
      <c r="AG804"/>
      <c r="AH804"/>
      <c r="AI804"/>
    </row>
    <row r="805" spans="1:35" s="33" customFormat="1" ht="15.75">
      <c r="A805" s="183"/>
      <c r="B805" s="171"/>
      <c r="C805" s="130"/>
      <c r="D805" s="130"/>
      <c r="E805" s="32"/>
      <c r="F805"/>
      <c r="G805"/>
      <c r="H805"/>
      <c r="I805"/>
      <c r="J805"/>
      <c r="K805"/>
      <c r="L805"/>
      <c r="M805"/>
      <c r="N805"/>
      <c r="O805"/>
      <c r="P805"/>
      <c r="Q805"/>
      <c r="R805"/>
      <c r="S805"/>
      <c r="T805"/>
      <c r="U805"/>
      <c r="V805"/>
      <c r="W805"/>
      <c r="X805"/>
      <c r="Y805"/>
      <c r="Z805"/>
      <c r="AA805"/>
      <c r="AB805"/>
      <c r="AC805"/>
      <c r="AD805"/>
      <c r="AE805"/>
      <c r="AF805"/>
      <c r="AG805"/>
      <c r="AH805"/>
      <c r="AI805"/>
    </row>
    <row r="806" spans="1:35" s="33" customFormat="1" ht="15.75">
      <c r="A806" s="183"/>
      <c r="B806" s="171"/>
      <c r="C806" s="130"/>
      <c r="D806" s="130"/>
      <c r="E806" s="32"/>
      <c r="F806"/>
      <c r="G806"/>
      <c r="H806"/>
      <c r="I806"/>
      <c r="J806"/>
      <c r="K806"/>
      <c r="L806"/>
      <c r="M806"/>
      <c r="N806"/>
      <c r="O806"/>
      <c r="P806"/>
      <c r="Q806"/>
      <c r="R806"/>
      <c r="S806"/>
      <c r="T806"/>
      <c r="U806"/>
      <c r="V806"/>
      <c r="W806"/>
      <c r="X806"/>
      <c r="Y806"/>
      <c r="Z806"/>
      <c r="AA806"/>
      <c r="AB806"/>
      <c r="AC806"/>
      <c r="AD806"/>
      <c r="AE806"/>
      <c r="AF806"/>
      <c r="AG806"/>
      <c r="AH806"/>
      <c r="AI806"/>
    </row>
    <row r="807" spans="1:35" s="33" customFormat="1" ht="15.75">
      <c r="A807" s="183"/>
      <c r="B807" s="171"/>
      <c r="C807" s="130"/>
      <c r="D807" s="130"/>
      <c r="E807" s="32"/>
      <c r="F807"/>
      <c r="G807"/>
      <c r="H807"/>
      <c r="I807"/>
      <c r="J807"/>
      <c r="K807"/>
      <c r="L807"/>
      <c r="M807"/>
      <c r="N807"/>
      <c r="O807"/>
      <c r="P807"/>
      <c r="Q807"/>
      <c r="R807"/>
      <c r="S807"/>
      <c r="T807"/>
      <c r="U807"/>
      <c r="V807"/>
      <c r="W807"/>
      <c r="X807"/>
      <c r="Y807"/>
      <c r="Z807"/>
      <c r="AA807"/>
      <c r="AB807"/>
      <c r="AC807"/>
      <c r="AD807"/>
      <c r="AE807"/>
      <c r="AF807"/>
      <c r="AG807"/>
      <c r="AH807"/>
      <c r="AI807"/>
    </row>
    <row r="808" spans="1:35" s="33" customFormat="1" ht="15.75">
      <c r="A808" s="183"/>
      <c r="B808" s="171"/>
      <c r="C808" s="130"/>
      <c r="D808" s="130"/>
      <c r="E808" s="32"/>
      <c r="F808"/>
      <c r="G808"/>
      <c r="H808"/>
      <c r="I808"/>
      <c r="J808"/>
      <c r="K808"/>
      <c r="L808"/>
      <c r="M808"/>
      <c r="N808"/>
      <c r="O808"/>
      <c r="P808"/>
      <c r="Q808"/>
      <c r="R808"/>
      <c r="S808"/>
      <c r="T808"/>
      <c r="U808"/>
      <c r="V808"/>
      <c r="W808"/>
      <c r="X808"/>
      <c r="Y808"/>
      <c r="Z808"/>
      <c r="AA808"/>
      <c r="AB808"/>
      <c r="AC808"/>
      <c r="AD808"/>
      <c r="AE808"/>
      <c r="AF808"/>
      <c r="AG808"/>
      <c r="AH808"/>
      <c r="AI808"/>
    </row>
    <row r="809" spans="1:35" s="33" customFormat="1" ht="15.75">
      <c r="A809" s="183"/>
      <c r="B809" s="171"/>
      <c r="C809" s="130"/>
      <c r="D809" s="130"/>
      <c r="E809" s="32"/>
      <c r="F809"/>
      <c r="G809"/>
      <c r="H809"/>
      <c r="I809"/>
      <c r="J809"/>
      <c r="K809"/>
      <c r="L809"/>
      <c r="M809"/>
      <c r="N809"/>
      <c r="O809"/>
      <c r="P809"/>
      <c r="Q809"/>
      <c r="R809"/>
      <c r="S809"/>
      <c r="T809"/>
      <c r="U809"/>
      <c r="V809"/>
      <c r="W809"/>
      <c r="X809"/>
      <c r="Y809"/>
      <c r="Z809"/>
      <c r="AA809"/>
      <c r="AB809"/>
      <c r="AC809"/>
      <c r="AD809"/>
      <c r="AE809"/>
      <c r="AF809"/>
      <c r="AG809"/>
      <c r="AH809"/>
      <c r="AI809"/>
    </row>
    <row r="810" spans="1:35" s="33" customFormat="1" ht="15.75">
      <c r="A810" s="183"/>
      <c r="B810" s="171"/>
      <c r="C810" s="130"/>
      <c r="D810" s="130"/>
      <c r="E810" s="32"/>
      <c r="F810"/>
      <c r="G810"/>
      <c r="H810"/>
      <c r="I810"/>
      <c r="J810"/>
      <c r="K810"/>
      <c r="L810"/>
      <c r="M810"/>
      <c r="N810"/>
      <c r="O810"/>
      <c r="P810"/>
      <c r="Q810"/>
      <c r="R810"/>
      <c r="S810"/>
      <c r="T810"/>
      <c r="U810"/>
      <c r="V810"/>
      <c r="W810"/>
      <c r="X810"/>
      <c r="Y810"/>
      <c r="Z810"/>
      <c r="AA810"/>
      <c r="AB810"/>
      <c r="AC810"/>
      <c r="AD810"/>
      <c r="AE810"/>
      <c r="AF810"/>
      <c r="AG810"/>
      <c r="AH810"/>
      <c r="AI810"/>
    </row>
    <row r="811" spans="1:35" s="33" customFormat="1" ht="15.75">
      <c r="A811" s="183"/>
      <c r="B811" s="171"/>
      <c r="C811" s="130"/>
      <c r="D811" s="130"/>
      <c r="E811" s="32"/>
      <c r="F811"/>
      <c r="G811"/>
      <c r="H811"/>
      <c r="I811"/>
      <c r="J811"/>
      <c r="K811"/>
      <c r="L811"/>
      <c r="M811"/>
      <c r="N811"/>
      <c r="O811"/>
      <c r="P811"/>
      <c r="Q811"/>
      <c r="R811"/>
      <c r="S811"/>
      <c r="T811"/>
      <c r="U811"/>
      <c r="V811"/>
      <c r="W811"/>
      <c r="X811"/>
      <c r="Y811"/>
      <c r="Z811"/>
      <c r="AA811"/>
      <c r="AB811"/>
      <c r="AC811"/>
      <c r="AD811"/>
      <c r="AE811"/>
      <c r="AF811"/>
      <c r="AG811"/>
      <c r="AH811"/>
      <c r="AI811"/>
    </row>
    <row r="812" spans="1:35" s="33" customFormat="1" ht="15.75">
      <c r="A812" s="183"/>
      <c r="B812" s="171"/>
      <c r="C812" s="130"/>
      <c r="D812" s="130"/>
      <c r="E812" s="32"/>
      <c r="F812"/>
      <c r="G812"/>
      <c r="H812"/>
      <c r="I812"/>
      <c r="J812"/>
      <c r="K812"/>
      <c r="L812"/>
      <c r="M812"/>
      <c r="N812"/>
      <c r="O812"/>
      <c r="P812"/>
      <c r="Q812"/>
      <c r="R812"/>
      <c r="S812"/>
      <c r="T812"/>
      <c r="U812"/>
      <c r="V812"/>
      <c r="W812"/>
      <c r="X812"/>
      <c r="Y812"/>
      <c r="Z812"/>
      <c r="AA812"/>
      <c r="AB812"/>
      <c r="AC812"/>
      <c r="AD812"/>
      <c r="AE812"/>
      <c r="AF812"/>
      <c r="AG812"/>
      <c r="AH812"/>
      <c r="AI812"/>
    </row>
    <row r="813" spans="1:35" s="33" customFormat="1" ht="15.75">
      <c r="A813" s="183"/>
      <c r="B813" s="171"/>
      <c r="C813" s="130"/>
      <c r="D813" s="130"/>
      <c r="E813" s="32"/>
      <c r="F813"/>
      <c r="G813"/>
      <c r="H813"/>
      <c r="I813"/>
      <c r="J813"/>
      <c r="K813"/>
      <c r="L813"/>
      <c r="M813"/>
      <c r="N813"/>
      <c r="O813"/>
      <c r="P813"/>
      <c r="Q813"/>
      <c r="R813"/>
      <c r="S813"/>
      <c r="T813"/>
      <c r="U813"/>
      <c r="V813"/>
      <c r="W813"/>
      <c r="X813"/>
      <c r="Y813"/>
      <c r="Z813"/>
      <c r="AA813"/>
      <c r="AB813"/>
      <c r="AC813"/>
      <c r="AD813"/>
      <c r="AE813"/>
      <c r="AF813"/>
      <c r="AG813"/>
      <c r="AH813"/>
      <c r="AI813"/>
    </row>
    <row r="814" spans="1:35" s="33" customFormat="1" ht="15.75">
      <c r="A814" s="183"/>
      <c r="B814" s="171"/>
      <c r="C814" s="130"/>
      <c r="D814" s="130"/>
      <c r="E814" s="32"/>
      <c r="F814"/>
      <c r="G814"/>
      <c r="H814"/>
      <c r="I814"/>
      <c r="J814"/>
      <c r="K814"/>
      <c r="L814"/>
      <c r="M814"/>
      <c r="N814"/>
      <c r="O814"/>
      <c r="P814"/>
      <c r="Q814"/>
      <c r="R814"/>
      <c r="S814"/>
      <c r="T814"/>
      <c r="U814"/>
      <c r="V814"/>
      <c r="W814"/>
      <c r="X814"/>
      <c r="Y814"/>
      <c r="Z814"/>
      <c r="AA814"/>
      <c r="AB814"/>
      <c r="AC814"/>
      <c r="AD814"/>
      <c r="AE814"/>
      <c r="AF814"/>
      <c r="AG814"/>
      <c r="AH814"/>
      <c r="AI814"/>
    </row>
    <row r="815" spans="1:35" s="33" customFormat="1" ht="15.75">
      <c r="A815" s="183"/>
      <c r="B815" s="171"/>
      <c r="C815" s="130"/>
      <c r="D815" s="130"/>
      <c r="E815" s="32"/>
      <c r="F815"/>
      <c r="G815"/>
      <c r="H815"/>
      <c r="I815"/>
      <c r="J815"/>
      <c r="K815"/>
      <c r="L815"/>
      <c r="M815"/>
      <c r="N815"/>
      <c r="O815"/>
      <c r="P815"/>
      <c r="Q815"/>
      <c r="R815"/>
      <c r="S815"/>
      <c r="T815"/>
      <c r="U815"/>
      <c r="V815"/>
      <c r="W815"/>
      <c r="X815"/>
      <c r="Y815"/>
      <c r="Z815"/>
      <c r="AA815"/>
      <c r="AB815"/>
      <c r="AC815"/>
      <c r="AD815"/>
      <c r="AE815"/>
      <c r="AF815"/>
      <c r="AG815"/>
      <c r="AH815"/>
      <c r="AI815"/>
    </row>
    <row r="816" spans="1:35" s="33" customFormat="1" ht="15.75">
      <c r="A816" s="183"/>
      <c r="B816" s="171"/>
      <c r="C816" s="130"/>
      <c r="D816" s="130"/>
      <c r="E816" s="32"/>
      <c r="F816"/>
      <c r="G816"/>
      <c r="H816"/>
      <c r="I816"/>
      <c r="J816"/>
      <c r="K816"/>
      <c r="L816"/>
      <c r="M816"/>
      <c r="N816"/>
      <c r="O816"/>
      <c r="P816"/>
      <c r="Q816"/>
      <c r="R816"/>
      <c r="S816"/>
      <c r="T816"/>
      <c r="U816"/>
      <c r="V816"/>
      <c r="W816"/>
      <c r="X816"/>
      <c r="Y816"/>
      <c r="Z816"/>
      <c r="AA816"/>
      <c r="AB816"/>
      <c r="AC816"/>
      <c r="AD816"/>
      <c r="AE816"/>
      <c r="AF816"/>
      <c r="AG816"/>
      <c r="AH816"/>
      <c r="AI816"/>
    </row>
    <row r="817" spans="1:35" s="33" customFormat="1" ht="15.75">
      <c r="A817" s="183"/>
      <c r="B817" s="171"/>
      <c r="C817" s="130"/>
      <c r="D817" s="130"/>
      <c r="E817" s="32"/>
      <c r="F817"/>
      <c r="G817"/>
      <c r="H817"/>
      <c r="I817"/>
      <c r="J817"/>
      <c r="K817"/>
      <c r="L817"/>
      <c r="M817"/>
      <c r="N817"/>
      <c r="O817"/>
      <c r="P817"/>
      <c r="Q817"/>
      <c r="R817"/>
      <c r="S817"/>
      <c r="T817"/>
      <c r="U817"/>
      <c r="V817"/>
      <c r="W817"/>
      <c r="X817"/>
      <c r="Y817"/>
      <c r="Z817"/>
      <c r="AA817"/>
      <c r="AB817"/>
      <c r="AC817"/>
      <c r="AD817"/>
      <c r="AE817"/>
      <c r="AF817"/>
      <c r="AG817"/>
      <c r="AH817"/>
      <c r="AI817"/>
    </row>
    <row r="818" spans="1:35" s="33" customFormat="1" ht="15.75">
      <c r="A818" s="183"/>
      <c r="B818" s="171"/>
      <c r="C818" s="130"/>
      <c r="D818" s="130"/>
      <c r="E818" s="32"/>
      <c r="F818"/>
      <c r="G818"/>
      <c r="H818"/>
      <c r="I818"/>
      <c r="J818"/>
      <c r="K818"/>
      <c r="L818"/>
      <c r="M818"/>
      <c r="N818"/>
      <c r="O818"/>
      <c r="P818"/>
      <c r="Q818"/>
      <c r="R818"/>
      <c r="S818"/>
      <c r="T818"/>
      <c r="U818"/>
      <c r="V818"/>
      <c r="W818"/>
      <c r="X818"/>
      <c r="Y818"/>
      <c r="Z818"/>
      <c r="AA818"/>
      <c r="AB818"/>
      <c r="AC818"/>
      <c r="AD818"/>
      <c r="AE818"/>
      <c r="AF818"/>
      <c r="AG818"/>
      <c r="AH818"/>
      <c r="AI818"/>
    </row>
    <row r="819" spans="1:35" s="33" customFormat="1" ht="15.75">
      <c r="A819" s="183"/>
      <c r="B819" s="171"/>
      <c r="C819" s="130"/>
      <c r="D819" s="130"/>
      <c r="E819" s="32"/>
      <c r="F819"/>
      <c r="G819"/>
      <c r="H819"/>
      <c r="I819"/>
      <c r="J819"/>
      <c r="K819"/>
      <c r="L819"/>
      <c r="M819"/>
      <c r="N819"/>
      <c r="O819"/>
      <c r="P819"/>
      <c r="Q819"/>
      <c r="R819"/>
      <c r="S819"/>
      <c r="T819"/>
      <c r="U819"/>
      <c r="V819"/>
      <c r="W819"/>
      <c r="X819"/>
      <c r="Y819"/>
      <c r="Z819"/>
      <c r="AA819"/>
      <c r="AB819"/>
      <c r="AC819"/>
      <c r="AD819"/>
      <c r="AE819"/>
      <c r="AF819"/>
      <c r="AG819"/>
      <c r="AH819"/>
      <c r="AI819"/>
    </row>
    <row r="820" spans="1:35" s="33" customFormat="1" ht="15.75">
      <c r="A820" s="183"/>
      <c r="B820" s="171"/>
      <c r="C820" s="130"/>
      <c r="D820" s="130"/>
      <c r="E820" s="32"/>
      <c r="F820"/>
      <c r="G820"/>
      <c r="H820"/>
      <c r="I820"/>
      <c r="J820"/>
      <c r="K820"/>
      <c r="L820"/>
      <c r="M820"/>
      <c r="N820"/>
      <c r="O820"/>
      <c r="P820"/>
      <c r="Q820"/>
      <c r="R820"/>
      <c r="S820"/>
      <c r="T820"/>
      <c r="U820"/>
      <c r="V820"/>
      <c r="W820"/>
      <c r="X820"/>
      <c r="Y820"/>
      <c r="Z820"/>
      <c r="AA820"/>
      <c r="AB820"/>
      <c r="AC820"/>
      <c r="AD820"/>
      <c r="AE820"/>
      <c r="AF820"/>
      <c r="AG820"/>
      <c r="AH820"/>
      <c r="AI820"/>
    </row>
    <row r="821" spans="1:35" s="33" customFormat="1" ht="15.75">
      <c r="A821" s="183"/>
      <c r="B821" s="171"/>
      <c r="C821" s="130"/>
      <c r="D821" s="130"/>
      <c r="E821" s="32"/>
      <c r="F821"/>
      <c r="G821"/>
      <c r="H821"/>
      <c r="I821"/>
      <c r="J821"/>
      <c r="K821"/>
      <c r="L821"/>
      <c r="M821"/>
      <c r="N821"/>
      <c r="O821"/>
      <c r="P821"/>
      <c r="Q821"/>
      <c r="R821"/>
      <c r="S821"/>
      <c r="T821"/>
      <c r="U821"/>
      <c r="V821"/>
      <c r="W821"/>
      <c r="X821"/>
      <c r="Y821"/>
      <c r="Z821"/>
      <c r="AA821"/>
      <c r="AB821"/>
      <c r="AC821"/>
      <c r="AD821"/>
      <c r="AE821"/>
      <c r="AF821"/>
      <c r="AG821"/>
      <c r="AH821"/>
      <c r="AI821"/>
    </row>
    <row r="822" spans="1:35" s="33" customFormat="1" ht="15.75">
      <c r="A822" s="183"/>
      <c r="B822" s="171"/>
      <c r="C822" s="130"/>
      <c r="D822" s="130"/>
      <c r="E822" s="32"/>
      <c r="F822"/>
      <c r="G822"/>
      <c r="H822"/>
      <c r="I822"/>
      <c r="J822"/>
      <c r="K822"/>
      <c r="L822"/>
      <c r="M822"/>
      <c r="N822"/>
      <c r="O822"/>
      <c r="P822"/>
      <c r="Q822"/>
      <c r="R822"/>
      <c r="S822"/>
      <c r="T822"/>
      <c r="U822"/>
      <c r="V822"/>
      <c r="W822"/>
      <c r="X822"/>
      <c r="Y822"/>
      <c r="Z822"/>
      <c r="AA822"/>
      <c r="AB822"/>
      <c r="AC822"/>
      <c r="AD822"/>
      <c r="AE822"/>
      <c r="AF822"/>
      <c r="AG822"/>
      <c r="AH822"/>
      <c r="AI822"/>
    </row>
    <row r="823" spans="1:35" s="33" customFormat="1" ht="15.75">
      <c r="A823" s="183"/>
      <c r="B823" s="171"/>
      <c r="C823" s="130"/>
      <c r="D823" s="130"/>
      <c r="E823" s="32"/>
      <c r="F823"/>
      <c r="G823"/>
      <c r="H823"/>
      <c r="I823"/>
      <c r="J823"/>
      <c r="K823"/>
      <c r="L823"/>
      <c r="M823"/>
      <c r="N823"/>
      <c r="O823"/>
      <c r="P823"/>
      <c r="Q823"/>
      <c r="R823"/>
      <c r="S823"/>
      <c r="T823"/>
      <c r="U823"/>
      <c r="V823"/>
      <c r="W823"/>
      <c r="X823"/>
      <c r="Y823"/>
      <c r="Z823"/>
      <c r="AA823"/>
      <c r="AB823"/>
      <c r="AC823"/>
      <c r="AD823"/>
      <c r="AE823"/>
      <c r="AF823"/>
      <c r="AG823"/>
      <c r="AH823"/>
      <c r="AI823"/>
    </row>
    <row r="824" spans="1:35" s="33" customFormat="1" ht="15.75">
      <c r="A824" s="183"/>
      <c r="B824" s="171"/>
      <c r="C824" s="130"/>
      <c r="D824" s="130"/>
      <c r="E824" s="32"/>
      <c r="F824"/>
      <c r="G824"/>
      <c r="H824"/>
      <c r="I824"/>
      <c r="J824"/>
      <c r="K824"/>
      <c r="L824"/>
      <c r="M824"/>
      <c r="N824"/>
      <c r="O824"/>
      <c r="P824"/>
      <c r="Q824"/>
      <c r="R824"/>
      <c r="S824"/>
      <c r="T824"/>
      <c r="U824"/>
      <c r="V824"/>
      <c r="W824"/>
      <c r="X824"/>
      <c r="Y824"/>
      <c r="Z824"/>
      <c r="AA824"/>
      <c r="AB824"/>
      <c r="AC824"/>
      <c r="AD824"/>
      <c r="AE824"/>
      <c r="AF824"/>
      <c r="AG824"/>
      <c r="AH824"/>
      <c r="AI824"/>
    </row>
    <row r="825" spans="1:35" s="33" customFormat="1" ht="15.75">
      <c r="A825" s="183"/>
      <c r="B825" s="171"/>
      <c r="C825" s="130"/>
      <c r="D825" s="130"/>
      <c r="E825" s="32"/>
      <c r="F825"/>
      <c r="G825"/>
      <c r="H825"/>
      <c r="I825"/>
      <c r="J825"/>
      <c r="K825"/>
      <c r="L825"/>
      <c r="M825"/>
      <c r="N825"/>
      <c r="O825"/>
      <c r="P825"/>
      <c r="Q825"/>
      <c r="R825"/>
      <c r="S825"/>
      <c r="T825"/>
      <c r="U825"/>
      <c r="V825"/>
      <c r="W825"/>
      <c r="X825"/>
      <c r="Y825"/>
      <c r="Z825"/>
      <c r="AA825"/>
      <c r="AB825"/>
      <c r="AC825"/>
      <c r="AD825"/>
      <c r="AE825"/>
      <c r="AF825"/>
      <c r="AG825"/>
      <c r="AH825"/>
      <c r="AI825"/>
    </row>
    <row r="826" spans="1:35" s="33" customFormat="1" ht="15.75">
      <c r="A826" s="183"/>
      <c r="B826" s="171"/>
      <c r="C826" s="130"/>
      <c r="D826" s="130"/>
      <c r="E826" s="32"/>
      <c r="F826"/>
      <c r="G826"/>
      <c r="H826"/>
      <c r="I826"/>
      <c r="J826"/>
      <c r="K826"/>
      <c r="L826"/>
      <c r="M826"/>
      <c r="N826"/>
      <c r="O826"/>
      <c r="P826"/>
      <c r="Q826"/>
      <c r="R826"/>
      <c r="S826"/>
      <c r="T826"/>
      <c r="U826"/>
      <c r="V826"/>
      <c r="W826"/>
      <c r="X826"/>
      <c r="Y826"/>
      <c r="Z826"/>
      <c r="AA826"/>
      <c r="AB826"/>
      <c r="AC826"/>
      <c r="AD826"/>
      <c r="AE826"/>
      <c r="AF826"/>
      <c r="AG826"/>
      <c r="AH826"/>
      <c r="AI826"/>
    </row>
    <row r="827" spans="1:35" s="33" customFormat="1" ht="15.75">
      <c r="A827" s="183"/>
      <c r="B827" s="171"/>
      <c r="C827" s="130"/>
      <c r="D827" s="130"/>
      <c r="E827" s="32"/>
      <c r="F827"/>
      <c r="G827"/>
      <c r="H827"/>
      <c r="I827"/>
      <c r="J827"/>
      <c r="K827"/>
      <c r="L827"/>
      <c r="M827"/>
      <c r="N827"/>
      <c r="O827"/>
      <c r="P827"/>
      <c r="Q827"/>
      <c r="R827"/>
      <c r="S827"/>
      <c r="T827"/>
      <c r="U827"/>
      <c r="V827"/>
      <c r="W827"/>
      <c r="X827"/>
      <c r="Y827"/>
      <c r="Z827"/>
      <c r="AA827"/>
      <c r="AB827"/>
      <c r="AC827"/>
      <c r="AD827"/>
      <c r="AE827"/>
      <c r="AF827"/>
      <c r="AG827"/>
      <c r="AH827"/>
      <c r="AI827"/>
    </row>
    <row r="828" spans="1:35" s="33" customFormat="1" ht="15.75">
      <c r="A828" s="183"/>
      <c r="B828" s="171"/>
      <c r="C828" s="130"/>
      <c r="D828" s="130"/>
      <c r="E828" s="32"/>
      <c r="F828"/>
      <c r="G828"/>
      <c r="H828"/>
      <c r="I828"/>
      <c r="J828"/>
      <c r="K828"/>
      <c r="L828"/>
      <c r="M828"/>
      <c r="N828"/>
      <c r="O828"/>
      <c r="P828"/>
      <c r="Q828"/>
      <c r="R828"/>
      <c r="S828"/>
      <c r="T828"/>
      <c r="U828"/>
      <c r="V828"/>
      <c r="W828"/>
      <c r="X828"/>
      <c r="Y828"/>
      <c r="Z828"/>
      <c r="AA828"/>
      <c r="AB828"/>
      <c r="AC828"/>
      <c r="AD828"/>
      <c r="AE828"/>
      <c r="AF828"/>
      <c r="AG828"/>
      <c r="AH828"/>
      <c r="AI828"/>
    </row>
    <row r="829" spans="1:35" s="33" customFormat="1" ht="15.75">
      <c r="A829" s="183"/>
      <c r="B829" s="171"/>
      <c r="C829" s="130"/>
      <c r="D829" s="130"/>
      <c r="E829" s="32"/>
      <c r="F829"/>
      <c r="G829"/>
      <c r="H829"/>
      <c r="I829"/>
      <c r="J829"/>
      <c r="K829"/>
      <c r="L829"/>
      <c r="M829"/>
      <c r="N829"/>
      <c r="O829"/>
      <c r="P829"/>
      <c r="Q829"/>
      <c r="R829"/>
      <c r="S829"/>
      <c r="T829"/>
      <c r="U829"/>
      <c r="V829"/>
      <c r="W829"/>
      <c r="X829"/>
      <c r="Y829"/>
      <c r="Z829"/>
      <c r="AA829"/>
      <c r="AB829"/>
      <c r="AC829"/>
      <c r="AD829"/>
      <c r="AE829"/>
      <c r="AF829"/>
      <c r="AG829"/>
      <c r="AH829"/>
      <c r="AI829"/>
    </row>
    <row r="830" spans="1:35" s="33" customFormat="1" ht="15.75">
      <c r="A830" s="183"/>
      <c r="B830" s="171"/>
      <c r="C830" s="130"/>
      <c r="D830" s="130"/>
      <c r="E830" s="32"/>
      <c r="F830"/>
      <c r="G830"/>
      <c r="H830"/>
      <c r="I830"/>
      <c r="J830"/>
      <c r="K830"/>
      <c r="L830"/>
      <c r="M830"/>
      <c r="N830"/>
      <c r="O830"/>
      <c r="P830"/>
      <c r="Q830"/>
      <c r="R830"/>
      <c r="S830"/>
      <c r="T830"/>
      <c r="U830"/>
      <c r="V830"/>
      <c r="W830"/>
      <c r="X830"/>
      <c r="Y830"/>
      <c r="Z830"/>
      <c r="AA830"/>
      <c r="AB830"/>
      <c r="AC830"/>
      <c r="AD830"/>
      <c r="AE830"/>
      <c r="AF830"/>
      <c r="AG830"/>
      <c r="AH830"/>
      <c r="AI830"/>
    </row>
    <row r="831" spans="1:35" s="33" customFormat="1" ht="15.75">
      <c r="A831" s="183"/>
      <c r="B831" s="171"/>
      <c r="C831" s="130"/>
      <c r="D831" s="130"/>
      <c r="E831" s="32"/>
      <c r="F831"/>
      <c r="G831"/>
      <c r="H831"/>
      <c r="I831"/>
      <c r="J831"/>
      <c r="K831"/>
      <c r="L831"/>
      <c r="M831"/>
      <c r="N831"/>
      <c r="O831"/>
      <c r="P831"/>
      <c r="Q831"/>
      <c r="R831"/>
      <c r="S831"/>
      <c r="T831"/>
      <c r="U831"/>
      <c r="V831"/>
      <c r="W831"/>
      <c r="X831"/>
      <c r="Y831"/>
      <c r="Z831"/>
      <c r="AA831"/>
      <c r="AB831"/>
      <c r="AC831"/>
      <c r="AD831"/>
      <c r="AE831"/>
      <c r="AF831"/>
      <c r="AG831"/>
      <c r="AH831"/>
      <c r="AI831"/>
    </row>
    <row r="832" spans="1:35" s="33" customFormat="1" ht="15.75">
      <c r="A832" s="183"/>
      <c r="B832" s="171"/>
      <c r="C832" s="130"/>
      <c r="D832" s="130"/>
      <c r="E832" s="32"/>
      <c r="F832"/>
      <c r="G832"/>
      <c r="H832"/>
      <c r="I832"/>
      <c r="J832"/>
      <c r="K832"/>
      <c r="L832"/>
      <c r="M832"/>
      <c r="N832"/>
      <c r="O832"/>
      <c r="P832"/>
      <c r="Q832"/>
      <c r="R832"/>
      <c r="S832"/>
      <c r="T832"/>
      <c r="U832"/>
      <c r="V832"/>
      <c r="W832"/>
      <c r="X832"/>
      <c r="Y832"/>
      <c r="Z832"/>
      <c r="AA832"/>
      <c r="AB832"/>
      <c r="AC832"/>
      <c r="AD832"/>
      <c r="AE832"/>
      <c r="AF832"/>
      <c r="AG832"/>
      <c r="AH832"/>
      <c r="AI832"/>
    </row>
    <row r="833" spans="1:35" s="33" customFormat="1" ht="15.75">
      <c r="A833" s="183"/>
      <c r="B833" s="171"/>
      <c r="C833" s="130"/>
      <c r="D833" s="130"/>
      <c r="E833" s="32"/>
      <c r="F833"/>
      <c r="G833"/>
      <c r="H833"/>
      <c r="I833"/>
      <c r="J833"/>
      <c r="K833"/>
      <c r="L833"/>
      <c r="M833"/>
      <c r="N833"/>
      <c r="O833"/>
      <c r="P833"/>
      <c r="Q833"/>
      <c r="R833"/>
      <c r="S833"/>
      <c r="T833"/>
      <c r="U833"/>
      <c r="V833"/>
      <c r="W833"/>
      <c r="X833"/>
      <c r="Y833"/>
      <c r="Z833"/>
      <c r="AA833"/>
      <c r="AB833"/>
      <c r="AC833"/>
      <c r="AD833"/>
      <c r="AE833"/>
      <c r="AF833"/>
      <c r="AG833"/>
      <c r="AH833"/>
      <c r="AI833"/>
    </row>
    <row r="834" spans="1:35" s="33" customFormat="1" ht="15.75">
      <c r="A834" s="183"/>
      <c r="B834" s="171"/>
      <c r="C834" s="130"/>
      <c r="D834" s="130"/>
      <c r="E834" s="32"/>
      <c r="F834"/>
      <c r="G834"/>
      <c r="H834"/>
      <c r="I834"/>
      <c r="J834"/>
      <c r="K834"/>
      <c r="L834"/>
      <c r="M834"/>
      <c r="N834"/>
      <c r="O834"/>
      <c r="P834"/>
      <c r="Q834"/>
      <c r="R834"/>
      <c r="S834"/>
      <c r="T834"/>
      <c r="U834"/>
      <c r="V834"/>
      <c r="W834"/>
      <c r="X834"/>
      <c r="Y834"/>
      <c r="Z834"/>
      <c r="AA834"/>
      <c r="AB834"/>
      <c r="AC834"/>
      <c r="AD834"/>
      <c r="AE834"/>
      <c r="AF834"/>
      <c r="AG834"/>
      <c r="AH834"/>
      <c r="AI834"/>
    </row>
    <row r="835" spans="1:35" s="33" customFormat="1" ht="15.75">
      <c r="A835" s="183"/>
      <c r="B835" s="171"/>
      <c r="C835" s="130"/>
      <c r="D835" s="130"/>
      <c r="E835" s="32"/>
      <c r="F835"/>
      <c r="G835"/>
      <c r="H835"/>
      <c r="I835"/>
      <c r="J835"/>
      <c r="K835"/>
      <c r="L835"/>
      <c r="M835"/>
      <c r="N835"/>
      <c r="O835"/>
      <c r="P835"/>
      <c r="Q835"/>
      <c r="R835"/>
      <c r="S835"/>
      <c r="T835"/>
      <c r="U835"/>
      <c r="V835"/>
      <c r="W835"/>
      <c r="X835"/>
      <c r="Y835"/>
      <c r="Z835"/>
      <c r="AA835"/>
      <c r="AB835"/>
      <c r="AC835"/>
      <c r="AD835"/>
      <c r="AE835"/>
      <c r="AF835"/>
      <c r="AG835"/>
      <c r="AH835"/>
      <c r="AI835"/>
    </row>
    <row r="836" spans="1:35" s="33" customFormat="1" ht="15.75">
      <c r="A836" s="183"/>
      <c r="B836" s="171"/>
      <c r="C836" s="130"/>
      <c r="D836" s="130"/>
      <c r="E836" s="32"/>
      <c r="F836"/>
      <c r="G836"/>
      <c r="H836"/>
      <c r="I836"/>
      <c r="J836"/>
      <c r="K836"/>
      <c r="L836"/>
      <c r="M836"/>
      <c r="N836"/>
      <c r="O836"/>
      <c r="P836"/>
      <c r="Q836"/>
      <c r="R836"/>
      <c r="S836"/>
      <c r="T836"/>
      <c r="U836"/>
      <c r="V836"/>
      <c r="W836"/>
      <c r="X836"/>
      <c r="Y836"/>
      <c r="Z836"/>
      <c r="AA836"/>
      <c r="AB836"/>
      <c r="AC836"/>
      <c r="AD836"/>
      <c r="AE836"/>
      <c r="AF836"/>
      <c r="AG836"/>
      <c r="AH836"/>
      <c r="AI836"/>
    </row>
    <row r="837" spans="1:35" s="33" customFormat="1" ht="15.75">
      <c r="A837" s="183"/>
      <c r="B837" s="171"/>
      <c r="C837" s="130"/>
      <c r="D837" s="130"/>
      <c r="E837" s="32"/>
      <c r="F837"/>
      <c r="G837"/>
      <c r="H837"/>
      <c r="I837"/>
      <c r="J837"/>
      <c r="K837"/>
      <c r="L837"/>
      <c r="M837"/>
      <c r="N837"/>
      <c r="O837"/>
      <c r="P837"/>
      <c r="Q837"/>
      <c r="R837"/>
      <c r="S837"/>
      <c r="T837"/>
      <c r="U837"/>
      <c r="V837"/>
      <c r="W837"/>
      <c r="X837"/>
      <c r="Y837"/>
      <c r="Z837"/>
      <c r="AA837"/>
      <c r="AB837"/>
      <c r="AC837"/>
      <c r="AD837"/>
      <c r="AE837"/>
      <c r="AF837"/>
      <c r="AG837"/>
      <c r="AH837"/>
      <c r="AI837"/>
    </row>
    <row r="838" spans="1:35" s="33" customFormat="1" ht="15.75">
      <c r="A838" s="183"/>
      <c r="B838" s="171"/>
      <c r="C838" s="130"/>
      <c r="D838" s="130"/>
      <c r="E838" s="32"/>
      <c r="F838"/>
      <c r="G838"/>
      <c r="H838"/>
      <c r="I838"/>
      <c r="J838"/>
      <c r="K838"/>
      <c r="L838"/>
      <c r="M838"/>
      <c r="N838"/>
      <c r="O838"/>
      <c r="P838"/>
      <c r="Q838"/>
      <c r="R838"/>
      <c r="S838"/>
      <c r="T838"/>
      <c r="U838"/>
      <c r="V838"/>
      <c r="W838"/>
      <c r="X838"/>
      <c r="Y838"/>
      <c r="Z838"/>
      <c r="AA838"/>
      <c r="AB838"/>
      <c r="AC838"/>
      <c r="AD838"/>
      <c r="AE838"/>
      <c r="AF838"/>
      <c r="AG838"/>
      <c r="AH838"/>
      <c r="AI838"/>
    </row>
    <row r="839" spans="1:35" s="33" customFormat="1" ht="15.75">
      <c r="A839" s="183"/>
      <c r="B839" s="171"/>
      <c r="C839" s="130"/>
      <c r="D839" s="130"/>
      <c r="E839" s="32"/>
      <c r="F839"/>
      <c r="G839"/>
      <c r="H839"/>
      <c r="I839"/>
      <c r="J839"/>
      <c r="K839"/>
      <c r="L839"/>
      <c r="M839"/>
      <c r="N839"/>
      <c r="O839"/>
      <c r="P839"/>
      <c r="Q839"/>
      <c r="R839"/>
      <c r="S839"/>
      <c r="T839"/>
      <c r="U839"/>
      <c r="V839"/>
      <c r="W839"/>
      <c r="X839"/>
      <c r="Y839"/>
      <c r="Z839"/>
      <c r="AA839"/>
      <c r="AB839"/>
      <c r="AC839"/>
      <c r="AD839"/>
      <c r="AE839"/>
      <c r="AF839"/>
      <c r="AG839"/>
      <c r="AH839"/>
      <c r="AI839"/>
    </row>
    <row r="840" spans="1:35" s="33" customFormat="1" ht="15.75">
      <c r="A840" s="183"/>
      <c r="B840" s="171"/>
      <c r="C840" s="130"/>
      <c r="D840" s="130"/>
      <c r="E840" s="32"/>
      <c r="F840"/>
      <c r="G840"/>
      <c r="H840"/>
      <c r="I840"/>
      <c r="J840"/>
      <c r="K840"/>
      <c r="L840"/>
      <c r="M840"/>
      <c r="N840"/>
      <c r="O840"/>
      <c r="P840"/>
      <c r="Q840"/>
      <c r="R840"/>
      <c r="S840"/>
      <c r="T840"/>
      <c r="U840"/>
      <c r="V840"/>
      <c r="W840"/>
      <c r="X840"/>
      <c r="Y840"/>
      <c r="Z840"/>
      <c r="AA840"/>
      <c r="AB840"/>
      <c r="AC840"/>
      <c r="AD840"/>
      <c r="AE840"/>
      <c r="AF840"/>
      <c r="AG840"/>
      <c r="AH840"/>
      <c r="AI840"/>
    </row>
    <row r="841" spans="1:35" s="33" customFormat="1" ht="15.75">
      <c r="A841" s="183"/>
      <c r="B841" s="171"/>
      <c r="C841" s="130"/>
      <c r="D841" s="130"/>
      <c r="E841" s="32"/>
      <c r="F841"/>
      <c r="G841"/>
      <c r="H841"/>
      <c r="I841"/>
      <c r="J841"/>
      <c r="K841"/>
      <c r="L841"/>
      <c r="M841"/>
      <c r="N841"/>
      <c r="O841"/>
      <c r="P841"/>
      <c r="Q841"/>
      <c r="R841"/>
      <c r="S841"/>
      <c r="T841"/>
      <c r="U841"/>
      <c r="V841"/>
      <c r="W841"/>
      <c r="X841"/>
      <c r="Y841"/>
      <c r="Z841"/>
      <c r="AA841"/>
      <c r="AB841"/>
      <c r="AC841"/>
      <c r="AD841"/>
      <c r="AE841"/>
      <c r="AF841"/>
      <c r="AG841"/>
      <c r="AH841"/>
      <c r="AI841"/>
    </row>
    <row r="842" spans="1:35" s="33" customFormat="1" ht="15.75">
      <c r="A842" s="183"/>
      <c r="B842" s="171"/>
      <c r="C842" s="130"/>
      <c r="D842" s="130"/>
      <c r="E842" s="32"/>
      <c r="F842"/>
      <c r="G842"/>
      <c r="H842"/>
      <c r="I842"/>
      <c r="J842"/>
      <c r="K842"/>
      <c r="L842"/>
      <c r="M842"/>
      <c r="N842"/>
      <c r="O842"/>
      <c r="P842"/>
      <c r="Q842"/>
      <c r="R842"/>
      <c r="S842"/>
      <c r="T842"/>
      <c r="U842"/>
      <c r="V842"/>
      <c r="W842"/>
      <c r="X842"/>
      <c r="Y842"/>
      <c r="Z842"/>
      <c r="AA842"/>
      <c r="AB842"/>
      <c r="AC842"/>
      <c r="AD842"/>
      <c r="AE842"/>
      <c r="AF842"/>
      <c r="AG842"/>
      <c r="AH842"/>
      <c r="AI842"/>
    </row>
    <row r="843" spans="1:35" s="33" customFormat="1" ht="15.75">
      <c r="A843" s="183"/>
      <c r="B843" s="171"/>
      <c r="C843" s="130"/>
      <c r="D843" s="130"/>
      <c r="E843" s="32"/>
      <c r="F843"/>
      <c r="G843"/>
      <c r="H843"/>
      <c r="I843"/>
      <c r="J843"/>
      <c r="K843"/>
      <c r="L843"/>
      <c r="M843"/>
      <c r="N843"/>
      <c r="O843"/>
      <c r="P843"/>
      <c r="Q843"/>
      <c r="R843"/>
      <c r="S843"/>
      <c r="T843"/>
      <c r="U843"/>
      <c r="V843"/>
      <c r="W843"/>
      <c r="X843"/>
      <c r="Y843"/>
      <c r="Z843"/>
      <c r="AA843"/>
      <c r="AB843"/>
      <c r="AC843"/>
      <c r="AD843"/>
      <c r="AE843"/>
      <c r="AF843"/>
      <c r="AG843"/>
      <c r="AH843"/>
      <c r="AI843"/>
    </row>
    <row r="844" spans="1:35" s="33" customFormat="1" ht="15.75">
      <c r="A844" s="183"/>
      <c r="B844" s="171"/>
      <c r="C844" s="130"/>
      <c r="D844" s="130"/>
      <c r="E844" s="32"/>
      <c r="F844"/>
      <c r="G844"/>
      <c r="H844"/>
      <c r="I844"/>
      <c r="J844"/>
      <c r="K844"/>
      <c r="L844"/>
      <c r="M844"/>
      <c r="N844"/>
      <c r="O844"/>
      <c r="P844"/>
      <c r="Q844"/>
      <c r="R844"/>
      <c r="S844"/>
      <c r="T844"/>
      <c r="U844"/>
      <c r="V844"/>
      <c r="W844"/>
      <c r="X844"/>
      <c r="Y844"/>
      <c r="Z844"/>
      <c r="AA844"/>
      <c r="AB844"/>
      <c r="AC844"/>
      <c r="AD844"/>
      <c r="AE844"/>
      <c r="AF844"/>
      <c r="AG844"/>
      <c r="AH844"/>
      <c r="AI844"/>
    </row>
    <row r="845" spans="1:35" s="33" customFormat="1" ht="15.75">
      <c r="A845" s="183"/>
      <c r="B845" s="171"/>
      <c r="C845" s="130"/>
      <c r="D845" s="130"/>
      <c r="E845" s="32"/>
      <c r="F845"/>
      <c r="G845"/>
      <c r="H845"/>
      <c r="I845"/>
      <c r="J845"/>
      <c r="K845"/>
      <c r="L845"/>
      <c r="M845"/>
      <c r="N845"/>
      <c r="O845"/>
      <c r="P845"/>
      <c r="Q845"/>
      <c r="R845"/>
      <c r="S845"/>
      <c r="T845"/>
      <c r="U845"/>
      <c r="V845"/>
      <c r="W845"/>
      <c r="X845"/>
      <c r="Y845"/>
      <c r="Z845"/>
      <c r="AA845"/>
      <c r="AB845"/>
      <c r="AC845"/>
      <c r="AD845"/>
      <c r="AE845"/>
      <c r="AF845"/>
      <c r="AG845"/>
      <c r="AH845"/>
      <c r="AI845"/>
    </row>
    <row r="846" spans="1:35" s="33" customFormat="1" ht="15.75">
      <c r="A846" s="183"/>
      <c r="B846" s="171"/>
      <c r="C846" s="130"/>
      <c r="D846" s="130"/>
      <c r="E846" s="32"/>
      <c r="F846"/>
      <c r="G846"/>
      <c r="H846"/>
      <c r="I846"/>
      <c r="J846"/>
      <c r="K846"/>
      <c r="L846"/>
      <c r="M846"/>
      <c r="N846"/>
      <c r="O846"/>
      <c r="P846"/>
      <c r="Q846"/>
      <c r="R846"/>
      <c r="S846"/>
      <c r="T846"/>
      <c r="U846"/>
      <c r="V846"/>
      <c r="W846"/>
      <c r="X846"/>
      <c r="Y846"/>
      <c r="Z846"/>
      <c r="AA846"/>
      <c r="AB846"/>
      <c r="AC846"/>
      <c r="AD846"/>
      <c r="AE846"/>
      <c r="AF846"/>
      <c r="AG846"/>
      <c r="AH846"/>
      <c r="AI846"/>
    </row>
    <row r="847" spans="1:35" s="33" customFormat="1" ht="15.75">
      <c r="A847" s="183"/>
      <c r="B847" s="171"/>
      <c r="C847" s="130"/>
      <c r="D847" s="130"/>
      <c r="E847" s="32"/>
      <c r="F847"/>
      <c r="G847"/>
      <c r="H847"/>
      <c r="I847"/>
      <c r="J847"/>
      <c r="K847"/>
      <c r="L847"/>
      <c r="M847"/>
      <c r="N847"/>
      <c r="O847"/>
      <c r="P847"/>
      <c r="Q847"/>
      <c r="R847"/>
      <c r="S847"/>
      <c r="T847"/>
      <c r="U847"/>
      <c r="V847"/>
      <c r="W847"/>
      <c r="X847"/>
      <c r="Y847"/>
      <c r="Z847"/>
      <c r="AA847"/>
      <c r="AB847"/>
      <c r="AC847"/>
      <c r="AD847"/>
      <c r="AE847"/>
      <c r="AF847"/>
      <c r="AG847"/>
      <c r="AH847"/>
      <c r="AI847"/>
    </row>
    <row r="848" spans="1:35" s="33" customFormat="1" ht="15.75">
      <c r="A848" s="183"/>
      <c r="B848" s="171"/>
      <c r="C848" s="130"/>
      <c r="D848" s="130"/>
      <c r="E848" s="32"/>
      <c r="F848"/>
      <c r="G848"/>
      <c r="H848"/>
      <c r="I848"/>
      <c r="J848"/>
      <c r="K848"/>
      <c r="L848"/>
      <c r="M848"/>
      <c r="N848"/>
      <c r="O848"/>
      <c r="P848"/>
      <c r="Q848"/>
      <c r="R848"/>
      <c r="S848"/>
      <c r="T848"/>
      <c r="U848"/>
      <c r="V848"/>
      <c r="W848"/>
      <c r="X848"/>
      <c r="Y848"/>
      <c r="Z848"/>
      <c r="AA848"/>
      <c r="AB848"/>
      <c r="AC848"/>
      <c r="AD848"/>
      <c r="AE848"/>
      <c r="AF848"/>
      <c r="AG848"/>
      <c r="AH848"/>
      <c r="AI848"/>
    </row>
    <row r="849" spans="1:35" s="33" customFormat="1" ht="15.75">
      <c r="A849" s="183"/>
      <c r="B849" s="171"/>
      <c r="C849" s="130"/>
      <c r="D849" s="130"/>
      <c r="E849" s="32"/>
      <c r="F849"/>
      <c r="G849"/>
      <c r="H849"/>
      <c r="I849"/>
      <c r="J849"/>
      <c r="K849"/>
      <c r="L849"/>
      <c r="M849"/>
      <c r="N849"/>
      <c r="O849"/>
      <c r="P849"/>
      <c r="Q849"/>
      <c r="R849"/>
      <c r="S849"/>
      <c r="T849"/>
      <c r="U849"/>
      <c r="V849"/>
      <c r="W849"/>
      <c r="X849"/>
      <c r="Y849"/>
      <c r="Z849"/>
      <c r="AA849"/>
      <c r="AB849"/>
      <c r="AC849"/>
      <c r="AD849"/>
      <c r="AE849"/>
      <c r="AF849"/>
      <c r="AG849"/>
      <c r="AH849"/>
      <c r="AI849"/>
    </row>
    <row r="850" spans="1:35" s="33" customFormat="1" ht="15.75">
      <c r="A850" s="183"/>
      <c r="B850" s="171"/>
      <c r="C850" s="130"/>
      <c r="D850" s="130"/>
      <c r="E850" s="32"/>
      <c r="F850"/>
      <c r="G850"/>
      <c r="H850"/>
      <c r="I850"/>
      <c r="J850"/>
      <c r="K850"/>
      <c r="L850"/>
      <c r="M850"/>
      <c r="N850"/>
      <c r="O850"/>
      <c r="P850"/>
      <c r="Q850"/>
      <c r="R850"/>
      <c r="S850"/>
      <c r="T850"/>
      <c r="U850"/>
      <c r="V850"/>
      <c r="W850"/>
      <c r="X850"/>
      <c r="Y850"/>
      <c r="Z850"/>
      <c r="AA850"/>
      <c r="AB850"/>
      <c r="AC850"/>
      <c r="AD850"/>
      <c r="AE850"/>
      <c r="AF850"/>
      <c r="AG850"/>
      <c r="AH850"/>
      <c r="AI850"/>
    </row>
    <row r="851" spans="1:35" s="33" customFormat="1" ht="15.75">
      <c r="A851" s="183"/>
      <c r="B851" s="171"/>
      <c r="C851" s="130"/>
      <c r="D851" s="130"/>
      <c r="E851" s="32"/>
      <c r="F851"/>
      <c r="G851"/>
      <c r="H851"/>
      <c r="I851"/>
      <c r="J851"/>
      <c r="K851"/>
      <c r="L851"/>
      <c r="M851"/>
      <c r="N851"/>
      <c r="O851"/>
      <c r="P851"/>
      <c r="Q851"/>
      <c r="R851"/>
      <c r="S851"/>
      <c r="T851"/>
      <c r="U851"/>
      <c r="V851"/>
      <c r="W851"/>
      <c r="X851"/>
      <c r="Y851"/>
      <c r="Z851"/>
      <c r="AA851"/>
      <c r="AB851"/>
      <c r="AC851"/>
      <c r="AD851"/>
      <c r="AE851"/>
      <c r="AF851"/>
      <c r="AG851"/>
      <c r="AH851"/>
      <c r="AI851"/>
    </row>
    <row r="852" spans="1:35" s="33" customFormat="1" ht="15.75">
      <c r="A852" s="183"/>
      <c r="B852" s="171"/>
      <c r="C852" s="130"/>
      <c r="D852" s="130"/>
      <c r="E852" s="32"/>
      <c r="F852"/>
      <c r="G852"/>
      <c r="H852"/>
      <c r="I852"/>
      <c r="J852"/>
      <c r="K852"/>
      <c r="L852"/>
      <c r="M852"/>
      <c r="N852"/>
      <c r="O852"/>
      <c r="P852"/>
      <c r="Q852"/>
      <c r="R852"/>
      <c r="S852"/>
      <c r="T852"/>
      <c r="U852"/>
      <c r="V852"/>
      <c r="W852"/>
      <c r="X852"/>
      <c r="Y852"/>
      <c r="Z852"/>
      <c r="AA852"/>
      <c r="AB852"/>
      <c r="AC852"/>
      <c r="AD852"/>
      <c r="AE852"/>
      <c r="AF852"/>
      <c r="AG852"/>
      <c r="AH852"/>
      <c r="AI852"/>
    </row>
    <row r="853" spans="1:35" s="33" customFormat="1" ht="15.75">
      <c r="A853" s="183"/>
      <c r="B853" s="171"/>
      <c r="C853" s="130"/>
      <c r="D853" s="130"/>
      <c r="E853" s="32"/>
      <c r="F853"/>
      <c r="G853"/>
      <c r="H853"/>
      <c r="I853"/>
      <c r="J853"/>
      <c r="K853"/>
      <c r="L853"/>
      <c r="M853"/>
      <c r="N853"/>
      <c r="O853"/>
      <c r="P853"/>
      <c r="Q853"/>
      <c r="R853"/>
      <c r="S853"/>
      <c r="T853"/>
      <c r="U853"/>
      <c r="V853"/>
      <c r="W853"/>
      <c r="X853"/>
      <c r="Y853"/>
      <c r="Z853"/>
      <c r="AA853"/>
      <c r="AB853"/>
      <c r="AC853"/>
      <c r="AD853"/>
      <c r="AE853"/>
      <c r="AF853"/>
      <c r="AG853"/>
      <c r="AH853"/>
      <c r="AI853"/>
    </row>
    <row r="854" spans="1:35" s="33" customFormat="1" ht="15.75">
      <c r="A854" s="183"/>
      <c r="B854" s="171"/>
      <c r="C854" s="130"/>
      <c r="D854" s="130"/>
      <c r="E854" s="32"/>
      <c r="F854"/>
      <c r="G854"/>
      <c r="H854"/>
      <c r="I854"/>
      <c r="J854"/>
      <c r="K854"/>
      <c r="L854"/>
      <c r="M854"/>
      <c r="N854"/>
      <c r="O854"/>
      <c r="P854"/>
      <c r="Q854"/>
      <c r="R854"/>
      <c r="S854"/>
      <c r="T854"/>
      <c r="U854"/>
      <c r="V854"/>
      <c r="W854"/>
      <c r="X854"/>
      <c r="Y854"/>
      <c r="Z854"/>
      <c r="AA854"/>
      <c r="AB854"/>
      <c r="AC854"/>
      <c r="AD854"/>
      <c r="AE854"/>
      <c r="AF854"/>
      <c r="AG854"/>
      <c r="AH854"/>
      <c r="AI854"/>
    </row>
    <row r="855" spans="1:35" s="33" customFormat="1" ht="15.75">
      <c r="A855" s="183"/>
      <c r="B855" s="171"/>
      <c r="C855" s="130"/>
      <c r="D855" s="130"/>
      <c r="E855" s="32"/>
      <c r="F855"/>
      <c r="G855"/>
      <c r="H855"/>
      <c r="I855"/>
      <c r="J855"/>
      <c r="K855"/>
      <c r="L855"/>
      <c r="M855"/>
      <c r="N855"/>
      <c r="O855"/>
      <c r="P855"/>
      <c r="Q855"/>
      <c r="R855"/>
      <c r="S855"/>
      <c r="T855"/>
      <c r="U855"/>
      <c r="V855"/>
      <c r="W855"/>
      <c r="X855"/>
      <c r="Y855"/>
      <c r="Z855"/>
      <c r="AA855"/>
      <c r="AB855"/>
      <c r="AC855"/>
      <c r="AD855"/>
      <c r="AE855"/>
      <c r="AF855"/>
      <c r="AG855"/>
      <c r="AH855"/>
      <c r="AI855"/>
    </row>
    <row r="856" spans="1:35" s="33" customFormat="1" ht="15.75">
      <c r="A856" s="183"/>
      <c r="B856" s="171"/>
      <c r="C856" s="130"/>
      <c r="D856" s="130"/>
      <c r="E856" s="32"/>
      <c r="F856"/>
      <c r="G856"/>
      <c r="H856"/>
      <c r="I856"/>
      <c r="J856"/>
      <c r="K856"/>
      <c r="L856"/>
      <c r="M856"/>
      <c r="N856"/>
      <c r="O856"/>
      <c r="P856"/>
      <c r="Q856"/>
      <c r="R856"/>
      <c r="S856"/>
      <c r="T856"/>
      <c r="U856"/>
      <c r="V856"/>
      <c r="W856"/>
      <c r="X856"/>
      <c r="Y856"/>
      <c r="Z856"/>
      <c r="AA856"/>
      <c r="AB856"/>
      <c r="AC856"/>
      <c r="AD856"/>
      <c r="AE856"/>
      <c r="AF856"/>
      <c r="AG856"/>
      <c r="AH856"/>
      <c r="AI856"/>
    </row>
    <row r="857" spans="1:35" s="33" customFormat="1" ht="15.75">
      <c r="A857" s="183"/>
      <c r="B857" s="171"/>
      <c r="C857" s="130"/>
      <c r="D857" s="130"/>
      <c r="E857" s="32"/>
      <c r="F857"/>
      <c r="G857"/>
      <c r="H857"/>
      <c r="I857"/>
      <c r="J857"/>
      <c r="K857"/>
      <c r="L857"/>
      <c r="M857"/>
      <c r="N857"/>
      <c r="O857"/>
      <c r="P857"/>
      <c r="Q857"/>
      <c r="R857"/>
      <c r="S857"/>
      <c r="T857"/>
      <c r="U857"/>
      <c r="V857"/>
      <c r="W857"/>
      <c r="X857"/>
      <c r="Y857"/>
      <c r="Z857"/>
      <c r="AA857"/>
      <c r="AB857"/>
      <c r="AC857"/>
      <c r="AD857"/>
      <c r="AE857"/>
      <c r="AF857"/>
      <c r="AG857"/>
      <c r="AH857"/>
      <c r="AI857"/>
    </row>
    <row r="858" spans="1:35" s="33" customFormat="1" ht="15.75">
      <c r="A858" s="183"/>
      <c r="B858" s="171"/>
      <c r="C858" s="130"/>
      <c r="D858" s="130"/>
      <c r="E858" s="32"/>
      <c r="F858"/>
      <c r="G858"/>
      <c r="H858"/>
      <c r="I858"/>
      <c r="J858"/>
      <c r="K858"/>
      <c r="L858"/>
      <c r="M858"/>
      <c r="N858"/>
      <c r="O858"/>
      <c r="P858"/>
      <c r="Q858"/>
      <c r="R858"/>
      <c r="S858"/>
      <c r="T858"/>
      <c r="U858"/>
      <c r="V858"/>
      <c r="W858"/>
      <c r="X858"/>
      <c r="Y858"/>
      <c r="Z858"/>
      <c r="AA858"/>
      <c r="AB858"/>
      <c r="AC858"/>
      <c r="AD858"/>
      <c r="AE858"/>
      <c r="AF858"/>
      <c r="AG858"/>
      <c r="AH858"/>
      <c r="AI858"/>
    </row>
    <row r="859" spans="1:35" s="33" customFormat="1" ht="15.75">
      <c r="A859" s="183"/>
      <c r="B859" s="171"/>
      <c r="C859" s="130"/>
      <c r="D859" s="130"/>
      <c r="E859" s="32"/>
      <c r="F859"/>
      <c r="G859"/>
      <c r="H859"/>
      <c r="I859"/>
      <c r="J859"/>
      <c r="K859"/>
      <c r="L859"/>
      <c r="M859"/>
      <c r="N859"/>
      <c r="O859"/>
      <c r="P859"/>
      <c r="Q859"/>
      <c r="R859"/>
      <c r="S859"/>
      <c r="T859"/>
      <c r="U859"/>
      <c r="V859"/>
      <c r="W859"/>
      <c r="X859"/>
      <c r="Y859"/>
      <c r="Z859"/>
      <c r="AA859"/>
      <c r="AB859"/>
      <c r="AC859"/>
      <c r="AD859"/>
      <c r="AE859"/>
      <c r="AF859"/>
      <c r="AG859"/>
      <c r="AH859"/>
      <c r="AI859"/>
    </row>
    <row r="860" spans="1:35" s="33" customFormat="1" ht="15.75">
      <c r="A860" s="183"/>
      <c r="B860" s="171"/>
      <c r="C860" s="130"/>
      <c r="D860" s="130"/>
      <c r="E860" s="32"/>
      <c r="F860"/>
      <c r="G860"/>
      <c r="H860"/>
      <c r="I860"/>
      <c r="J860"/>
      <c r="K860"/>
      <c r="L860"/>
      <c r="M860"/>
      <c r="N860"/>
      <c r="O860"/>
      <c r="P860"/>
      <c r="Q860"/>
      <c r="R860"/>
      <c r="S860"/>
      <c r="T860"/>
      <c r="U860"/>
      <c r="V860"/>
      <c r="W860"/>
      <c r="X860"/>
      <c r="Y860"/>
      <c r="Z860"/>
      <c r="AA860"/>
      <c r="AB860"/>
      <c r="AC860"/>
      <c r="AD860"/>
      <c r="AE860"/>
      <c r="AF860"/>
      <c r="AG860"/>
      <c r="AH860"/>
      <c r="AI860"/>
    </row>
    <row r="861" spans="1:35" s="33" customFormat="1" ht="15.75">
      <c r="A861" s="183"/>
      <c r="B861" s="171"/>
      <c r="C861" s="130"/>
      <c r="D861" s="130"/>
      <c r="E861" s="32"/>
      <c r="F861"/>
      <c r="G861"/>
      <c r="H861"/>
      <c r="I861"/>
      <c r="J861"/>
      <c r="K861"/>
      <c r="L861"/>
      <c r="M861"/>
      <c r="N861"/>
      <c r="O861"/>
      <c r="P861"/>
      <c r="Q861"/>
      <c r="R861"/>
      <c r="S861"/>
      <c r="T861"/>
      <c r="U861"/>
      <c r="V861"/>
      <c r="W861"/>
      <c r="X861"/>
      <c r="Y861"/>
      <c r="Z861"/>
      <c r="AA861"/>
      <c r="AB861"/>
      <c r="AC861"/>
      <c r="AD861"/>
      <c r="AE861"/>
      <c r="AF861"/>
      <c r="AG861"/>
      <c r="AH861"/>
      <c r="AI861"/>
    </row>
    <row r="862" spans="1:35" s="33" customFormat="1" ht="15.75">
      <c r="A862" s="183"/>
      <c r="B862" s="171"/>
      <c r="C862" s="130"/>
      <c r="D862" s="130"/>
      <c r="E862" s="32"/>
      <c r="F862"/>
      <c r="G862"/>
      <c r="H862"/>
      <c r="I862"/>
      <c r="J862"/>
      <c r="K862"/>
      <c r="L862"/>
      <c r="M862"/>
      <c r="N862"/>
      <c r="O862"/>
      <c r="P862"/>
      <c r="Q862"/>
      <c r="R862"/>
      <c r="S862"/>
      <c r="T862"/>
      <c r="U862"/>
      <c r="V862"/>
      <c r="W862"/>
      <c r="X862"/>
      <c r="Y862"/>
      <c r="Z862"/>
      <c r="AA862"/>
      <c r="AB862"/>
      <c r="AC862"/>
      <c r="AD862"/>
      <c r="AE862"/>
      <c r="AF862"/>
      <c r="AG862"/>
      <c r="AH862"/>
      <c r="AI862"/>
    </row>
    <row r="863" spans="1:35" s="33" customFormat="1" ht="15.75">
      <c r="A863" s="183"/>
      <c r="B863" s="171"/>
      <c r="C863" s="130"/>
      <c r="D863" s="130"/>
      <c r="E863" s="32"/>
      <c r="F863"/>
      <c r="G863"/>
      <c r="H863"/>
      <c r="I863"/>
      <c r="J863"/>
      <c r="K863"/>
      <c r="L863"/>
      <c r="M863"/>
      <c r="N863"/>
      <c r="O863"/>
      <c r="P863"/>
      <c r="Q863"/>
      <c r="R863"/>
      <c r="S863"/>
      <c r="T863"/>
      <c r="U863"/>
      <c r="V863"/>
      <c r="W863"/>
      <c r="X863"/>
      <c r="Y863"/>
      <c r="Z863"/>
      <c r="AA863"/>
      <c r="AB863"/>
      <c r="AC863"/>
      <c r="AD863"/>
      <c r="AE863"/>
      <c r="AF863"/>
      <c r="AG863"/>
      <c r="AH863"/>
      <c r="AI863"/>
    </row>
    <row r="864" spans="1:35" s="33" customFormat="1" ht="15.75">
      <c r="A864" s="183"/>
      <c r="B864" s="171"/>
      <c r="C864" s="130"/>
      <c r="D864" s="130"/>
      <c r="E864" s="32"/>
      <c r="F864"/>
      <c r="G864"/>
      <c r="H864"/>
      <c r="I864"/>
      <c r="J864"/>
      <c r="K864"/>
      <c r="L864"/>
      <c r="M864"/>
      <c r="N864"/>
      <c r="O864"/>
      <c r="P864"/>
      <c r="Q864"/>
      <c r="R864"/>
      <c r="S864"/>
      <c r="T864"/>
      <c r="U864"/>
      <c r="V864"/>
      <c r="W864"/>
      <c r="X864"/>
      <c r="Y864"/>
      <c r="Z864"/>
      <c r="AA864"/>
      <c r="AB864"/>
      <c r="AC864"/>
      <c r="AD864"/>
      <c r="AE864"/>
      <c r="AF864"/>
      <c r="AG864"/>
      <c r="AH864"/>
      <c r="AI864"/>
    </row>
    <row r="865" spans="1:35" s="33" customFormat="1" ht="15.75">
      <c r="A865" s="183"/>
      <c r="B865" s="171"/>
      <c r="C865" s="130"/>
      <c r="D865" s="130"/>
      <c r="E865" s="32"/>
      <c r="F865"/>
      <c r="G865"/>
      <c r="H865"/>
      <c r="I865"/>
      <c r="J865"/>
      <c r="K865"/>
      <c r="L865"/>
      <c r="M865"/>
      <c r="N865"/>
      <c r="O865"/>
      <c r="P865"/>
      <c r="Q865"/>
      <c r="R865"/>
      <c r="S865"/>
      <c r="T865"/>
      <c r="U865"/>
      <c r="V865"/>
      <c r="W865"/>
      <c r="X865"/>
      <c r="Y865"/>
      <c r="Z865"/>
      <c r="AA865"/>
      <c r="AB865"/>
      <c r="AC865"/>
      <c r="AD865"/>
      <c r="AE865"/>
      <c r="AF865"/>
      <c r="AG865"/>
      <c r="AH865"/>
      <c r="AI865"/>
    </row>
    <row r="866" spans="1:35" s="33" customFormat="1" ht="15.75">
      <c r="A866" s="183"/>
      <c r="B866" s="171"/>
      <c r="C866" s="130"/>
      <c r="D866" s="130"/>
      <c r="E866" s="32"/>
      <c r="F866"/>
      <c r="G866"/>
      <c r="H866"/>
      <c r="I866"/>
      <c r="J866"/>
      <c r="K866"/>
      <c r="L866"/>
      <c r="M866"/>
      <c r="N866"/>
      <c r="O866"/>
      <c r="P866"/>
      <c r="Q866"/>
      <c r="R866"/>
      <c r="S866"/>
      <c r="T866"/>
      <c r="U866"/>
      <c r="V866"/>
      <c r="W866"/>
      <c r="X866"/>
      <c r="Y866"/>
      <c r="Z866"/>
      <c r="AA866"/>
      <c r="AB866"/>
      <c r="AC866"/>
      <c r="AD866"/>
      <c r="AE866"/>
      <c r="AF866"/>
      <c r="AG866"/>
      <c r="AH866"/>
      <c r="AI866"/>
    </row>
    <row r="867" spans="1:35" s="33" customFormat="1" ht="15.75">
      <c r="A867" s="183"/>
      <c r="B867" s="171"/>
      <c r="C867" s="130"/>
      <c r="D867" s="130"/>
      <c r="E867" s="32"/>
      <c r="F867"/>
      <c r="G867"/>
      <c r="H867"/>
      <c r="I867"/>
      <c r="J867"/>
      <c r="K867"/>
      <c r="L867"/>
      <c r="M867"/>
      <c r="N867"/>
      <c r="O867"/>
      <c r="P867"/>
      <c r="Q867"/>
      <c r="R867"/>
      <c r="S867"/>
      <c r="T867"/>
      <c r="U867"/>
      <c r="V867"/>
      <c r="W867"/>
      <c r="X867"/>
      <c r="Y867"/>
      <c r="Z867"/>
      <c r="AA867"/>
      <c r="AB867"/>
      <c r="AC867"/>
      <c r="AD867"/>
      <c r="AE867"/>
      <c r="AF867"/>
      <c r="AG867"/>
      <c r="AH867"/>
      <c r="AI867"/>
    </row>
    <row r="868" spans="1:35" s="33" customFormat="1" ht="15.75">
      <c r="A868" s="183"/>
      <c r="B868" s="171"/>
      <c r="C868" s="130"/>
      <c r="D868" s="130"/>
      <c r="E868" s="32"/>
      <c r="F868"/>
      <c r="G868"/>
      <c r="H868"/>
      <c r="I868"/>
      <c r="J868"/>
      <c r="K868"/>
      <c r="L868"/>
      <c r="M868"/>
      <c r="N868"/>
      <c r="O868"/>
      <c r="P868"/>
      <c r="Q868"/>
      <c r="R868"/>
      <c r="S868"/>
      <c r="T868"/>
      <c r="U868"/>
      <c r="V868"/>
      <c r="W868"/>
      <c r="X868"/>
      <c r="Y868"/>
      <c r="Z868"/>
      <c r="AA868"/>
      <c r="AB868"/>
      <c r="AC868"/>
      <c r="AD868"/>
      <c r="AE868"/>
      <c r="AF868"/>
      <c r="AG868"/>
      <c r="AH868"/>
      <c r="AI868"/>
    </row>
    <row r="869" spans="1:35" s="33" customFormat="1" ht="15.75">
      <c r="A869" s="183"/>
      <c r="B869" s="171"/>
      <c r="C869" s="130"/>
      <c r="D869" s="130"/>
      <c r="E869" s="32"/>
      <c r="F869"/>
      <c r="G869"/>
      <c r="H869"/>
      <c r="I869"/>
      <c r="J869"/>
      <c r="K869"/>
      <c r="L869"/>
      <c r="M869"/>
      <c r="N869"/>
      <c r="O869"/>
      <c r="P869"/>
      <c r="Q869"/>
      <c r="R869"/>
      <c r="S869"/>
      <c r="T869"/>
      <c r="U869"/>
      <c r="V869"/>
      <c r="W869"/>
      <c r="X869"/>
      <c r="Y869"/>
      <c r="Z869"/>
      <c r="AA869"/>
      <c r="AB869"/>
      <c r="AC869"/>
      <c r="AD869"/>
      <c r="AE869"/>
      <c r="AF869"/>
      <c r="AG869"/>
      <c r="AH869"/>
      <c r="AI869"/>
    </row>
    <row r="870" spans="1:35" s="33" customFormat="1" ht="15.75">
      <c r="A870" s="183"/>
      <c r="B870" s="171"/>
      <c r="C870" s="130"/>
      <c r="D870" s="130"/>
      <c r="E870" s="32"/>
      <c r="F870"/>
      <c r="G870"/>
      <c r="H870"/>
      <c r="I870"/>
      <c r="J870"/>
      <c r="K870"/>
      <c r="L870"/>
      <c r="M870"/>
      <c r="N870"/>
      <c r="O870"/>
      <c r="P870"/>
      <c r="Q870"/>
      <c r="R870"/>
      <c r="S870"/>
      <c r="T870"/>
      <c r="U870"/>
      <c r="V870"/>
      <c r="W870"/>
      <c r="X870"/>
      <c r="Y870"/>
      <c r="Z870"/>
      <c r="AA870"/>
      <c r="AB870"/>
      <c r="AC870"/>
      <c r="AD870"/>
      <c r="AE870"/>
      <c r="AF870"/>
      <c r="AG870"/>
      <c r="AH870"/>
      <c r="AI870"/>
    </row>
    <row r="871" spans="1:35" s="33" customFormat="1" ht="15.75">
      <c r="A871" s="183"/>
      <c r="B871" s="171"/>
      <c r="C871" s="130"/>
      <c r="D871" s="130"/>
      <c r="E871" s="32"/>
      <c r="F871"/>
      <c r="G871"/>
      <c r="H871"/>
      <c r="I871"/>
      <c r="J871"/>
      <c r="K871"/>
      <c r="L871"/>
      <c r="M871"/>
      <c r="N871"/>
      <c r="O871"/>
      <c r="P871"/>
      <c r="Q871"/>
      <c r="R871"/>
      <c r="S871"/>
      <c r="T871"/>
      <c r="U871"/>
      <c r="V871"/>
      <c r="W871"/>
      <c r="X871"/>
      <c r="Y871"/>
      <c r="Z871"/>
      <c r="AA871"/>
      <c r="AB871"/>
      <c r="AC871"/>
      <c r="AD871"/>
      <c r="AE871"/>
      <c r="AF871"/>
      <c r="AG871"/>
      <c r="AH871"/>
      <c r="AI871"/>
    </row>
    <row r="872" spans="1:35" s="33" customFormat="1" ht="15.75">
      <c r="A872" s="183"/>
      <c r="B872" s="171"/>
      <c r="C872" s="130"/>
      <c r="D872" s="130"/>
      <c r="E872" s="32"/>
      <c r="F872"/>
      <c r="G872"/>
      <c r="H872"/>
      <c r="I872"/>
      <c r="J872"/>
      <c r="K872"/>
      <c r="L872"/>
      <c r="M872"/>
      <c r="N872"/>
      <c r="O872"/>
      <c r="P872"/>
      <c r="Q872"/>
      <c r="R872"/>
      <c r="S872"/>
      <c r="T872"/>
      <c r="U872"/>
      <c r="V872"/>
      <c r="W872"/>
      <c r="X872"/>
      <c r="Y872"/>
      <c r="Z872"/>
      <c r="AA872"/>
      <c r="AB872"/>
      <c r="AC872"/>
      <c r="AD872"/>
      <c r="AE872"/>
      <c r="AF872"/>
      <c r="AG872"/>
      <c r="AH872"/>
      <c r="AI872"/>
    </row>
    <row r="873" spans="1:35" s="33" customFormat="1" ht="15.75">
      <c r="A873" s="183"/>
      <c r="B873" s="171"/>
      <c r="C873" s="130"/>
      <c r="D873" s="130"/>
      <c r="E873" s="32"/>
      <c r="F873"/>
      <c r="G873"/>
      <c r="H873"/>
      <c r="I873"/>
      <c r="J873"/>
      <c r="K873"/>
      <c r="L873"/>
      <c r="M873"/>
      <c r="N873"/>
      <c r="O873"/>
      <c r="P873"/>
      <c r="Q873"/>
      <c r="R873"/>
      <c r="S873"/>
      <c r="T873"/>
      <c r="U873"/>
      <c r="V873"/>
      <c r="W873"/>
      <c r="X873"/>
      <c r="Y873"/>
      <c r="Z873"/>
      <c r="AA873"/>
      <c r="AB873"/>
      <c r="AC873"/>
      <c r="AD873"/>
      <c r="AE873"/>
      <c r="AF873"/>
      <c r="AG873"/>
      <c r="AH873"/>
      <c r="AI873"/>
    </row>
    <row r="874" spans="1:35" s="33" customFormat="1" ht="15.75">
      <c r="A874" s="183"/>
      <c r="B874" s="171"/>
      <c r="C874" s="130"/>
      <c r="D874" s="130"/>
      <c r="E874" s="32"/>
      <c r="F874"/>
      <c r="G874"/>
      <c r="H874"/>
      <c r="I874"/>
      <c r="J874"/>
      <c r="K874"/>
      <c r="L874"/>
      <c r="M874"/>
      <c r="N874"/>
      <c r="O874"/>
      <c r="P874"/>
      <c r="Q874"/>
      <c r="R874"/>
      <c r="S874"/>
      <c r="T874"/>
      <c r="U874"/>
      <c r="V874"/>
      <c r="W874"/>
      <c r="X874"/>
      <c r="Y874"/>
      <c r="Z874"/>
      <c r="AA874"/>
      <c r="AB874"/>
      <c r="AC874"/>
      <c r="AD874"/>
      <c r="AE874"/>
      <c r="AF874"/>
      <c r="AG874"/>
      <c r="AH874"/>
      <c r="AI874"/>
    </row>
    <row r="875" spans="1:35" s="33" customFormat="1" ht="15.75">
      <c r="A875" s="183"/>
      <c r="B875" s="171"/>
      <c r="C875" s="130"/>
      <c r="D875" s="130"/>
      <c r="E875" s="32"/>
      <c r="F875"/>
      <c r="G875"/>
      <c r="H875"/>
      <c r="I875"/>
      <c r="J875"/>
      <c r="K875"/>
      <c r="L875"/>
      <c r="M875"/>
      <c r="N875"/>
      <c r="O875"/>
      <c r="P875"/>
      <c r="Q875"/>
      <c r="R875"/>
      <c r="S875"/>
      <c r="T875"/>
      <c r="U875"/>
      <c r="V875"/>
      <c r="W875"/>
      <c r="X875"/>
      <c r="Y875"/>
      <c r="Z875"/>
      <c r="AA875"/>
      <c r="AB875"/>
      <c r="AC875"/>
      <c r="AD875"/>
      <c r="AE875"/>
      <c r="AF875"/>
      <c r="AG875"/>
      <c r="AH875"/>
      <c r="AI875"/>
    </row>
    <row r="876" spans="1:35" s="33" customFormat="1" ht="15.75">
      <c r="A876" s="183"/>
      <c r="B876" s="171"/>
      <c r="C876" s="130"/>
      <c r="D876" s="130"/>
      <c r="E876" s="32"/>
      <c r="F876"/>
      <c r="G876"/>
      <c r="H876"/>
      <c r="I876"/>
      <c r="J876"/>
      <c r="K876"/>
      <c r="L876"/>
      <c r="M876"/>
      <c r="N876"/>
      <c r="O876"/>
      <c r="P876"/>
      <c r="Q876"/>
      <c r="R876"/>
      <c r="S876"/>
      <c r="T876"/>
      <c r="U876"/>
      <c r="V876"/>
      <c r="W876"/>
      <c r="X876"/>
      <c r="Y876"/>
      <c r="Z876"/>
      <c r="AA876"/>
      <c r="AB876"/>
      <c r="AC876"/>
      <c r="AD876"/>
      <c r="AE876"/>
      <c r="AF876"/>
      <c r="AG876"/>
      <c r="AH876"/>
      <c r="AI876"/>
    </row>
    <row r="877" spans="1:35" s="33" customFormat="1" ht="15.75">
      <c r="A877" s="183"/>
      <c r="B877" s="171"/>
      <c r="C877" s="130"/>
      <c r="D877" s="130"/>
      <c r="E877" s="32"/>
      <c r="F877"/>
      <c r="G877"/>
      <c r="H877"/>
      <c r="I877"/>
      <c r="J877"/>
      <c r="K877"/>
      <c r="L877"/>
      <c r="M877"/>
      <c r="N877"/>
      <c r="O877"/>
      <c r="P877"/>
      <c r="Q877"/>
      <c r="R877"/>
      <c r="S877"/>
      <c r="T877"/>
      <c r="U877"/>
      <c r="V877"/>
      <c r="W877"/>
      <c r="X877"/>
      <c r="Y877"/>
      <c r="Z877"/>
      <c r="AA877"/>
      <c r="AB877"/>
      <c r="AC877"/>
      <c r="AD877"/>
      <c r="AE877"/>
      <c r="AF877"/>
      <c r="AG877"/>
      <c r="AH877"/>
      <c r="AI877"/>
    </row>
    <row r="878" spans="1:35" s="33" customFormat="1" ht="15.75">
      <c r="A878" s="183"/>
      <c r="B878" s="171"/>
      <c r="C878" s="130"/>
      <c r="D878" s="130"/>
      <c r="E878" s="32"/>
      <c r="F878"/>
      <c r="G878"/>
      <c r="H878"/>
      <c r="I878"/>
      <c r="J878"/>
      <c r="K878"/>
      <c r="L878"/>
      <c r="M878"/>
      <c r="N878"/>
      <c r="O878"/>
      <c r="P878"/>
      <c r="Q878"/>
      <c r="R878"/>
      <c r="S878"/>
      <c r="T878"/>
      <c r="U878"/>
      <c r="V878"/>
      <c r="W878"/>
      <c r="X878"/>
      <c r="Y878"/>
      <c r="Z878"/>
      <c r="AA878"/>
      <c r="AB878"/>
      <c r="AC878"/>
      <c r="AD878"/>
      <c r="AE878"/>
      <c r="AF878"/>
      <c r="AG878"/>
      <c r="AH878"/>
      <c r="AI878"/>
    </row>
    <row r="879" spans="1:35" s="33" customFormat="1" ht="15.75">
      <c r="A879" s="183"/>
      <c r="B879" s="171"/>
      <c r="C879" s="130"/>
      <c r="D879" s="130"/>
      <c r="E879" s="32"/>
      <c r="F879"/>
      <c r="G879"/>
      <c r="H879"/>
      <c r="I879"/>
      <c r="J879"/>
      <c r="K879"/>
      <c r="L879"/>
      <c r="M879"/>
      <c r="N879"/>
      <c r="O879"/>
      <c r="P879"/>
      <c r="Q879"/>
      <c r="R879"/>
      <c r="S879"/>
      <c r="T879"/>
      <c r="U879"/>
      <c r="V879"/>
      <c r="W879"/>
      <c r="X879"/>
      <c r="Y879"/>
      <c r="Z879"/>
      <c r="AA879"/>
      <c r="AB879"/>
      <c r="AC879"/>
      <c r="AD879"/>
      <c r="AE879"/>
      <c r="AF879"/>
      <c r="AG879"/>
      <c r="AH879"/>
      <c r="AI879"/>
    </row>
    <row r="880" spans="1:35" s="33" customFormat="1" ht="15.75">
      <c r="A880" s="183"/>
      <c r="B880" s="171"/>
      <c r="C880" s="130"/>
      <c r="D880" s="130"/>
      <c r="E880" s="32"/>
      <c r="F880"/>
      <c r="G880"/>
      <c r="H880"/>
      <c r="I880"/>
      <c r="J880"/>
      <c r="K880"/>
      <c r="L880"/>
      <c r="M880"/>
      <c r="N880"/>
      <c r="O880"/>
      <c r="P880"/>
      <c r="Q880"/>
      <c r="R880"/>
      <c r="S880"/>
      <c r="T880"/>
      <c r="U880"/>
      <c r="V880"/>
      <c r="W880"/>
      <c r="X880"/>
      <c r="Y880"/>
      <c r="Z880"/>
      <c r="AA880"/>
      <c r="AB880"/>
      <c r="AC880"/>
      <c r="AD880"/>
      <c r="AE880"/>
      <c r="AF880"/>
      <c r="AG880"/>
      <c r="AH880"/>
      <c r="AI880"/>
    </row>
    <row r="881" spans="1:35" s="33" customFormat="1" ht="15.75">
      <c r="A881" s="183"/>
      <c r="B881" s="171"/>
      <c r="C881" s="130"/>
      <c r="D881" s="130"/>
      <c r="E881" s="32"/>
      <c r="F881"/>
      <c r="G881"/>
      <c r="H881"/>
      <c r="I881"/>
      <c r="J881"/>
      <c r="K881"/>
      <c r="L881"/>
      <c r="M881"/>
      <c r="N881"/>
      <c r="O881"/>
      <c r="P881"/>
      <c r="Q881"/>
      <c r="R881"/>
      <c r="S881"/>
      <c r="T881"/>
      <c r="U881"/>
      <c r="V881"/>
      <c r="W881"/>
      <c r="X881"/>
      <c r="Y881"/>
      <c r="Z881"/>
      <c r="AA881"/>
      <c r="AB881"/>
      <c r="AC881"/>
      <c r="AD881"/>
      <c r="AE881"/>
      <c r="AF881"/>
      <c r="AG881"/>
      <c r="AH881"/>
      <c r="AI881"/>
    </row>
    <row r="882" spans="1:35" s="33" customFormat="1" ht="15.75">
      <c r="A882" s="183"/>
      <c r="B882" s="171"/>
      <c r="C882" s="130"/>
      <c r="D882" s="130"/>
      <c r="E882" s="32"/>
      <c r="F882"/>
      <c r="G882"/>
      <c r="H882"/>
      <c r="I882"/>
      <c r="J882"/>
      <c r="K882"/>
      <c r="L882"/>
      <c r="M882"/>
      <c r="N882"/>
      <c r="O882"/>
      <c r="P882"/>
      <c r="Q882"/>
      <c r="R882"/>
      <c r="S882"/>
      <c r="T882"/>
      <c r="U882"/>
      <c r="V882"/>
      <c r="W882"/>
      <c r="X882"/>
      <c r="Y882"/>
      <c r="Z882"/>
      <c r="AA882"/>
      <c r="AB882"/>
      <c r="AC882"/>
      <c r="AD882"/>
      <c r="AE882"/>
      <c r="AF882"/>
      <c r="AG882"/>
      <c r="AH882"/>
      <c r="AI882"/>
    </row>
    <row r="883" spans="1:35" s="33" customFormat="1" ht="15.75">
      <c r="A883" s="183"/>
      <c r="B883" s="171"/>
      <c r="C883" s="130"/>
      <c r="D883" s="130"/>
      <c r="E883" s="32"/>
      <c r="F883"/>
      <c r="G883"/>
      <c r="H883"/>
      <c r="I883"/>
      <c r="J883"/>
      <c r="K883"/>
      <c r="L883"/>
      <c r="M883"/>
      <c r="N883"/>
      <c r="O883"/>
      <c r="P883"/>
      <c r="Q883"/>
      <c r="R883"/>
      <c r="S883"/>
      <c r="T883"/>
      <c r="U883"/>
      <c r="V883"/>
      <c r="W883"/>
      <c r="X883"/>
      <c r="Y883"/>
      <c r="Z883"/>
      <c r="AA883"/>
      <c r="AB883"/>
      <c r="AC883"/>
      <c r="AD883"/>
      <c r="AE883"/>
      <c r="AF883"/>
      <c r="AG883"/>
      <c r="AH883"/>
      <c r="AI883"/>
    </row>
    <row r="884" spans="1:35" s="33" customFormat="1" ht="15.75">
      <c r="A884" s="183"/>
      <c r="B884" s="171"/>
      <c r="C884" s="130"/>
      <c r="D884" s="130"/>
      <c r="E884" s="32"/>
      <c r="F884"/>
      <c r="G884"/>
      <c r="H884"/>
      <c r="I884"/>
      <c r="J884"/>
      <c r="K884"/>
      <c r="L884"/>
      <c r="M884"/>
      <c r="N884"/>
      <c r="O884"/>
      <c r="P884"/>
      <c r="Q884"/>
      <c r="R884"/>
      <c r="S884"/>
      <c r="T884"/>
      <c r="U884"/>
      <c r="V884"/>
      <c r="W884"/>
      <c r="X884"/>
      <c r="Y884"/>
      <c r="Z884"/>
      <c r="AA884"/>
      <c r="AB884"/>
      <c r="AC884"/>
      <c r="AD884"/>
      <c r="AE884"/>
      <c r="AF884"/>
      <c r="AG884"/>
      <c r="AH884"/>
      <c r="AI884"/>
    </row>
    <row r="885" spans="1:35" s="33" customFormat="1" ht="15.75">
      <c r="A885" s="183"/>
      <c r="B885" s="171"/>
      <c r="C885" s="130"/>
      <c r="D885" s="130"/>
      <c r="E885" s="32"/>
      <c r="F885"/>
      <c r="G885"/>
      <c r="H885"/>
      <c r="I885"/>
      <c r="J885"/>
      <c r="K885"/>
      <c r="L885"/>
      <c r="M885"/>
      <c r="N885"/>
      <c r="O885"/>
      <c r="P885"/>
      <c r="Q885"/>
      <c r="R885"/>
      <c r="S885"/>
      <c r="T885"/>
      <c r="U885"/>
      <c r="V885"/>
      <c r="W885"/>
      <c r="X885"/>
      <c r="Y885"/>
      <c r="Z885"/>
      <c r="AA885"/>
      <c r="AB885"/>
      <c r="AC885"/>
      <c r="AD885"/>
      <c r="AE885"/>
      <c r="AF885"/>
      <c r="AG885"/>
      <c r="AH885"/>
      <c r="AI885"/>
    </row>
    <row r="886" spans="1:35" s="33" customFormat="1" ht="15.75">
      <c r="A886" s="183"/>
      <c r="B886" s="171"/>
      <c r="C886" s="130"/>
      <c r="D886" s="130"/>
      <c r="E886" s="32"/>
      <c r="F886"/>
      <c r="G886"/>
      <c r="H886"/>
      <c r="I886"/>
      <c r="J886"/>
      <c r="K886"/>
      <c r="L886"/>
      <c r="M886"/>
      <c r="N886"/>
      <c r="O886"/>
      <c r="P886"/>
      <c r="Q886"/>
      <c r="R886"/>
      <c r="S886"/>
      <c r="T886"/>
      <c r="U886"/>
      <c r="V886"/>
      <c r="W886"/>
      <c r="X886"/>
      <c r="Y886"/>
      <c r="Z886"/>
      <c r="AA886"/>
      <c r="AB886"/>
      <c r="AC886"/>
      <c r="AD886"/>
      <c r="AE886"/>
      <c r="AF886"/>
      <c r="AG886"/>
      <c r="AH886"/>
      <c r="AI886"/>
    </row>
    <row r="887" spans="1:35" s="33" customFormat="1" ht="15.75">
      <c r="A887" s="183"/>
      <c r="B887" s="171"/>
      <c r="C887" s="130"/>
      <c r="D887" s="130"/>
      <c r="E887" s="32"/>
      <c r="F887"/>
      <c r="G887"/>
      <c r="H887"/>
      <c r="I887"/>
      <c r="J887"/>
      <c r="K887"/>
      <c r="L887"/>
      <c r="M887"/>
      <c r="N887"/>
      <c r="O887"/>
      <c r="P887"/>
      <c r="Q887"/>
      <c r="R887"/>
      <c r="S887"/>
      <c r="T887"/>
      <c r="U887"/>
      <c r="V887"/>
      <c r="W887"/>
      <c r="X887"/>
      <c r="Y887"/>
      <c r="Z887"/>
      <c r="AA887"/>
      <c r="AB887"/>
      <c r="AC887"/>
      <c r="AD887"/>
      <c r="AE887"/>
      <c r="AF887"/>
      <c r="AG887"/>
      <c r="AH887"/>
      <c r="AI887"/>
    </row>
    <row r="888" spans="1:35" s="33" customFormat="1" ht="15.75">
      <c r="A888" s="183"/>
      <c r="B888" s="171"/>
      <c r="C888" s="130"/>
      <c r="D888" s="130"/>
      <c r="E888" s="32"/>
      <c r="F888"/>
      <c r="G888"/>
      <c r="H888"/>
      <c r="I888"/>
      <c r="J888"/>
      <c r="K888"/>
      <c r="L888"/>
      <c r="M888"/>
      <c r="N888"/>
      <c r="O888"/>
      <c r="P888"/>
      <c r="Q888"/>
      <c r="R888"/>
      <c r="S888"/>
      <c r="T888"/>
      <c r="U888"/>
      <c r="V888"/>
      <c r="W888"/>
      <c r="X888"/>
      <c r="Y888"/>
      <c r="Z888"/>
      <c r="AA888"/>
      <c r="AB888"/>
      <c r="AC888"/>
      <c r="AD888"/>
      <c r="AE888"/>
      <c r="AF888"/>
      <c r="AG888"/>
      <c r="AH888"/>
      <c r="AI888"/>
    </row>
    <row r="889" spans="1:35" s="33" customFormat="1" ht="15.75">
      <c r="A889" s="183"/>
      <c r="B889" s="171"/>
      <c r="C889" s="130"/>
      <c r="D889" s="130"/>
      <c r="E889" s="32"/>
      <c r="F889"/>
      <c r="G889"/>
      <c r="H889"/>
      <c r="I889"/>
      <c r="J889"/>
      <c r="K889"/>
      <c r="L889"/>
      <c r="M889"/>
      <c r="N889"/>
      <c r="O889"/>
      <c r="P889"/>
      <c r="Q889"/>
      <c r="R889"/>
      <c r="S889"/>
      <c r="T889"/>
      <c r="U889"/>
      <c r="V889"/>
      <c r="W889"/>
      <c r="X889"/>
      <c r="Y889"/>
      <c r="Z889"/>
      <c r="AA889"/>
      <c r="AB889"/>
      <c r="AC889"/>
      <c r="AD889"/>
      <c r="AE889"/>
      <c r="AF889"/>
      <c r="AG889"/>
      <c r="AH889"/>
      <c r="AI889"/>
    </row>
    <row r="890" spans="1:35" s="33" customFormat="1" ht="15.75">
      <c r="A890" s="183"/>
      <c r="B890" s="171"/>
      <c r="C890" s="130"/>
      <c r="D890" s="130"/>
      <c r="E890" s="32"/>
      <c r="F890"/>
      <c r="G890"/>
      <c r="H890"/>
      <c r="I890"/>
      <c r="J890"/>
      <c r="K890"/>
      <c r="L890"/>
      <c r="M890"/>
      <c r="N890"/>
      <c r="O890"/>
      <c r="P890"/>
      <c r="Q890"/>
      <c r="R890"/>
      <c r="S890"/>
      <c r="T890"/>
      <c r="U890"/>
      <c r="V890"/>
      <c r="W890"/>
      <c r="X890"/>
      <c r="Y890"/>
      <c r="Z890"/>
      <c r="AA890"/>
      <c r="AB890"/>
      <c r="AC890"/>
      <c r="AD890"/>
      <c r="AE890"/>
      <c r="AF890"/>
      <c r="AG890"/>
      <c r="AH890"/>
      <c r="AI890"/>
    </row>
    <row r="891" spans="1:35" s="33" customFormat="1" ht="15.75">
      <c r="A891" s="183"/>
      <c r="B891" s="171"/>
      <c r="C891" s="130"/>
      <c r="D891" s="130"/>
      <c r="E891" s="32"/>
      <c r="F891"/>
      <c r="G891"/>
      <c r="H891"/>
      <c r="I891"/>
      <c r="J891"/>
      <c r="K891"/>
      <c r="L891"/>
      <c r="M891"/>
      <c r="N891"/>
      <c r="O891"/>
      <c r="P891"/>
      <c r="Q891"/>
      <c r="R891"/>
      <c r="S891"/>
      <c r="T891"/>
      <c r="U891"/>
      <c r="V891"/>
      <c r="W891"/>
      <c r="X891"/>
      <c r="Y891"/>
      <c r="Z891"/>
      <c r="AA891"/>
      <c r="AB891"/>
      <c r="AC891"/>
      <c r="AD891"/>
      <c r="AE891"/>
      <c r="AF891"/>
      <c r="AG891"/>
      <c r="AH891"/>
      <c r="AI891"/>
    </row>
    <row r="892" spans="1:35" s="33" customFormat="1" ht="15.75">
      <c r="A892" s="183"/>
      <c r="B892" s="171"/>
      <c r="C892" s="130"/>
      <c r="D892" s="130"/>
      <c r="E892" s="32"/>
      <c r="F892"/>
      <c r="G892"/>
      <c r="H892"/>
      <c r="I892"/>
      <c r="J892"/>
      <c r="K892"/>
      <c r="L892"/>
      <c r="M892"/>
      <c r="N892"/>
      <c r="O892"/>
      <c r="P892"/>
      <c r="Q892"/>
      <c r="R892"/>
      <c r="S892"/>
      <c r="T892"/>
      <c r="U892"/>
      <c r="V892"/>
      <c r="W892"/>
      <c r="X892"/>
      <c r="Y892"/>
      <c r="Z892"/>
      <c r="AA892"/>
      <c r="AB892"/>
      <c r="AC892"/>
      <c r="AD892"/>
      <c r="AE892"/>
      <c r="AF892"/>
      <c r="AG892"/>
      <c r="AH892"/>
      <c r="AI892"/>
    </row>
    <row r="893" spans="1:35" s="33" customFormat="1" ht="15.75">
      <c r="A893" s="183"/>
      <c r="B893" s="171"/>
      <c r="C893" s="130"/>
      <c r="D893" s="130"/>
      <c r="E893" s="32"/>
      <c r="F893"/>
      <c r="G893"/>
      <c r="H893"/>
      <c r="I893"/>
      <c r="J893"/>
      <c r="K893"/>
      <c r="L893"/>
      <c r="M893"/>
      <c r="N893"/>
      <c r="O893"/>
      <c r="P893"/>
      <c r="Q893"/>
      <c r="R893"/>
      <c r="S893"/>
      <c r="T893"/>
      <c r="U893"/>
      <c r="V893"/>
      <c r="W893"/>
      <c r="X893"/>
      <c r="Y893"/>
      <c r="Z893"/>
      <c r="AA893"/>
      <c r="AB893"/>
      <c r="AC893"/>
      <c r="AD893"/>
      <c r="AE893"/>
      <c r="AF893"/>
      <c r="AG893"/>
      <c r="AH893"/>
      <c r="AI893"/>
    </row>
    <row r="894" spans="1:35" s="33" customFormat="1" ht="15.75">
      <c r="A894" s="183"/>
      <c r="B894" s="171"/>
      <c r="C894" s="130"/>
      <c r="D894" s="130"/>
      <c r="E894" s="32"/>
      <c r="F894"/>
      <c r="G894"/>
      <c r="H894"/>
      <c r="I894"/>
      <c r="J894"/>
      <c r="K894"/>
      <c r="L894"/>
      <c r="M894"/>
      <c r="N894"/>
      <c r="O894"/>
      <c r="P894"/>
      <c r="Q894"/>
      <c r="R894"/>
      <c r="S894"/>
      <c r="T894"/>
      <c r="U894"/>
      <c r="V894"/>
      <c r="W894"/>
      <c r="X894"/>
      <c r="Y894"/>
      <c r="Z894"/>
      <c r="AA894"/>
      <c r="AB894"/>
      <c r="AC894"/>
      <c r="AD894"/>
      <c r="AE894"/>
      <c r="AF894"/>
      <c r="AG894"/>
      <c r="AH894"/>
      <c r="AI894"/>
    </row>
    <row r="895" spans="1:35" s="33" customFormat="1" ht="15.75">
      <c r="A895" s="183"/>
      <c r="B895" s="171"/>
      <c r="C895" s="130"/>
      <c r="D895" s="130"/>
      <c r="E895" s="32"/>
      <c r="F895"/>
      <c r="G895"/>
      <c r="H895"/>
      <c r="I895"/>
      <c r="J895"/>
      <c r="K895"/>
      <c r="L895"/>
      <c r="M895"/>
      <c r="N895"/>
      <c r="O895"/>
      <c r="P895"/>
      <c r="Q895"/>
      <c r="R895"/>
      <c r="S895"/>
      <c r="T895"/>
      <c r="U895"/>
      <c r="V895"/>
      <c r="W895"/>
      <c r="X895"/>
      <c r="Y895"/>
      <c r="Z895"/>
      <c r="AA895"/>
      <c r="AB895"/>
      <c r="AC895"/>
      <c r="AD895"/>
      <c r="AE895"/>
      <c r="AF895"/>
      <c r="AG895"/>
      <c r="AH895"/>
      <c r="AI895"/>
    </row>
    <row r="896" spans="1:35" s="33" customFormat="1" ht="15.75">
      <c r="A896" s="183"/>
      <c r="B896" s="171"/>
      <c r="C896" s="130"/>
      <c r="D896" s="130"/>
      <c r="E896" s="32"/>
      <c r="F896"/>
      <c r="G896"/>
      <c r="H896"/>
      <c r="I896"/>
      <c r="J896"/>
      <c r="K896"/>
      <c r="L896"/>
      <c r="M896"/>
      <c r="N896"/>
      <c r="O896"/>
      <c r="P896"/>
      <c r="Q896"/>
      <c r="R896"/>
      <c r="S896"/>
      <c r="T896"/>
      <c r="U896"/>
      <c r="V896"/>
      <c r="W896"/>
      <c r="X896"/>
      <c r="Y896"/>
      <c r="Z896"/>
      <c r="AA896"/>
      <c r="AB896"/>
      <c r="AC896"/>
      <c r="AD896"/>
      <c r="AE896"/>
      <c r="AF896"/>
      <c r="AG896"/>
      <c r="AH896"/>
      <c r="AI896"/>
    </row>
    <row r="897" spans="1:35" s="33" customFormat="1" ht="15.75">
      <c r="A897" s="183"/>
      <c r="B897" s="171"/>
      <c r="C897" s="130"/>
      <c r="D897" s="130"/>
      <c r="E897" s="32"/>
      <c r="F897"/>
      <c r="G897"/>
      <c r="H897"/>
      <c r="I897"/>
      <c r="J897"/>
      <c r="K897"/>
      <c r="L897"/>
      <c r="M897"/>
      <c r="N897"/>
      <c r="O897"/>
      <c r="P897"/>
      <c r="Q897"/>
      <c r="R897"/>
      <c r="S897"/>
      <c r="T897"/>
      <c r="U897"/>
      <c r="V897"/>
      <c r="W897"/>
      <c r="X897"/>
      <c r="Y897"/>
      <c r="Z897"/>
      <c r="AA897"/>
      <c r="AB897"/>
      <c r="AC897"/>
      <c r="AD897"/>
      <c r="AE897"/>
      <c r="AF897"/>
      <c r="AG897"/>
      <c r="AH897"/>
      <c r="AI897"/>
    </row>
    <row r="898" spans="1:35" s="33" customFormat="1" ht="15.75">
      <c r="A898" s="183"/>
      <c r="B898" s="171"/>
      <c r="C898" s="130"/>
      <c r="D898" s="130"/>
      <c r="E898" s="32"/>
      <c r="F898"/>
      <c r="G898"/>
      <c r="H898"/>
      <c r="I898"/>
      <c r="J898"/>
      <c r="K898"/>
      <c r="L898"/>
      <c r="M898"/>
      <c r="N898"/>
      <c r="O898"/>
      <c r="P898"/>
      <c r="Q898"/>
      <c r="R898"/>
      <c r="S898"/>
      <c r="T898"/>
      <c r="U898"/>
      <c r="V898"/>
      <c r="W898"/>
      <c r="X898"/>
      <c r="Y898"/>
      <c r="Z898"/>
      <c r="AA898"/>
      <c r="AB898"/>
      <c r="AC898"/>
      <c r="AD898"/>
      <c r="AE898"/>
      <c r="AF898"/>
      <c r="AG898"/>
      <c r="AH898"/>
      <c r="AI898"/>
    </row>
    <row r="899" spans="1:35" s="33" customFormat="1" ht="15.75">
      <c r="A899" s="183"/>
      <c r="B899" s="171"/>
      <c r="C899" s="130"/>
      <c r="D899" s="130"/>
      <c r="E899" s="32"/>
      <c r="F899"/>
      <c r="G899"/>
      <c r="H899"/>
      <c r="I899"/>
      <c r="J899"/>
      <c r="K899"/>
      <c r="L899"/>
      <c r="M899"/>
      <c r="N899"/>
      <c r="O899"/>
      <c r="P899"/>
      <c r="Q899"/>
      <c r="R899"/>
      <c r="S899"/>
      <c r="T899"/>
      <c r="U899"/>
      <c r="V899"/>
      <c r="W899"/>
      <c r="X899"/>
      <c r="Y899"/>
      <c r="Z899"/>
      <c r="AA899"/>
      <c r="AB899"/>
      <c r="AC899"/>
      <c r="AD899"/>
      <c r="AE899"/>
      <c r="AF899"/>
      <c r="AG899"/>
      <c r="AH899"/>
      <c r="AI899"/>
    </row>
    <row r="900" spans="1:35" s="33" customFormat="1" ht="15.75">
      <c r="A900" s="183"/>
      <c r="B900" s="171"/>
      <c r="C900" s="130"/>
      <c r="D900" s="130"/>
      <c r="E900" s="32"/>
      <c r="F900"/>
      <c r="G900"/>
      <c r="H900"/>
      <c r="I900"/>
      <c r="J900"/>
      <c r="K900"/>
      <c r="L900"/>
      <c r="M900"/>
      <c r="N900"/>
      <c r="O900"/>
      <c r="P900"/>
      <c r="Q900"/>
      <c r="R900"/>
      <c r="S900"/>
      <c r="T900"/>
      <c r="U900"/>
      <c r="V900"/>
      <c r="W900"/>
      <c r="X900"/>
      <c r="Y900"/>
      <c r="Z900"/>
      <c r="AA900"/>
      <c r="AB900"/>
      <c r="AC900"/>
      <c r="AD900"/>
      <c r="AE900"/>
      <c r="AF900"/>
      <c r="AG900"/>
      <c r="AH900"/>
      <c r="AI900"/>
    </row>
    <row r="901" spans="1:35" s="33" customFormat="1" ht="15.75">
      <c r="A901" s="183"/>
      <c r="B901" s="171"/>
      <c r="C901" s="130"/>
      <c r="D901" s="130"/>
      <c r="E901" s="32"/>
      <c r="F901"/>
      <c r="G901"/>
      <c r="H901"/>
      <c r="I901"/>
      <c r="J901"/>
      <c r="K901"/>
      <c r="L901"/>
      <c r="M901"/>
      <c r="N901"/>
      <c r="O901"/>
      <c r="P901"/>
      <c r="Q901"/>
      <c r="R901"/>
      <c r="S901"/>
      <c r="T901"/>
      <c r="U901"/>
      <c r="V901"/>
      <c r="W901"/>
      <c r="X901"/>
      <c r="Y901"/>
      <c r="Z901"/>
      <c r="AA901"/>
      <c r="AB901"/>
      <c r="AC901"/>
      <c r="AD901"/>
      <c r="AE901"/>
      <c r="AF901"/>
      <c r="AG901"/>
      <c r="AH901"/>
      <c r="AI901"/>
    </row>
    <row r="902" spans="1:35" s="33" customFormat="1" ht="15.75">
      <c r="A902" s="183"/>
      <c r="B902" s="171"/>
      <c r="C902" s="130"/>
      <c r="D902" s="130"/>
      <c r="E902" s="32"/>
      <c r="F902"/>
      <c r="G902"/>
      <c r="H902"/>
      <c r="I902"/>
      <c r="J902"/>
      <c r="K902"/>
      <c r="L902"/>
      <c r="M902"/>
      <c r="N902"/>
      <c r="O902"/>
      <c r="P902"/>
      <c r="Q902"/>
      <c r="R902"/>
      <c r="S902"/>
      <c r="T902"/>
      <c r="U902"/>
      <c r="V902"/>
      <c r="W902"/>
      <c r="X902"/>
      <c r="Y902"/>
      <c r="Z902"/>
      <c r="AA902"/>
      <c r="AB902"/>
      <c r="AC902"/>
      <c r="AD902"/>
      <c r="AE902"/>
      <c r="AF902"/>
      <c r="AG902"/>
      <c r="AH902"/>
      <c r="AI902"/>
    </row>
    <row r="903" spans="1:35" s="33" customFormat="1" ht="15.75">
      <c r="A903" s="183"/>
      <c r="B903" s="171"/>
      <c r="C903" s="130"/>
      <c r="D903" s="130"/>
      <c r="E903" s="32"/>
      <c r="F903"/>
      <c r="G903"/>
      <c r="H903"/>
      <c r="I903"/>
      <c r="J903"/>
      <c r="K903"/>
      <c r="L903"/>
      <c r="M903"/>
      <c r="N903"/>
      <c r="O903"/>
      <c r="P903"/>
      <c r="Q903"/>
      <c r="R903"/>
      <c r="S903"/>
      <c r="T903"/>
      <c r="U903"/>
      <c r="V903"/>
      <c r="W903"/>
      <c r="X903"/>
      <c r="Y903"/>
      <c r="Z903"/>
      <c r="AA903"/>
      <c r="AB903"/>
      <c r="AC903"/>
      <c r="AD903"/>
      <c r="AE903"/>
      <c r="AF903"/>
      <c r="AG903"/>
      <c r="AH903"/>
      <c r="AI903"/>
    </row>
    <row r="904" spans="1:35" s="33" customFormat="1" ht="15.75">
      <c r="A904" s="183"/>
      <c r="B904" s="171"/>
      <c r="C904" s="130"/>
      <c r="D904" s="130"/>
      <c r="E904" s="32"/>
      <c r="F904"/>
      <c r="G904"/>
      <c r="H904"/>
      <c r="I904"/>
      <c r="J904"/>
      <c r="K904"/>
      <c r="L904"/>
      <c r="M904"/>
      <c r="N904"/>
      <c r="O904"/>
      <c r="P904"/>
      <c r="Q904"/>
      <c r="R904"/>
      <c r="S904"/>
      <c r="T904"/>
      <c r="U904"/>
      <c r="V904"/>
      <c r="W904"/>
      <c r="X904"/>
      <c r="Y904"/>
      <c r="Z904"/>
      <c r="AA904"/>
      <c r="AB904"/>
      <c r="AC904"/>
      <c r="AD904"/>
      <c r="AE904"/>
      <c r="AF904"/>
      <c r="AG904"/>
      <c r="AH904"/>
      <c r="AI904"/>
    </row>
    <row r="905" spans="1:35" s="33" customFormat="1" ht="15.75">
      <c r="A905" s="183"/>
      <c r="B905" s="171"/>
      <c r="C905" s="130"/>
      <c r="D905" s="130"/>
      <c r="E905" s="32"/>
      <c r="F905"/>
      <c r="G905"/>
      <c r="H905"/>
      <c r="I905"/>
      <c r="J905"/>
      <c r="K905"/>
      <c r="L905"/>
      <c r="M905"/>
      <c r="N905"/>
      <c r="O905"/>
      <c r="P905"/>
      <c r="Q905"/>
      <c r="R905"/>
      <c r="S905"/>
      <c r="T905"/>
      <c r="U905"/>
      <c r="V905"/>
      <c r="W905"/>
      <c r="X905"/>
      <c r="Y905"/>
      <c r="Z905"/>
      <c r="AA905"/>
      <c r="AB905"/>
      <c r="AC905"/>
      <c r="AD905"/>
      <c r="AE905"/>
      <c r="AF905"/>
      <c r="AG905"/>
      <c r="AH905"/>
      <c r="AI905"/>
    </row>
    <row r="906" spans="1:35" s="33" customFormat="1" ht="15.75">
      <c r="A906" s="183"/>
      <c r="B906" s="171"/>
      <c r="C906" s="130"/>
      <c r="D906" s="130"/>
      <c r="E906" s="32"/>
      <c r="F906"/>
      <c r="G906"/>
      <c r="H906"/>
      <c r="I906"/>
      <c r="J906"/>
      <c r="K906"/>
      <c r="L906"/>
      <c r="M906"/>
      <c r="N906"/>
      <c r="O906"/>
      <c r="P906"/>
      <c r="Q906"/>
      <c r="R906"/>
      <c r="S906"/>
      <c r="T906"/>
      <c r="U906"/>
      <c r="V906"/>
      <c r="W906"/>
      <c r="X906"/>
      <c r="Y906"/>
      <c r="Z906"/>
      <c r="AA906"/>
      <c r="AB906"/>
      <c r="AC906"/>
      <c r="AD906"/>
      <c r="AE906"/>
      <c r="AF906"/>
      <c r="AG906"/>
      <c r="AH906"/>
      <c r="AI906"/>
    </row>
    <row r="907" spans="1:35" s="33" customFormat="1" ht="15.75">
      <c r="A907" s="183"/>
      <c r="B907" s="171"/>
      <c r="C907" s="130"/>
      <c r="D907" s="130"/>
      <c r="E907" s="32"/>
      <c r="F907"/>
      <c r="G907"/>
      <c r="H907"/>
      <c r="I907"/>
      <c r="J907"/>
      <c r="K907"/>
      <c r="L907"/>
      <c r="M907"/>
      <c r="N907"/>
      <c r="O907"/>
      <c r="P907"/>
      <c r="Q907"/>
      <c r="R907"/>
      <c r="S907"/>
      <c r="T907"/>
      <c r="U907"/>
      <c r="V907"/>
      <c r="W907"/>
      <c r="X907"/>
      <c r="Y907"/>
      <c r="Z907"/>
      <c r="AA907"/>
      <c r="AB907"/>
      <c r="AC907"/>
      <c r="AD907"/>
      <c r="AE907"/>
      <c r="AF907"/>
      <c r="AG907"/>
      <c r="AH907"/>
      <c r="AI907"/>
    </row>
    <row r="908" spans="1:35" s="33" customFormat="1" ht="15.75">
      <c r="A908" s="183"/>
      <c r="B908" s="171"/>
      <c r="C908" s="130"/>
      <c r="D908" s="130"/>
      <c r="E908" s="32"/>
      <c r="F908"/>
      <c r="G908"/>
      <c r="H908"/>
      <c r="I908"/>
      <c r="J908"/>
      <c r="K908"/>
      <c r="L908"/>
      <c r="M908"/>
      <c r="N908"/>
      <c r="O908"/>
      <c r="P908"/>
      <c r="Q908"/>
      <c r="R908"/>
      <c r="S908"/>
      <c r="T908"/>
      <c r="U908"/>
      <c r="V908"/>
      <c r="W908"/>
      <c r="X908"/>
      <c r="Y908"/>
      <c r="Z908"/>
      <c r="AA908"/>
      <c r="AB908"/>
      <c r="AC908"/>
      <c r="AD908"/>
      <c r="AE908"/>
      <c r="AF908"/>
      <c r="AG908"/>
      <c r="AH908"/>
      <c r="AI908"/>
    </row>
    <row r="909" spans="1:35" s="33" customFormat="1" ht="15.75">
      <c r="A909" s="183"/>
      <c r="B909" s="171"/>
      <c r="C909" s="130"/>
      <c r="D909" s="130"/>
      <c r="E909" s="32"/>
      <c r="F909"/>
      <c r="G909"/>
      <c r="H909"/>
      <c r="I909"/>
      <c r="J909"/>
      <c r="K909"/>
      <c r="L909"/>
      <c r="M909"/>
      <c r="N909"/>
      <c r="O909"/>
      <c r="P909"/>
      <c r="Q909"/>
      <c r="R909"/>
      <c r="S909"/>
      <c r="T909"/>
      <c r="U909"/>
      <c r="V909"/>
      <c r="W909"/>
      <c r="X909"/>
      <c r="Y909"/>
      <c r="Z909"/>
      <c r="AA909"/>
      <c r="AB909"/>
      <c r="AC909"/>
      <c r="AD909"/>
      <c r="AE909"/>
      <c r="AF909"/>
      <c r="AG909"/>
      <c r="AH909"/>
      <c r="AI909"/>
    </row>
    <row r="910" spans="1:35" s="33" customFormat="1" ht="15.75">
      <c r="A910" s="183"/>
      <c r="B910" s="171"/>
      <c r="C910" s="130"/>
      <c r="D910" s="130"/>
      <c r="E910" s="32"/>
      <c r="F910"/>
      <c r="G910"/>
      <c r="H910"/>
      <c r="I910"/>
      <c r="J910"/>
      <c r="K910"/>
      <c r="L910"/>
      <c r="M910"/>
      <c r="N910"/>
      <c r="O910"/>
      <c r="P910"/>
      <c r="Q910"/>
      <c r="R910"/>
      <c r="S910"/>
      <c r="T910"/>
      <c r="U910"/>
      <c r="V910"/>
      <c r="W910"/>
      <c r="X910"/>
      <c r="Y910"/>
      <c r="Z910"/>
      <c r="AA910"/>
      <c r="AB910"/>
      <c r="AC910"/>
      <c r="AD910"/>
      <c r="AE910"/>
      <c r="AF910"/>
      <c r="AG910"/>
      <c r="AH910"/>
      <c r="AI910"/>
    </row>
    <row r="911" spans="1:35" s="33" customFormat="1" ht="15.75">
      <c r="A911" s="183"/>
      <c r="B911" s="171"/>
      <c r="C911" s="130"/>
      <c r="D911" s="130"/>
      <c r="E911" s="32"/>
      <c r="F911"/>
      <c r="G911"/>
      <c r="H911"/>
      <c r="I911"/>
      <c r="J911"/>
      <c r="K911"/>
      <c r="L911"/>
      <c r="M911"/>
      <c r="N911"/>
      <c r="O911"/>
      <c r="P911"/>
      <c r="Q911"/>
      <c r="R911"/>
      <c r="S911"/>
      <c r="T911"/>
      <c r="U911"/>
      <c r="V911"/>
      <c r="W911"/>
      <c r="X911"/>
      <c r="Y911"/>
      <c r="Z911"/>
      <c r="AA911"/>
      <c r="AB911"/>
      <c r="AC911"/>
      <c r="AD911"/>
      <c r="AE911"/>
      <c r="AF911"/>
      <c r="AG911"/>
      <c r="AH911"/>
      <c r="AI911"/>
    </row>
    <row r="912" spans="1:35" s="33" customFormat="1" ht="15.75">
      <c r="A912" s="183"/>
      <c r="B912" s="171"/>
      <c r="C912" s="130"/>
      <c r="D912" s="130"/>
      <c r="E912" s="32"/>
      <c r="F912"/>
      <c r="G912"/>
      <c r="H912"/>
      <c r="I912"/>
      <c r="J912"/>
      <c r="K912"/>
      <c r="L912"/>
      <c r="M912"/>
      <c r="N912"/>
      <c r="O912"/>
      <c r="P912"/>
      <c r="Q912"/>
      <c r="R912"/>
      <c r="S912"/>
      <c r="T912"/>
      <c r="U912"/>
      <c r="V912"/>
      <c r="W912"/>
      <c r="X912"/>
      <c r="Y912"/>
      <c r="Z912"/>
      <c r="AA912"/>
      <c r="AB912"/>
      <c r="AC912"/>
      <c r="AD912"/>
      <c r="AE912"/>
      <c r="AF912"/>
      <c r="AG912"/>
      <c r="AH912"/>
      <c r="AI912"/>
    </row>
    <row r="913" spans="1:35" s="33" customFormat="1" ht="15.75">
      <c r="A913" s="183"/>
      <c r="B913" s="171"/>
      <c r="C913" s="130"/>
      <c r="D913" s="130"/>
      <c r="E913" s="32"/>
      <c r="F913"/>
      <c r="G913"/>
      <c r="H913"/>
      <c r="I913"/>
      <c r="J913"/>
      <c r="K913"/>
      <c r="L913"/>
      <c r="M913"/>
      <c r="N913"/>
      <c r="O913"/>
      <c r="P913"/>
      <c r="Q913"/>
      <c r="R913"/>
      <c r="S913"/>
      <c r="T913"/>
      <c r="U913"/>
      <c r="V913"/>
      <c r="W913"/>
      <c r="X913"/>
      <c r="Y913"/>
      <c r="Z913"/>
      <c r="AA913"/>
      <c r="AB913"/>
      <c r="AC913"/>
      <c r="AD913"/>
      <c r="AE913"/>
      <c r="AF913"/>
      <c r="AG913"/>
      <c r="AH913"/>
      <c r="AI913"/>
    </row>
    <row r="914" spans="1:35" s="33" customFormat="1" ht="15.75">
      <c r="A914" s="183"/>
      <c r="B914" s="171"/>
      <c r="C914" s="130"/>
      <c r="D914" s="130"/>
      <c r="E914" s="32"/>
      <c r="F914"/>
      <c r="G914"/>
      <c r="H914"/>
      <c r="I914"/>
      <c r="J914"/>
      <c r="K914"/>
      <c r="L914"/>
      <c r="M914"/>
      <c r="N914"/>
      <c r="O914"/>
      <c r="P914"/>
      <c r="Q914"/>
      <c r="R914"/>
      <c r="S914"/>
      <c r="T914"/>
      <c r="U914"/>
      <c r="V914"/>
      <c r="W914"/>
      <c r="X914"/>
      <c r="Y914"/>
      <c r="Z914"/>
      <c r="AA914"/>
      <c r="AB914"/>
      <c r="AC914"/>
      <c r="AD914"/>
      <c r="AE914"/>
      <c r="AF914"/>
      <c r="AG914"/>
      <c r="AH914"/>
      <c r="AI914"/>
    </row>
    <row r="915" spans="1:35" s="33" customFormat="1" ht="15.75">
      <c r="A915" s="183"/>
      <c r="B915" s="171"/>
      <c r="C915" s="130"/>
      <c r="D915" s="130"/>
      <c r="E915" s="32"/>
      <c r="F915"/>
      <c r="G915"/>
      <c r="H915"/>
      <c r="I915"/>
      <c r="J915"/>
      <c r="K915"/>
      <c r="L915"/>
      <c r="M915"/>
      <c r="N915"/>
      <c r="O915"/>
      <c r="P915"/>
      <c r="Q915"/>
      <c r="R915"/>
      <c r="S915"/>
      <c r="T915"/>
      <c r="U915"/>
      <c r="V915"/>
      <c r="W915"/>
      <c r="X915"/>
      <c r="Y915"/>
      <c r="Z915"/>
      <c r="AA915"/>
      <c r="AB915"/>
      <c r="AC915"/>
      <c r="AD915"/>
      <c r="AE915"/>
      <c r="AF915"/>
      <c r="AG915"/>
      <c r="AH915"/>
      <c r="AI915"/>
    </row>
    <row r="916" spans="1:35" s="33" customFormat="1" ht="15.75">
      <c r="A916" s="183"/>
      <c r="B916" s="171"/>
      <c r="C916" s="130"/>
      <c r="D916" s="130"/>
      <c r="E916" s="32"/>
      <c r="F916"/>
      <c r="G916"/>
      <c r="H916"/>
      <c r="I916"/>
      <c r="J916"/>
      <c r="K916"/>
      <c r="L916"/>
      <c r="M916"/>
      <c r="N916"/>
      <c r="O916"/>
      <c r="P916"/>
      <c r="Q916"/>
      <c r="R916"/>
      <c r="S916"/>
      <c r="T916"/>
      <c r="U916"/>
      <c r="V916"/>
      <c r="W916"/>
      <c r="X916"/>
      <c r="Y916"/>
      <c r="Z916"/>
      <c r="AA916"/>
      <c r="AB916"/>
      <c r="AC916"/>
      <c r="AD916"/>
      <c r="AE916"/>
      <c r="AF916"/>
      <c r="AG916"/>
      <c r="AH916"/>
      <c r="AI916"/>
    </row>
    <row r="917" spans="1:35" s="33" customFormat="1" ht="15.75">
      <c r="A917" s="183"/>
      <c r="B917" s="171"/>
      <c r="C917" s="130"/>
      <c r="D917" s="130"/>
      <c r="E917" s="32"/>
      <c r="F917"/>
      <c r="G917"/>
      <c r="H917"/>
      <c r="I917"/>
      <c r="J917"/>
      <c r="K917"/>
      <c r="L917"/>
      <c r="M917"/>
      <c r="N917"/>
      <c r="O917"/>
      <c r="P917"/>
      <c r="Q917"/>
      <c r="R917"/>
      <c r="S917"/>
      <c r="T917"/>
      <c r="U917"/>
      <c r="V917"/>
      <c r="W917"/>
      <c r="X917"/>
      <c r="Y917"/>
      <c r="Z917"/>
      <c r="AA917"/>
      <c r="AB917"/>
      <c r="AC917"/>
      <c r="AD917"/>
      <c r="AE917"/>
      <c r="AF917"/>
      <c r="AG917"/>
      <c r="AH917"/>
      <c r="AI917"/>
    </row>
    <row r="918" spans="1:35" s="33" customFormat="1" ht="15.75">
      <c r="A918" s="183"/>
      <c r="B918" s="171"/>
      <c r="C918" s="130"/>
      <c r="D918" s="130"/>
      <c r="E918" s="32"/>
      <c r="F918"/>
      <c r="G918"/>
      <c r="H918"/>
      <c r="I918"/>
      <c r="J918"/>
      <c r="K918"/>
      <c r="L918"/>
      <c r="M918"/>
      <c r="N918"/>
      <c r="O918"/>
      <c r="P918"/>
      <c r="Q918"/>
      <c r="R918"/>
      <c r="S918"/>
      <c r="T918"/>
      <c r="U918"/>
      <c r="V918"/>
      <c r="W918"/>
      <c r="X918"/>
      <c r="Y918"/>
      <c r="Z918"/>
      <c r="AA918"/>
      <c r="AB918"/>
      <c r="AC918"/>
      <c r="AD918"/>
      <c r="AE918"/>
      <c r="AF918"/>
      <c r="AG918"/>
      <c r="AH918"/>
      <c r="AI918"/>
    </row>
    <row r="919" spans="1:35" s="33" customFormat="1" ht="15.75">
      <c r="A919" s="183"/>
      <c r="B919" s="171"/>
      <c r="C919" s="130"/>
      <c r="D919" s="130"/>
      <c r="E919" s="32"/>
      <c r="F919"/>
      <c r="G919"/>
      <c r="H919"/>
      <c r="I919"/>
      <c r="J919"/>
      <c r="K919"/>
      <c r="L919"/>
      <c r="M919"/>
      <c r="N919"/>
      <c r="O919"/>
      <c r="P919"/>
      <c r="Q919"/>
      <c r="R919"/>
      <c r="S919"/>
      <c r="T919"/>
      <c r="U919"/>
      <c r="V919"/>
      <c r="W919"/>
      <c r="X919"/>
      <c r="Y919"/>
      <c r="Z919"/>
      <c r="AA919"/>
      <c r="AB919"/>
      <c r="AC919"/>
      <c r="AD919"/>
      <c r="AE919"/>
      <c r="AF919"/>
      <c r="AG919"/>
      <c r="AH919"/>
      <c r="AI919"/>
    </row>
    <row r="920" spans="1:35" s="33" customFormat="1" ht="15.75">
      <c r="A920" s="183"/>
      <c r="B920" s="171"/>
      <c r="C920" s="130"/>
      <c r="D920" s="130"/>
      <c r="E920" s="32"/>
      <c r="F920"/>
      <c r="G920"/>
      <c r="H920"/>
      <c r="I920"/>
      <c r="J920"/>
      <c r="K920"/>
      <c r="L920"/>
      <c r="M920"/>
      <c r="N920"/>
      <c r="O920"/>
      <c r="P920"/>
      <c r="Q920"/>
      <c r="R920"/>
      <c r="S920"/>
      <c r="T920"/>
      <c r="U920"/>
      <c r="V920"/>
      <c r="W920"/>
      <c r="X920"/>
      <c r="Y920"/>
      <c r="Z920"/>
      <c r="AA920"/>
      <c r="AB920"/>
      <c r="AC920"/>
      <c r="AD920"/>
      <c r="AE920"/>
      <c r="AF920"/>
      <c r="AG920"/>
      <c r="AH920"/>
      <c r="AI920"/>
    </row>
    <row r="921" spans="1:35" s="33" customFormat="1" ht="15.75">
      <c r="A921" s="183"/>
      <c r="B921" s="171"/>
      <c r="C921" s="130"/>
      <c r="D921" s="130"/>
      <c r="E921" s="32"/>
      <c r="F921"/>
      <c r="G921"/>
      <c r="H921"/>
      <c r="I921"/>
      <c r="J921"/>
      <c r="K921"/>
      <c r="L921"/>
      <c r="M921"/>
      <c r="N921"/>
      <c r="O921"/>
      <c r="P921"/>
      <c r="Q921"/>
      <c r="R921"/>
      <c r="S921"/>
      <c r="T921"/>
      <c r="U921"/>
      <c r="V921"/>
      <c r="W921"/>
      <c r="X921"/>
      <c r="Y921"/>
      <c r="Z921"/>
      <c r="AA921"/>
      <c r="AB921"/>
      <c r="AC921"/>
      <c r="AD921"/>
      <c r="AE921"/>
      <c r="AF921"/>
      <c r="AG921"/>
      <c r="AH921"/>
      <c r="AI921"/>
    </row>
    <row r="922" spans="1:35" s="33" customFormat="1" ht="15.75">
      <c r="A922" s="183"/>
      <c r="B922" s="171"/>
      <c r="C922" s="130"/>
      <c r="D922" s="130"/>
      <c r="E922" s="32"/>
      <c r="F922"/>
      <c r="G922"/>
      <c r="H922"/>
      <c r="I922"/>
      <c r="J922"/>
      <c r="K922"/>
      <c r="L922"/>
      <c r="M922"/>
      <c r="N922"/>
      <c r="O922"/>
      <c r="P922"/>
      <c r="Q922"/>
      <c r="R922"/>
      <c r="S922"/>
      <c r="T922"/>
      <c r="U922"/>
      <c r="V922"/>
      <c r="W922"/>
      <c r="X922"/>
      <c r="Y922"/>
      <c r="Z922"/>
      <c r="AA922"/>
      <c r="AB922"/>
      <c r="AC922"/>
      <c r="AD922"/>
      <c r="AE922"/>
      <c r="AF922"/>
      <c r="AG922"/>
      <c r="AH922"/>
      <c r="AI922"/>
    </row>
    <row r="923" spans="1:35" s="33" customFormat="1" ht="15.75">
      <c r="A923" s="183"/>
      <c r="B923" s="171"/>
      <c r="C923" s="130"/>
      <c r="D923" s="130"/>
      <c r="E923" s="32"/>
      <c r="F923"/>
      <c r="G923"/>
      <c r="H923"/>
      <c r="I923"/>
      <c r="J923"/>
      <c r="K923"/>
      <c r="L923"/>
      <c r="M923"/>
      <c r="N923"/>
      <c r="O923"/>
      <c r="P923"/>
      <c r="Q923"/>
      <c r="R923"/>
      <c r="S923"/>
      <c r="T923"/>
      <c r="U923"/>
      <c r="V923"/>
      <c r="W923"/>
      <c r="X923"/>
      <c r="Y923"/>
      <c r="Z923"/>
      <c r="AA923"/>
      <c r="AB923"/>
      <c r="AC923"/>
      <c r="AD923"/>
      <c r="AE923"/>
      <c r="AF923"/>
      <c r="AG923"/>
      <c r="AH923"/>
      <c r="AI923"/>
    </row>
    <row r="924" spans="1:35" s="33" customFormat="1" ht="15.75">
      <c r="A924" s="183"/>
      <c r="B924" s="171"/>
      <c r="C924" s="130"/>
      <c r="D924" s="130"/>
      <c r="E924" s="32"/>
      <c r="F924"/>
      <c r="G924"/>
      <c r="H924"/>
      <c r="I924"/>
      <c r="J924"/>
      <c r="K924"/>
      <c r="L924"/>
      <c r="M924"/>
      <c r="N924"/>
      <c r="O924"/>
      <c r="P924"/>
      <c r="Q924"/>
      <c r="R924"/>
      <c r="S924"/>
      <c r="T924"/>
      <c r="U924"/>
      <c r="V924"/>
      <c r="W924"/>
      <c r="X924"/>
      <c r="Y924"/>
      <c r="Z924"/>
      <c r="AA924"/>
      <c r="AB924"/>
      <c r="AC924"/>
      <c r="AD924"/>
      <c r="AE924"/>
      <c r="AF924"/>
      <c r="AG924"/>
      <c r="AH924"/>
      <c r="AI924"/>
    </row>
    <row r="925" spans="1:35" s="33" customFormat="1" ht="15.75">
      <c r="A925" s="183"/>
      <c r="B925" s="171"/>
      <c r="C925" s="130"/>
      <c r="D925" s="130"/>
      <c r="E925" s="32"/>
      <c r="F925"/>
      <c r="G925"/>
      <c r="H925"/>
      <c r="I925"/>
      <c r="J925"/>
      <c r="K925"/>
      <c r="L925"/>
      <c r="M925"/>
      <c r="N925"/>
      <c r="O925"/>
      <c r="P925"/>
      <c r="Q925"/>
      <c r="R925"/>
      <c r="S925"/>
      <c r="T925"/>
      <c r="U925"/>
      <c r="V925"/>
      <c r="W925"/>
      <c r="X925"/>
      <c r="Y925"/>
      <c r="Z925"/>
      <c r="AA925"/>
      <c r="AB925"/>
      <c r="AC925"/>
      <c r="AD925"/>
      <c r="AE925"/>
      <c r="AF925"/>
      <c r="AG925"/>
      <c r="AH925"/>
      <c r="AI925"/>
    </row>
    <row r="926" spans="1:35" s="33" customFormat="1" ht="15.75">
      <c r="A926" s="183"/>
      <c r="B926" s="171"/>
      <c r="C926" s="130"/>
      <c r="D926" s="130"/>
      <c r="E926" s="32"/>
      <c r="F926"/>
      <c r="G926"/>
      <c r="H926"/>
      <c r="I926"/>
      <c r="J926"/>
      <c r="K926"/>
      <c r="L926"/>
      <c r="M926"/>
      <c r="N926"/>
      <c r="O926"/>
      <c r="P926"/>
      <c r="Q926"/>
      <c r="R926"/>
      <c r="S926"/>
      <c r="T926"/>
      <c r="U926"/>
      <c r="V926"/>
      <c r="W926"/>
      <c r="X926"/>
      <c r="Y926"/>
      <c r="Z926"/>
      <c r="AA926"/>
      <c r="AB926"/>
      <c r="AC926"/>
      <c r="AD926"/>
      <c r="AE926"/>
      <c r="AF926"/>
      <c r="AG926"/>
      <c r="AH926"/>
      <c r="AI926"/>
    </row>
    <row r="927" spans="1:35" s="33" customFormat="1" ht="15.75">
      <c r="A927" s="183"/>
      <c r="B927" s="171"/>
      <c r="C927" s="130"/>
      <c r="D927" s="130"/>
      <c r="E927" s="32"/>
      <c r="F927"/>
      <c r="G927"/>
      <c r="H927"/>
      <c r="I927"/>
      <c r="J927"/>
      <c r="K927"/>
      <c r="L927"/>
      <c r="M927"/>
      <c r="N927"/>
      <c r="O927"/>
      <c r="P927"/>
      <c r="Q927"/>
      <c r="R927"/>
      <c r="S927"/>
      <c r="T927"/>
      <c r="U927"/>
      <c r="V927"/>
      <c r="W927"/>
      <c r="X927"/>
      <c r="Y927"/>
      <c r="Z927"/>
      <c r="AA927"/>
      <c r="AB927"/>
      <c r="AC927"/>
      <c r="AD927"/>
      <c r="AE927"/>
      <c r="AF927"/>
      <c r="AG927"/>
      <c r="AH927"/>
      <c r="AI927"/>
    </row>
    <row r="928" spans="1:35" s="33" customFormat="1" ht="15.75">
      <c r="A928" s="183"/>
      <c r="B928" s="171"/>
      <c r="C928" s="130"/>
      <c r="D928" s="130"/>
      <c r="E928" s="32"/>
      <c r="F928"/>
      <c r="G928"/>
      <c r="H928"/>
      <c r="I928"/>
      <c r="J928"/>
      <c r="K928"/>
      <c r="L928"/>
      <c r="M928"/>
      <c r="N928"/>
      <c r="O928"/>
      <c r="P928"/>
      <c r="Q928"/>
      <c r="R928"/>
      <c r="S928"/>
      <c r="T928"/>
      <c r="U928"/>
      <c r="V928"/>
      <c r="W928"/>
      <c r="X928"/>
      <c r="Y928"/>
      <c r="Z928"/>
      <c r="AA928"/>
      <c r="AB928"/>
      <c r="AC928"/>
      <c r="AD928"/>
      <c r="AE928"/>
      <c r="AF928"/>
      <c r="AG928"/>
      <c r="AH928"/>
      <c r="AI928"/>
    </row>
    <row r="929" spans="1:35" s="33" customFormat="1" ht="15.75">
      <c r="A929" s="183"/>
      <c r="B929" s="171"/>
      <c r="C929" s="130"/>
      <c r="D929" s="130"/>
      <c r="E929" s="32"/>
      <c r="F929"/>
      <c r="G929"/>
      <c r="H929"/>
      <c r="I929"/>
      <c r="J929"/>
      <c r="K929"/>
      <c r="L929"/>
      <c r="M929"/>
      <c r="N929"/>
      <c r="O929"/>
      <c r="P929"/>
      <c r="Q929"/>
      <c r="R929"/>
      <c r="S929"/>
      <c r="T929"/>
      <c r="U929"/>
      <c r="V929"/>
      <c r="W929"/>
      <c r="X929"/>
      <c r="Y929"/>
      <c r="Z929"/>
      <c r="AA929"/>
      <c r="AB929"/>
      <c r="AC929"/>
      <c r="AD929"/>
      <c r="AE929"/>
      <c r="AF929"/>
      <c r="AG929"/>
      <c r="AH929"/>
      <c r="AI929"/>
    </row>
    <row r="930" spans="1:35" s="33" customFormat="1" ht="15.75">
      <c r="A930" s="183"/>
      <c r="B930" s="171"/>
      <c r="C930" s="130"/>
      <c r="D930" s="130"/>
      <c r="E930" s="32"/>
      <c r="F930"/>
      <c r="G930"/>
      <c r="H930"/>
      <c r="I930"/>
      <c r="J930"/>
      <c r="K930"/>
      <c r="L930"/>
      <c r="M930"/>
      <c r="N930"/>
      <c r="O930"/>
      <c r="P930"/>
      <c r="Q930"/>
      <c r="R930"/>
      <c r="S930"/>
      <c r="T930"/>
      <c r="U930"/>
      <c r="V930"/>
      <c r="W930"/>
      <c r="X930"/>
      <c r="Y930"/>
      <c r="Z930"/>
      <c r="AA930"/>
      <c r="AB930"/>
      <c r="AC930"/>
      <c r="AD930"/>
      <c r="AE930"/>
      <c r="AF930"/>
      <c r="AG930"/>
      <c r="AH930"/>
      <c r="AI930"/>
    </row>
    <row r="931" spans="1:35" s="33" customFormat="1" ht="15.75">
      <c r="A931" s="183"/>
      <c r="B931" s="171"/>
      <c r="C931" s="130"/>
      <c r="D931" s="130"/>
      <c r="E931" s="32"/>
      <c r="F931"/>
      <c r="G931"/>
      <c r="H931"/>
      <c r="I931"/>
      <c r="J931"/>
      <c r="K931"/>
      <c r="L931"/>
      <c r="M931"/>
      <c r="N931"/>
      <c r="O931"/>
      <c r="P931"/>
      <c r="Q931"/>
      <c r="R931"/>
      <c r="S931"/>
      <c r="T931"/>
      <c r="U931"/>
      <c r="V931"/>
      <c r="W931"/>
      <c r="X931"/>
      <c r="Y931"/>
      <c r="Z931"/>
      <c r="AA931"/>
      <c r="AB931"/>
      <c r="AC931"/>
      <c r="AD931"/>
      <c r="AE931"/>
      <c r="AF931"/>
      <c r="AG931"/>
      <c r="AH931"/>
      <c r="AI931"/>
    </row>
    <row r="932" spans="1:35" s="33" customFormat="1" ht="15.75">
      <c r="A932" s="183"/>
      <c r="B932" s="171"/>
      <c r="C932" s="130"/>
      <c r="D932" s="130"/>
      <c r="E932" s="32"/>
      <c r="F932"/>
      <c r="G932"/>
      <c r="H932"/>
      <c r="I932"/>
      <c r="J932"/>
      <c r="K932"/>
      <c r="L932"/>
      <c r="M932"/>
      <c r="N932"/>
      <c r="O932"/>
      <c r="P932"/>
      <c r="Q932"/>
      <c r="R932"/>
      <c r="S932"/>
      <c r="T932"/>
      <c r="U932"/>
      <c r="V932"/>
      <c r="W932"/>
      <c r="X932"/>
      <c r="Y932"/>
      <c r="Z932"/>
      <c r="AA932"/>
      <c r="AB932"/>
      <c r="AC932"/>
      <c r="AD932"/>
      <c r="AE932"/>
      <c r="AF932"/>
      <c r="AG932"/>
      <c r="AH932"/>
      <c r="AI932"/>
    </row>
    <row r="933" spans="1:35" s="33" customFormat="1" ht="15.75">
      <c r="A933" s="183"/>
      <c r="B933" s="171"/>
      <c r="C933" s="130"/>
      <c r="D933" s="130"/>
      <c r="E933" s="32"/>
      <c r="F933"/>
      <c r="G933"/>
      <c r="H933"/>
      <c r="I933"/>
      <c r="J933"/>
      <c r="K933"/>
      <c r="L933"/>
      <c r="M933"/>
      <c r="N933"/>
      <c r="O933"/>
      <c r="P933"/>
      <c r="Q933"/>
      <c r="R933"/>
      <c r="S933"/>
      <c r="T933"/>
      <c r="U933"/>
      <c r="V933"/>
      <c r="W933"/>
      <c r="X933"/>
      <c r="Y933"/>
      <c r="Z933"/>
      <c r="AA933"/>
      <c r="AB933"/>
      <c r="AC933"/>
      <c r="AD933"/>
      <c r="AE933"/>
      <c r="AF933"/>
      <c r="AG933"/>
      <c r="AH933"/>
      <c r="AI933"/>
    </row>
    <row r="934" spans="1:35" s="33" customFormat="1" ht="15.75">
      <c r="A934" s="183"/>
      <c r="B934" s="171"/>
      <c r="C934" s="130"/>
      <c r="D934" s="130"/>
      <c r="E934" s="32"/>
      <c r="F934"/>
      <c r="G934"/>
      <c r="H934"/>
      <c r="I934"/>
      <c r="J934"/>
      <c r="K934"/>
      <c r="L934"/>
      <c r="M934"/>
      <c r="N934"/>
      <c r="O934"/>
      <c r="P934"/>
      <c r="Q934"/>
      <c r="R934"/>
      <c r="S934"/>
      <c r="T934"/>
      <c r="U934"/>
      <c r="V934"/>
      <c r="W934"/>
      <c r="X934"/>
      <c r="Y934"/>
      <c r="Z934"/>
      <c r="AA934"/>
      <c r="AB934"/>
      <c r="AC934"/>
      <c r="AD934"/>
      <c r="AE934"/>
      <c r="AF934"/>
      <c r="AG934"/>
      <c r="AH934"/>
      <c r="AI934"/>
    </row>
    <row r="935" spans="1:35" s="33" customFormat="1" ht="15.75">
      <c r="A935" s="183"/>
      <c r="B935" s="171"/>
      <c r="C935" s="130"/>
      <c r="D935" s="130"/>
      <c r="E935" s="32"/>
      <c r="F935"/>
      <c r="G935"/>
      <c r="H935"/>
      <c r="I935"/>
      <c r="J935"/>
      <c r="K935"/>
      <c r="L935"/>
      <c r="M935"/>
      <c r="N935"/>
      <c r="O935"/>
      <c r="P935"/>
      <c r="Q935"/>
      <c r="R935"/>
      <c r="S935"/>
      <c r="T935"/>
      <c r="U935"/>
      <c r="V935"/>
      <c r="W935"/>
      <c r="X935"/>
      <c r="Y935"/>
      <c r="Z935"/>
      <c r="AA935"/>
      <c r="AB935"/>
      <c r="AC935"/>
      <c r="AD935"/>
      <c r="AE935"/>
      <c r="AF935"/>
      <c r="AG935"/>
      <c r="AH935"/>
      <c r="AI935"/>
    </row>
    <row r="936" spans="1:35" s="33" customFormat="1" ht="15.75">
      <c r="A936" s="183"/>
      <c r="B936" s="171"/>
      <c r="C936" s="130"/>
      <c r="D936" s="130"/>
      <c r="E936" s="32"/>
      <c r="F936"/>
      <c r="G936"/>
      <c r="H936"/>
      <c r="I936"/>
      <c r="J936"/>
      <c r="K936"/>
      <c r="L936"/>
      <c r="M936"/>
      <c r="N936"/>
      <c r="O936"/>
      <c r="P936"/>
      <c r="Q936"/>
      <c r="R936"/>
      <c r="S936"/>
      <c r="T936"/>
      <c r="U936"/>
      <c r="V936"/>
      <c r="W936"/>
      <c r="X936"/>
      <c r="Y936"/>
      <c r="Z936"/>
      <c r="AA936"/>
      <c r="AB936"/>
      <c r="AC936"/>
      <c r="AD936"/>
      <c r="AE936"/>
      <c r="AF936"/>
      <c r="AG936"/>
      <c r="AH936"/>
      <c r="AI936"/>
    </row>
    <row r="937" spans="1:35" s="33" customFormat="1" ht="15.75">
      <c r="A937" s="183"/>
      <c r="B937" s="171"/>
      <c r="C937" s="130"/>
      <c r="D937" s="130"/>
      <c r="E937" s="32"/>
      <c r="F937"/>
      <c r="G937"/>
      <c r="H937"/>
      <c r="I937"/>
      <c r="J937"/>
      <c r="K937"/>
      <c r="L937"/>
      <c r="M937"/>
      <c r="N937"/>
      <c r="O937"/>
      <c r="P937"/>
      <c r="Q937"/>
      <c r="R937"/>
      <c r="S937"/>
      <c r="T937"/>
      <c r="U937"/>
      <c r="V937"/>
      <c r="W937"/>
      <c r="X937"/>
      <c r="Y937"/>
      <c r="Z937"/>
      <c r="AA937"/>
      <c r="AB937"/>
      <c r="AC937"/>
      <c r="AD937"/>
      <c r="AE937"/>
      <c r="AF937"/>
      <c r="AG937"/>
      <c r="AH937"/>
      <c r="AI937"/>
    </row>
    <row r="938" spans="1:35" s="33" customFormat="1" ht="15.75">
      <c r="A938" s="183"/>
      <c r="B938" s="171"/>
      <c r="C938" s="130"/>
      <c r="D938" s="130"/>
      <c r="E938" s="32"/>
      <c r="F938"/>
      <c r="G938"/>
      <c r="H938"/>
      <c r="I938"/>
      <c r="J938"/>
      <c r="K938"/>
      <c r="L938"/>
      <c r="M938"/>
      <c r="N938"/>
      <c r="O938"/>
      <c r="P938"/>
      <c r="Q938"/>
      <c r="R938"/>
      <c r="S938"/>
      <c r="T938"/>
      <c r="U938"/>
      <c r="V938"/>
      <c r="W938"/>
      <c r="X938"/>
      <c r="Y938"/>
      <c r="Z938"/>
      <c r="AA938"/>
      <c r="AB938"/>
      <c r="AC938"/>
      <c r="AD938"/>
      <c r="AE938"/>
      <c r="AF938"/>
      <c r="AG938"/>
      <c r="AH938"/>
      <c r="AI938"/>
    </row>
    <row r="939" spans="1:35" s="33" customFormat="1" ht="15.75">
      <c r="A939" s="183"/>
      <c r="B939" s="171"/>
      <c r="C939" s="130"/>
      <c r="D939" s="130"/>
      <c r="E939" s="32"/>
      <c r="F939"/>
      <c r="G939"/>
      <c r="H939"/>
      <c r="I939"/>
      <c r="J939"/>
      <c r="K939"/>
      <c r="L939"/>
      <c r="M939"/>
      <c r="N939"/>
      <c r="O939"/>
      <c r="P939"/>
      <c r="Q939"/>
      <c r="R939"/>
      <c r="S939"/>
      <c r="T939"/>
      <c r="U939"/>
      <c r="V939"/>
      <c r="W939"/>
      <c r="X939"/>
      <c r="Y939"/>
      <c r="Z939"/>
      <c r="AA939"/>
      <c r="AB939"/>
      <c r="AC939"/>
      <c r="AD939"/>
      <c r="AE939"/>
      <c r="AF939"/>
      <c r="AG939"/>
      <c r="AH939"/>
      <c r="AI939"/>
    </row>
    <row r="940" spans="1:35" s="33" customFormat="1" ht="15.75">
      <c r="A940" s="183"/>
      <c r="B940" s="171"/>
      <c r="C940" s="130"/>
      <c r="D940" s="130"/>
      <c r="E940" s="32"/>
      <c r="F940"/>
      <c r="G940"/>
      <c r="H940"/>
      <c r="I940"/>
      <c r="J940"/>
      <c r="K940"/>
      <c r="L940"/>
      <c r="M940"/>
      <c r="N940"/>
      <c r="O940"/>
      <c r="P940"/>
      <c r="Q940"/>
      <c r="R940"/>
      <c r="S940"/>
      <c r="T940"/>
      <c r="U940"/>
      <c r="V940"/>
      <c r="W940"/>
      <c r="X940"/>
      <c r="Y940"/>
      <c r="Z940"/>
      <c r="AA940"/>
      <c r="AB940"/>
      <c r="AC940"/>
      <c r="AD940"/>
      <c r="AE940"/>
      <c r="AF940"/>
      <c r="AG940"/>
      <c r="AH940"/>
      <c r="AI940"/>
    </row>
    <row r="941" spans="1:35" s="33" customFormat="1" ht="15.75">
      <c r="A941" s="183"/>
      <c r="B941" s="171"/>
      <c r="C941" s="130"/>
      <c r="D941" s="130"/>
      <c r="E941" s="32"/>
      <c r="F941"/>
      <c r="G941"/>
      <c r="H941"/>
      <c r="I941"/>
      <c r="J941"/>
      <c r="K941"/>
      <c r="L941"/>
      <c r="M941"/>
      <c r="N941"/>
      <c r="O941"/>
      <c r="P941"/>
      <c r="Q941"/>
      <c r="R941"/>
      <c r="S941"/>
      <c r="T941"/>
      <c r="U941"/>
      <c r="V941"/>
      <c r="W941"/>
      <c r="X941"/>
      <c r="Y941"/>
      <c r="Z941"/>
      <c r="AA941"/>
      <c r="AB941"/>
      <c r="AC941"/>
      <c r="AD941"/>
      <c r="AE941"/>
      <c r="AF941"/>
      <c r="AG941"/>
      <c r="AH941"/>
      <c r="AI941"/>
    </row>
    <row r="942" spans="1:35" s="33" customFormat="1" ht="15.75">
      <c r="A942" s="183"/>
      <c r="B942" s="171"/>
      <c r="C942" s="130"/>
      <c r="D942" s="130"/>
      <c r="E942" s="32"/>
      <c r="F942"/>
      <c r="G942"/>
      <c r="H942"/>
      <c r="I942"/>
      <c r="J942"/>
      <c r="K942"/>
      <c r="L942"/>
      <c r="M942"/>
      <c r="N942"/>
      <c r="O942"/>
      <c r="P942"/>
      <c r="Q942"/>
      <c r="R942"/>
      <c r="S942"/>
      <c r="T942"/>
      <c r="U942"/>
      <c r="V942"/>
      <c r="W942"/>
      <c r="X942"/>
      <c r="Y942"/>
      <c r="Z942"/>
      <c r="AA942"/>
      <c r="AB942"/>
      <c r="AC942"/>
      <c r="AD942"/>
      <c r="AE942"/>
      <c r="AF942"/>
      <c r="AG942"/>
      <c r="AH942"/>
      <c r="AI942"/>
    </row>
    <row r="943" spans="1:35" s="33" customFormat="1" ht="15.75">
      <c r="A943" s="183"/>
      <c r="B943" s="171"/>
      <c r="C943" s="130"/>
      <c r="D943" s="130"/>
      <c r="E943" s="32"/>
      <c r="F943"/>
      <c r="G943"/>
      <c r="H943"/>
      <c r="I943"/>
      <c r="J943"/>
      <c r="K943"/>
      <c r="L943"/>
      <c r="M943"/>
      <c r="N943"/>
      <c r="O943"/>
      <c r="P943"/>
      <c r="Q943"/>
      <c r="R943"/>
      <c r="S943"/>
      <c r="T943"/>
      <c r="U943"/>
      <c r="V943"/>
      <c r="W943"/>
      <c r="X943"/>
      <c r="Y943"/>
      <c r="Z943"/>
      <c r="AA943"/>
      <c r="AB943"/>
      <c r="AC943"/>
      <c r="AD943"/>
      <c r="AE943"/>
      <c r="AF943"/>
      <c r="AG943"/>
      <c r="AH943"/>
      <c r="AI943"/>
    </row>
    <row r="944" spans="1:35" s="33" customFormat="1" ht="15.75">
      <c r="A944" s="183"/>
      <c r="B944" s="171"/>
      <c r="C944" s="130"/>
      <c r="D944" s="130"/>
      <c r="E944" s="32"/>
      <c r="F944"/>
      <c r="G944"/>
      <c r="H944"/>
      <c r="I944"/>
      <c r="J944"/>
      <c r="K944"/>
      <c r="L944"/>
      <c r="M944"/>
      <c r="N944"/>
      <c r="O944"/>
      <c r="P944"/>
      <c r="Q944"/>
      <c r="R944"/>
      <c r="S944"/>
      <c r="T944"/>
      <c r="U944"/>
      <c r="V944"/>
      <c r="W944"/>
      <c r="X944"/>
      <c r="Y944"/>
      <c r="Z944"/>
      <c r="AA944"/>
      <c r="AB944"/>
      <c r="AC944"/>
      <c r="AD944"/>
      <c r="AE944"/>
      <c r="AF944"/>
      <c r="AG944"/>
      <c r="AH944"/>
      <c r="AI944"/>
    </row>
    <row r="945" spans="1:35" s="33" customFormat="1" ht="15.75">
      <c r="A945" s="183"/>
      <c r="B945" s="171"/>
      <c r="C945" s="130"/>
      <c r="D945" s="130"/>
      <c r="E945" s="32"/>
      <c r="F945"/>
      <c r="G945"/>
      <c r="H945"/>
      <c r="I945"/>
      <c r="J945"/>
      <c r="K945"/>
      <c r="L945"/>
      <c r="M945"/>
      <c r="N945"/>
      <c r="O945"/>
      <c r="P945"/>
      <c r="Q945"/>
      <c r="R945"/>
      <c r="S945"/>
      <c r="T945"/>
      <c r="U945"/>
      <c r="V945"/>
      <c r="W945"/>
      <c r="X945"/>
      <c r="Y945"/>
      <c r="Z945"/>
      <c r="AA945"/>
      <c r="AB945"/>
      <c r="AC945"/>
      <c r="AD945"/>
      <c r="AE945"/>
      <c r="AF945"/>
      <c r="AG945"/>
      <c r="AH945"/>
      <c r="AI945"/>
    </row>
    <row r="946" spans="1:35" s="33" customFormat="1" ht="15.75">
      <c r="A946" s="183"/>
      <c r="B946" s="171"/>
      <c r="C946" s="130"/>
      <c r="D946" s="130"/>
      <c r="E946" s="32"/>
      <c r="F946"/>
      <c r="G946"/>
      <c r="H946"/>
      <c r="I946"/>
      <c r="J946"/>
      <c r="K946"/>
      <c r="L946"/>
      <c r="M946"/>
      <c r="N946"/>
      <c r="O946"/>
      <c r="P946"/>
      <c r="Q946"/>
      <c r="R946"/>
      <c r="S946"/>
      <c r="T946"/>
      <c r="U946"/>
      <c r="V946"/>
      <c r="W946"/>
      <c r="X946"/>
      <c r="Y946"/>
      <c r="Z946"/>
      <c r="AA946"/>
      <c r="AB946"/>
      <c r="AC946"/>
      <c r="AD946"/>
      <c r="AE946"/>
      <c r="AF946"/>
      <c r="AG946"/>
      <c r="AH946"/>
      <c r="AI946"/>
    </row>
    <row r="947" spans="1:35" s="33" customFormat="1" ht="15.75">
      <c r="A947" s="183"/>
      <c r="B947" s="171"/>
      <c r="C947" s="130"/>
      <c r="D947" s="130"/>
      <c r="E947" s="32"/>
      <c r="F947"/>
      <c r="G947"/>
      <c r="H947"/>
      <c r="I947"/>
      <c r="J947"/>
      <c r="K947"/>
      <c r="L947"/>
      <c r="M947"/>
      <c r="N947"/>
      <c r="O947"/>
      <c r="P947"/>
      <c r="Q947"/>
      <c r="R947"/>
      <c r="S947"/>
      <c r="T947"/>
      <c r="U947"/>
      <c r="V947"/>
      <c r="W947"/>
      <c r="X947"/>
      <c r="Y947"/>
      <c r="Z947"/>
      <c r="AA947"/>
      <c r="AB947"/>
      <c r="AC947"/>
      <c r="AD947"/>
      <c r="AE947"/>
      <c r="AF947"/>
      <c r="AG947"/>
      <c r="AH947"/>
      <c r="AI947"/>
    </row>
    <row r="948" spans="1:35" s="33" customFormat="1" ht="15.75">
      <c r="A948" s="183"/>
      <c r="B948" s="171"/>
      <c r="C948" s="130"/>
      <c r="D948" s="130"/>
      <c r="E948" s="32"/>
      <c r="F948"/>
      <c r="G948"/>
      <c r="H948"/>
      <c r="I948"/>
      <c r="J948"/>
      <c r="K948"/>
      <c r="L948"/>
      <c r="M948"/>
      <c r="N948"/>
      <c r="O948"/>
      <c r="P948"/>
      <c r="Q948"/>
      <c r="R948"/>
      <c r="S948"/>
      <c r="T948"/>
      <c r="U948"/>
      <c r="V948"/>
      <c r="W948"/>
      <c r="X948"/>
      <c r="Y948"/>
      <c r="Z948"/>
      <c r="AA948"/>
      <c r="AB948"/>
      <c r="AC948"/>
      <c r="AD948"/>
      <c r="AE948"/>
      <c r="AF948"/>
      <c r="AG948"/>
      <c r="AH948"/>
      <c r="AI948"/>
    </row>
    <row r="949" spans="1:35" s="33" customFormat="1" ht="15.75">
      <c r="A949" s="183"/>
      <c r="B949" s="171"/>
      <c r="C949" s="130"/>
      <c r="D949" s="130"/>
      <c r="E949" s="32"/>
      <c r="F949"/>
      <c r="G949"/>
      <c r="H949"/>
      <c r="I949"/>
      <c r="J949"/>
      <c r="K949"/>
      <c r="L949"/>
      <c r="M949"/>
      <c r="N949"/>
      <c r="O949"/>
      <c r="P949"/>
      <c r="Q949"/>
      <c r="R949"/>
      <c r="S949"/>
      <c r="T949"/>
      <c r="U949"/>
      <c r="V949"/>
      <c r="W949"/>
      <c r="X949"/>
      <c r="Y949"/>
      <c r="Z949"/>
      <c r="AA949"/>
      <c r="AB949"/>
      <c r="AC949"/>
      <c r="AD949"/>
      <c r="AE949"/>
      <c r="AF949"/>
      <c r="AG949"/>
      <c r="AH949"/>
      <c r="AI949"/>
    </row>
    <row r="950" spans="1:35" s="33" customFormat="1" ht="15.75">
      <c r="A950" s="183"/>
      <c r="B950" s="171"/>
      <c r="C950" s="130"/>
      <c r="D950" s="130"/>
      <c r="E950" s="32"/>
      <c r="F950"/>
      <c r="G950"/>
      <c r="H950"/>
      <c r="I950"/>
      <c r="J950"/>
      <c r="K950"/>
      <c r="L950"/>
      <c r="M950"/>
      <c r="N950"/>
      <c r="O950"/>
      <c r="P950"/>
      <c r="Q950"/>
      <c r="R950"/>
      <c r="S950"/>
      <c r="T950"/>
      <c r="U950"/>
      <c r="V950"/>
      <c r="W950"/>
      <c r="X950"/>
      <c r="Y950"/>
      <c r="Z950"/>
      <c r="AA950"/>
      <c r="AB950"/>
      <c r="AC950"/>
      <c r="AD950"/>
      <c r="AE950"/>
      <c r="AF950"/>
      <c r="AG950"/>
      <c r="AH950"/>
      <c r="AI950"/>
    </row>
    <row r="951" spans="1:35" s="33" customFormat="1" ht="15.75">
      <c r="A951" s="183"/>
      <c r="B951" s="171"/>
      <c r="C951" s="130"/>
      <c r="D951" s="130"/>
      <c r="E951" s="32"/>
      <c r="F951"/>
      <c r="G951"/>
      <c r="H951"/>
      <c r="I951"/>
      <c r="J951"/>
      <c r="K951"/>
      <c r="L951"/>
      <c r="M951"/>
      <c r="N951"/>
      <c r="O951"/>
      <c r="P951"/>
      <c r="Q951"/>
      <c r="R951"/>
      <c r="S951"/>
      <c r="T951"/>
      <c r="U951"/>
      <c r="V951"/>
      <c r="W951"/>
      <c r="X951"/>
      <c r="Y951"/>
      <c r="Z951"/>
      <c r="AA951"/>
      <c r="AB951"/>
      <c r="AC951"/>
      <c r="AD951"/>
      <c r="AE951"/>
      <c r="AF951"/>
      <c r="AG951"/>
      <c r="AH951"/>
      <c r="AI951"/>
    </row>
    <row r="952" spans="1:35" s="33" customFormat="1" ht="15.75">
      <c r="A952" s="183"/>
      <c r="B952" s="171"/>
      <c r="C952" s="130"/>
      <c r="D952" s="130"/>
      <c r="E952" s="32"/>
      <c r="F952"/>
      <c r="G952"/>
      <c r="H952"/>
      <c r="I952"/>
      <c r="J952"/>
      <c r="K952"/>
      <c r="L952"/>
      <c r="M952"/>
      <c r="N952"/>
      <c r="O952"/>
      <c r="P952"/>
      <c r="Q952"/>
      <c r="R952"/>
      <c r="S952"/>
      <c r="T952"/>
      <c r="U952"/>
      <c r="V952"/>
      <c r="W952"/>
      <c r="X952"/>
      <c r="Y952"/>
      <c r="Z952"/>
      <c r="AA952"/>
      <c r="AB952"/>
      <c r="AC952"/>
      <c r="AD952"/>
      <c r="AE952"/>
      <c r="AF952"/>
      <c r="AG952"/>
      <c r="AH952"/>
      <c r="AI952"/>
    </row>
    <row r="953" spans="1:35" s="33" customFormat="1" ht="15.75">
      <c r="A953" s="183"/>
      <c r="B953" s="171"/>
      <c r="C953" s="130"/>
      <c r="D953" s="130"/>
      <c r="E953" s="32"/>
      <c r="F953"/>
      <c r="G953"/>
      <c r="H953"/>
      <c r="I953"/>
      <c r="J953"/>
      <c r="K953"/>
      <c r="L953"/>
      <c r="M953"/>
      <c r="N953"/>
      <c r="O953"/>
      <c r="P953"/>
      <c r="Q953"/>
      <c r="R953"/>
      <c r="S953"/>
      <c r="T953"/>
      <c r="U953"/>
      <c r="V953"/>
      <c r="W953"/>
      <c r="X953"/>
      <c r="Y953"/>
      <c r="Z953"/>
      <c r="AA953"/>
      <c r="AB953"/>
      <c r="AC953"/>
      <c r="AD953"/>
      <c r="AE953"/>
      <c r="AF953"/>
      <c r="AG953"/>
      <c r="AH953"/>
      <c r="AI953"/>
    </row>
    <row r="954" spans="1:35" s="33" customFormat="1" ht="15.75">
      <c r="A954" s="183"/>
      <c r="B954" s="171"/>
      <c r="C954" s="130"/>
      <c r="D954" s="130"/>
      <c r="E954" s="32"/>
      <c r="F954"/>
      <c r="G954"/>
      <c r="H954"/>
      <c r="I954"/>
      <c r="J954"/>
      <c r="K954"/>
      <c r="L954"/>
      <c r="M954"/>
      <c r="N954"/>
      <c r="O954"/>
      <c r="P954"/>
      <c r="Q954"/>
      <c r="R954"/>
      <c r="S954"/>
      <c r="T954"/>
      <c r="U954"/>
      <c r="V954"/>
      <c r="W954"/>
      <c r="X954"/>
      <c r="Y954"/>
      <c r="Z954"/>
      <c r="AA954"/>
      <c r="AB954"/>
      <c r="AC954"/>
      <c r="AD954"/>
      <c r="AE954"/>
      <c r="AF954"/>
      <c r="AG954"/>
      <c r="AH954"/>
      <c r="AI954"/>
    </row>
    <row r="955" spans="1:35" s="33" customFormat="1" ht="15.75">
      <c r="A955" s="183"/>
      <c r="B955" s="171"/>
      <c r="C955" s="130"/>
      <c r="D955" s="130"/>
      <c r="E955" s="32"/>
      <c r="F955"/>
      <c r="G955"/>
      <c r="H955"/>
      <c r="I955"/>
      <c r="J955"/>
      <c r="K955"/>
      <c r="L955"/>
      <c r="M955"/>
      <c r="N955"/>
      <c r="O955"/>
      <c r="P955"/>
      <c r="Q955"/>
      <c r="R955"/>
      <c r="S955"/>
      <c r="T955"/>
      <c r="U955"/>
      <c r="V955"/>
      <c r="W955"/>
      <c r="X955"/>
      <c r="Y955"/>
      <c r="Z955"/>
      <c r="AA955"/>
      <c r="AB955"/>
      <c r="AC955"/>
      <c r="AD955"/>
      <c r="AE955"/>
      <c r="AF955"/>
      <c r="AG955"/>
      <c r="AH955"/>
      <c r="AI955"/>
    </row>
    <row r="956" spans="1:35" s="33" customFormat="1" ht="15.75">
      <c r="A956" s="183"/>
      <c r="B956" s="171"/>
      <c r="C956" s="130"/>
      <c r="D956" s="130"/>
      <c r="E956" s="32"/>
      <c r="F956"/>
      <c r="G956"/>
      <c r="H956"/>
      <c r="I956"/>
      <c r="J956"/>
      <c r="K956"/>
      <c r="L956"/>
      <c r="M956"/>
      <c r="N956"/>
      <c r="O956"/>
      <c r="P956"/>
      <c r="Q956"/>
      <c r="R956"/>
      <c r="S956"/>
      <c r="T956"/>
      <c r="U956"/>
      <c r="V956"/>
      <c r="W956"/>
      <c r="X956"/>
      <c r="Y956"/>
      <c r="Z956"/>
      <c r="AA956"/>
      <c r="AB956"/>
      <c r="AC956"/>
      <c r="AD956"/>
      <c r="AE956"/>
      <c r="AF956"/>
      <c r="AG956"/>
      <c r="AH956"/>
      <c r="AI956"/>
    </row>
    <row r="957" spans="1:35" s="33" customFormat="1" ht="15.75">
      <c r="A957" s="183"/>
      <c r="B957" s="171"/>
      <c r="C957" s="130"/>
      <c r="D957" s="130"/>
      <c r="E957" s="32"/>
      <c r="F957"/>
      <c r="G957"/>
      <c r="H957"/>
      <c r="I957"/>
      <c r="J957"/>
      <c r="K957"/>
      <c r="L957"/>
      <c r="M957"/>
      <c r="N957"/>
      <c r="O957"/>
      <c r="P957"/>
      <c r="Q957"/>
      <c r="R957"/>
      <c r="S957"/>
      <c r="T957"/>
      <c r="U957"/>
      <c r="V957"/>
      <c r="W957"/>
      <c r="X957"/>
      <c r="Y957"/>
      <c r="Z957"/>
      <c r="AA957"/>
      <c r="AB957"/>
      <c r="AC957"/>
      <c r="AD957"/>
      <c r="AE957"/>
      <c r="AF957"/>
      <c r="AG957"/>
      <c r="AH957"/>
      <c r="AI957"/>
    </row>
    <row r="958" spans="1:35" s="33" customFormat="1" ht="15.75">
      <c r="A958" s="183"/>
      <c r="B958" s="171"/>
      <c r="C958" s="130"/>
      <c r="D958" s="130"/>
      <c r="E958" s="32"/>
      <c r="F958"/>
      <c r="G958"/>
      <c r="H958"/>
      <c r="I958"/>
      <c r="J958"/>
      <c r="K958"/>
      <c r="L958"/>
      <c r="M958"/>
      <c r="N958"/>
      <c r="O958"/>
      <c r="P958"/>
      <c r="Q958"/>
      <c r="R958"/>
      <c r="S958"/>
      <c r="T958"/>
      <c r="U958"/>
      <c r="V958"/>
      <c r="W958"/>
      <c r="X958"/>
      <c r="Y958"/>
      <c r="Z958"/>
      <c r="AA958"/>
      <c r="AB958"/>
      <c r="AC958"/>
      <c r="AD958"/>
      <c r="AE958"/>
      <c r="AF958"/>
      <c r="AG958"/>
      <c r="AH958"/>
      <c r="AI958"/>
    </row>
    <row r="959" spans="1:35" s="33" customFormat="1" ht="15.75">
      <c r="A959" s="183"/>
      <c r="B959" s="171"/>
      <c r="C959" s="130"/>
      <c r="D959" s="130"/>
      <c r="E959" s="32"/>
      <c r="F959"/>
      <c r="G959"/>
      <c r="H959"/>
      <c r="I959"/>
      <c r="J959"/>
      <c r="K959"/>
      <c r="L959"/>
      <c r="M959"/>
      <c r="N959"/>
      <c r="O959"/>
      <c r="P959"/>
      <c r="Q959"/>
      <c r="R959"/>
      <c r="S959"/>
      <c r="T959"/>
      <c r="U959"/>
      <c r="V959"/>
      <c r="W959"/>
      <c r="X959"/>
      <c r="Y959"/>
      <c r="Z959"/>
      <c r="AA959"/>
      <c r="AB959"/>
      <c r="AC959"/>
      <c r="AD959"/>
      <c r="AE959"/>
      <c r="AF959"/>
      <c r="AG959"/>
      <c r="AH959"/>
      <c r="AI959"/>
    </row>
    <row r="960" spans="1:35" s="33" customFormat="1" ht="15.75">
      <c r="A960" s="183"/>
      <c r="B960" s="171"/>
      <c r="C960" s="130"/>
      <c r="D960" s="130"/>
      <c r="E960" s="32"/>
      <c r="F960"/>
      <c r="G960"/>
      <c r="H960"/>
      <c r="I960"/>
      <c r="J960"/>
      <c r="K960"/>
      <c r="L960"/>
      <c r="M960"/>
      <c r="N960"/>
      <c r="O960"/>
      <c r="P960"/>
      <c r="Q960"/>
      <c r="R960"/>
      <c r="S960"/>
      <c r="T960"/>
      <c r="U960"/>
      <c r="V960"/>
      <c r="W960"/>
      <c r="X960"/>
      <c r="Y960"/>
      <c r="Z960"/>
      <c r="AA960"/>
      <c r="AB960"/>
      <c r="AC960"/>
      <c r="AD960"/>
      <c r="AE960"/>
      <c r="AF960"/>
      <c r="AG960"/>
      <c r="AH960"/>
      <c r="AI960"/>
    </row>
    <row r="961" spans="1:35" s="33" customFormat="1" ht="15.75">
      <c r="A961" s="183"/>
      <c r="B961" s="171"/>
      <c r="C961" s="130"/>
      <c r="D961" s="130"/>
      <c r="E961" s="32"/>
      <c r="F961"/>
      <c r="G961"/>
      <c r="H961"/>
      <c r="I961"/>
      <c r="J961"/>
      <c r="K961"/>
      <c r="L961"/>
      <c r="M961"/>
      <c r="N961"/>
      <c r="O961"/>
      <c r="P961"/>
      <c r="Q961"/>
      <c r="R961"/>
      <c r="S961"/>
      <c r="T961"/>
      <c r="U961"/>
      <c r="V961"/>
      <c r="W961"/>
      <c r="X961"/>
      <c r="Y961"/>
      <c r="Z961"/>
      <c r="AA961"/>
      <c r="AB961"/>
      <c r="AC961"/>
      <c r="AD961"/>
      <c r="AE961"/>
      <c r="AF961"/>
      <c r="AG961"/>
      <c r="AH961"/>
      <c r="AI961"/>
    </row>
    <row r="962" spans="1:35" s="33" customFormat="1" ht="15.75">
      <c r="A962" s="183"/>
      <c r="B962" s="171"/>
      <c r="C962" s="130"/>
      <c r="D962" s="130"/>
      <c r="E962" s="32"/>
      <c r="F962"/>
      <c r="G962"/>
      <c r="H962"/>
      <c r="I962"/>
      <c r="J962"/>
      <c r="K962"/>
      <c r="L962"/>
      <c r="M962"/>
      <c r="N962"/>
      <c r="O962"/>
      <c r="P962"/>
      <c r="Q962"/>
      <c r="R962"/>
      <c r="S962"/>
      <c r="T962"/>
      <c r="U962"/>
      <c r="V962"/>
      <c r="W962"/>
      <c r="X962"/>
      <c r="Y962"/>
      <c r="Z962"/>
      <c r="AA962"/>
      <c r="AB962"/>
      <c r="AC962"/>
      <c r="AD962"/>
      <c r="AE962"/>
      <c r="AF962"/>
      <c r="AG962"/>
      <c r="AH962"/>
      <c r="AI962"/>
    </row>
    <row r="963" spans="1:35" s="33" customFormat="1" ht="15.75">
      <c r="A963" s="183"/>
      <c r="B963" s="171"/>
      <c r="C963" s="130"/>
      <c r="D963" s="130"/>
      <c r="E963" s="32"/>
      <c r="F963"/>
      <c r="G963"/>
      <c r="H963"/>
      <c r="I963"/>
      <c r="J963"/>
      <c r="K963"/>
      <c r="L963"/>
      <c r="M963"/>
      <c r="N963"/>
      <c r="O963"/>
      <c r="P963"/>
      <c r="Q963"/>
      <c r="R963"/>
      <c r="S963"/>
      <c r="T963"/>
      <c r="U963"/>
      <c r="V963"/>
      <c r="W963"/>
      <c r="X963"/>
      <c r="Y963"/>
      <c r="Z963"/>
      <c r="AA963"/>
      <c r="AB963"/>
      <c r="AC963"/>
      <c r="AD963"/>
      <c r="AE963"/>
      <c r="AF963"/>
      <c r="AG963"/>
      <c r="AH963"/>
      <c r="AI963"/>
    </row>
    <row r="964" spans="1:35" s="33" customFormat="1" ht="15.75">
      <c r="A964" s="183"/>
      <c r="B964" s="171"/>
      <c r="C964" s="130"/>
      <c r="D964" s="130"/>
      <c r="E964" s="32"/>
      <c r="F964"/>
      <c r="G964"/>
      <c r="H964"/>
      <c r="I964"/>
      <c r="J964"/>
      <c r="K964"/>
      <c r="L964"/>
      <c r="M964"/>
      <c r="N964"/>
      <c r="O964"/>
      <c r="P964"/>
      <c r="Q964"/>
      <c r="R964"/>
      <c r="S964"/>
      <c r="T964"/>
      <c r="U964"/>
      <c r="V964"/>
      <c r="W964"/>
      <c r="X964"/>
      <c r="Y964"/>
      <c r="Z964"/>
      <c r="AA964"/>
      <c r="AB964"/>
      <c r="AC964"/>
      <c r="AD964"/>
      <c r="AE964"/>
      <c r="AF964"/>
      <c r="AG964"/>
      <c r="AH964"/>
      <c r="AI964"/>
    </row>
    <row r="965" spans="1:35" s="33" customFormat="1" ht="15.75">
      <c r="A965" s="183"/>
      <c r="B965" s="171"/>
      <c r="C965" s="130"/>
      <c r="D965" s="130"/>
      <c r="E965" s="32"/>
      <c r="F965"/>
      <c r="G965"/>
      <c r="H965"/>
      <c r="I965"/>
      <c r="J965"/>
      <c r="K965"/>
      <c r="L965"/>
      <c r="M965"/>
      <c r="N965"/>
      <c r="O965"/>
      <c r="P965"/>
      <c r="Q965"/>
      <c r="R965"/>
      <c r="S965"/>
      <c r="T965"/>
      <c r="U965"/>
      <c r="V965"/>
      <c r="W965"/>
      <c r="X965"/>
      <c r="Y965"/>
      <c r="Z965"/>
      <c r="AA965"/>
      <c r="AB965"/>
      <c r="AC965"/>
      <c r="AD965"/>
      <c r="AE965"/>
      <c r="AF965"/>
      <c r="AG965"/>
      <c r="AH965"/>
      <c r="AI965"/>
    </row>
    <row r="966" spans="1:35" s="33" customFormat="1" ht="15.75">
      <c r="A966" s="183"/>
      <c r="B966" s="171"/>
      <c r="C966" s="130"/>
      <c r="D966" s="130"/>
      <c r="E966" s="32"/>
      <c r="F966"/>
      <c r="G966"/>
      <c r="H966"/>
      <c r="I966"/>
      <c r="J966"/>
      <c r="K966"/>
      <c r="L966"/>
      <c r="M966"/>
      <c r="N966"/>
      <c r="O966"/>
      <c r="P966"/>
      <c r="Q966"/>
      <c r="R966"/>
      <c r="S966"/>
      <c r="T966"/>
      <c r="U966"/>
      <c r="V966"/>
      <c r="W966"/>
      <c r="X966"/>
      <c r="Y966"/>
      <c r="Z966"/>
      <c r="AA966"/>
      <c r="AB966"/>
      <c r="AC966"/>
      <c r="AD966"/>
      <c r="AE966"/>
      <c r="AF966"/>
      <c r="AG966"/>
      <c r="AH966"/>
      <c r="AI966"/>
    </row>
    <row r="967" spans="1:35" s="33" customFormat="1" ht="15.75">
      <c r="A967" s="183"/>
      <c r="B967" s="171"/>
      <c r="C967" s="130"/>
      <c r="D967" s="130"/>
      <c r="E967" s="32"/>
      <c r="F967"/>
      <c r="G967"/>
      <c r="H967"/>
      <c r="I967"/>
      <c r="J967"/>
      <c r="K967"/>
      <c r="L967"/>
      <c r="M967"/>
      <c r="N967"/>
      <c r="O967"/>
      <c r="P967"/>
      <c r="Q967"/>
      <c r="R967"/>
      <c r="S967"/>
      <c r="T967"/>
      <c r="U967"/>
      <c r="V967"/>
      <c r="W967"/>
      <c r="X967"/>
      <c r="Y967"/>
      <c r="Z967"/>
      <c r="AA967"/>
      <c r="AB967"/>
      <c r="AC967"/>
      <c r="AD967"/>
      <c r="AE967"/>
      <c r="AF967"/>
      <c r="AG967"/>
      <c r="AH967"/>
      <c r="AI967"/>
    </row>
    <row r="968" spans="1:35" s="33" customFormat="1" ht="15.75">
      <c r="A968" s="183"/>
      <c r="B968" s="171"/>
      <c r="C968" s="130"/>
      <c r="D968" s="130"/>
      <c r="E968" s="32"/>
      <c r="F968"/>
      <c r="G968"/>
      <c r="H968"/>
      <c r="I968"/>
      <c r="J968"/>
      <c r="K968"/>
      <c r="L968"/>
      <c r="M968"/>
      <c r="N968"/>
      <c r="O968"/>
      <c r="P968"/>
      <c r="Q968"/>
      <c r="R968"/>
      <c r="S968"/>
      <c r="T968"/>
      <c r="U968"/>
      <c r="V968"/>
      <c r="W968"/>
      <c r="X968"/>
      <c r="Y968"/>
      <c r="Z968"/>
      <c r="AA968"/>
      <c r="AB968"/>
      <c r="AC968"/>
      <c r="AD968"/>
      <c r="AE968"/>
      <c r="AF968"/>
      <c r="AG968"/>
      <c r="AH968"/>
      <c r="AI968"/>
    </row>
    <row r="969" spans="1:35" s="33" customFormat="1" ht="15.75">
      <c r="A969" s="183"/>
      <c r="B969" s="171"/>
      <c r="C969" s="130"/>
      <c r="D969" s="130"/>
      <c r="E969" s="32"/>
      <c r="F969"/>
      <c r="G969"/>
      <c r="H969"/>
      <c r="I969"/>
      <c r="J969"/>
      <c r="K969"/>
      <c r="L969"/>
      <c r="M969"/>
      <c r="N969"/>
      <c r="O969"/>
      <c r="P969"/>
      <c r="Q969"/>
      <c r="R969"/>
      <c r="S969"/>
      <c r="T969"/>
      <c r="U969"/>
      <c r="V969"/>
      <c r="W969"/>
      <c r="X969"/>
      <c r="Y969"/>
      <c r="Z969"/>
      <c r="AA969"/>
      <c r="AB969"/>
      <c r="AC969"/>
      <c r="AD969"/>
      <c r="AE969"/>
      <c r="AF969"/>
      <c r="AG969"/>
      <c r="AH969"/>
      <c r="AI969"/>
    </row>
    <row r="970" spans="1:35" s="33" customFormat="1" ht="15.75">
      <c r="A970" s="183"/>
      <c r="B970" s="171"/>
      <c r="C970" s="130"/>
      <c r="D970" s="130"/>
      <c r="E970" s="32"/>
      <c r="F970"/>
      <c r="G970"/>
      <c r="H970"/>
      <c r="I970"/>
      <c r="J970"/>
      <c r="K970"/>
      <c r="L970"/>
      <c r="M970"/>
      <c r="N970"/>
      <c r="O970"/>
      <c r="P970"/>
      <c r="Q970"/>
      <c r="R970"/>
      <c r="S970"/>
      <c r="T970"/>
      <c r="U970"/>
      <c r="V970"/>
      <c r="W970"/>
      <c r="X970"/>
      <c r="Y970"/>
      <c r="Z970"/>
      <c r="AA970"/>
      <c r="AB970"/>
      <c r="AC970"/>
      <c r="AD970"/>
      <c r="AE970"/>
      <c r="AF970"/>
      <c r="AG970"/>
      <c r="AH970"/>
      <c r="AI970"/>
    </row>
    <row r="971" spans="1:35" s="33" customFormat="1" ht="15.75">
      <c r="A971" s="183"/>
      <c r="B971" s="171"/>
      <c r="C971" s="130"/>
      <c r="D971" s="130"/>
      <c r="E971" s="32"/>
      <c r="F971"/>
      <c r="G971"/>
      <c r="H971"/>
      <c r="I971"/>
      <c r="J971"/>
      <c r="K971"/>
      <c r="L971"/>
      <c r="M971"/>
      <c r="N971"/>
      <c r="O971"/>
      <c r="P971"/>
      <c r="Q971"/>
      <c r="R971"/>
      <c r="S971"/>
      <c r="T971"/>
      <c r="U971"/>
      <c r="V971"/>
      <c r="W971"/>
      <c r="X971"/>
      <c r="Y971"/>
      <c r="Z971"/>
      <c r="AA971"/>
      <c r="AB971"/>
      <c r="AC971"/>
      <c r="AD971"/>
      <c r="AE971"/>
      <c r="AF971"/>
      <c r="AG971"/>
      <c r="AH971"/>
      <c r="AI971"/>
    </row>
    <row r="972" spans="1:35" s="33" customFormat="1" ht="15.75">
      <c r="A972" s="183"/>
      <c r="B972" s="171"/>
      <c r="C972" s="130"/>
      <c r="D972" s="130"/>
      <c r="E972" s="32"/>
      <c r="F972"/>
      <c r="G972"/>
      <c r="H972"/>
      <c r="I972"/>
      <c r="J972"/>
      <c r="K972"/>
      <c r="L972"/>
      <c r="M972"/>
      <c r="N972"/>
      <c r="O972"/>
      <c r="P972"/>
      <c r="Q972"/>
      <c r="R972"/>
      <c r="S972"/>
      <c r="T972"/>
      <c r="U972"/>
      <c r="V972"/>
      <c r="W972"/>
      <c r="X972"/>
      <c r="Y972"/>
      <c r="Z972"/>
      <c r="AA972"/>
      <c r="AB972"/>
      <c r="AC972"/>
      <c r="AD972"/>
      <c r="AE972"/>
      <c r="AF972"/>
      <c r="AG972"/>
      <c r="AH972"/>
      <c r="AI972"/>
    </row>
    <row r="973" spans="1:35" s="33" customFormat="1" ht="15.75">
      <c r="A973" s="183"/>
      <c r="B973" s="171"/>
      <c r="C973" s="130"/>
      <c r="D973" s="130"/>
      <c r="E973" s="32"/>
      <c r="F973"/>
      <c r="G973"/>
      <c r="H973"/>
      <c r="I973"/>
      <c r="J973"/>
      <c r="K973"/>
      <c r="L973"/>
      <c r="M973"/>
      <c r="N973"/>
      <c r="O973"/>
      <c r="P973"/>
      <c r="Q973"/>
      <c r="R973"/>
      <c r="S973"/>
      <c r="T973"/>
      <c r="U973"/>
      <c r="V973"/>
      <c r="W973"/>
      <c r="X973"/>
      <c r="Y973"/>
      <c r="Z973"/>
      <c r="AA973"/>
      <c r="AB973"/>
      <c r="AC973"/>
      <c r="AD973"/>
      <c r="AE973"/>
      <c r="AF973"/>
      <c r="AG973"/>
      <c r="AH973"/>
      <c r="AI973"/>
    </row>
    <row r="974" spans="1:35" s="33" customFormat="1" ht="15.75">
      <c r="A974" s="183"/>
      <c r="B974" s="171"/>
      <c r="C974" s="130"/>
      <c r="D974" s="130"/>
      <c r="E974" s="32"/>
      <c r="F974"/>
      <c r="G974"/>
      <c r="H974"/>
      <c r="I974"/>
      <c r="J974"/>
      <c r="K974"/>
      <c r="L974"/>
      <c r="M974"/>
      <c r="N974"/>
      <c r="O974"/>
      <c r="P974"/>
      <c r="Q974"/>
      <c r="R974"/>
      <c r="S974"/>
      <c r="T974"/>
      <c r="U974"/>
      <c r="V974"/>
      <c r="W974"/>
      <c r="X974"/>
      <c r="Y974"/>
      <c r="Z974"/>
      <c r="AA974"/>
      <c r="AB974"/>
      <c r="AC974"/>
      <c r="AD974"/>
      <c r="AE974"/>
      <c r="AF974"/>
      <c r="AG974"/>
      <c r="AH974"/>
      <c r="AI974"/>
    </row>
    <row r="975" spans="1:35" s="33" customFormat="1" ht="15.75">
      <c r="A975" s="183"/>
      <c r="B975" s="171"/>
      <c r="C975" s="130"/>
      <c r="D975" s="130"/>
      <c r="E975" s="32"/>
      <c r="F975"/>
      <c r="G975"/>
      <c r="H975"/>
      <c r="I975"/>
      <c r="J975"/>
      <c r="K975"/>
      <c r="L975"/>
      <c r="M975"/>
      <c r="N975"/>
      <c r="O975"/>
      <c r="P975"/>
      <c r="Q975"/>
      <c r="R975"/>
      <c r="S975"/>
      <c r="T975"/>
      <c r="U975"/>
      <c r="V975"/>
      <c r="W975"/>
      <c r="X975"/>
      <c r="Y975"/>
      <c r="Z975"/>
      <c r="AA975"/>
      <c r="AB975"/>
      <c r="AC975"/>
      <c r="AD975"/>
      <c r="AE975"/>
      <c r="AF975"/>
      <c r="AG975"/>
      <c r="AH975"/>
      <c r="AI975"/>
    </row>
    <row r="976" spans="1:35" s="33" customFormat="1" ht="15.75">
      <c r="A976" s="183"/>
      <c r="B976" s="171"/>
      <c r="C976" s="130"/>
      <c r="D976" s="130"/>
      <c r="E976" s="32"/>
      <c r="F976"/>
      <c r="G976"/>
      <c r="H976"/>
      <c r="I976"/>
      <c r="J976"/>
      <c r="K976"/>
      <c r="L976"/>
      <c r="M976"/>
      <c r="N976"/>
      <c r="O976"/>
      <c r="P976"/>
      <c r="Q976"/>
      <c r="R976"/>
      <c r="S976"/>
      <c r="T976"/>
      <c r="U976"/>
      <c r="V976"/>
      <c r="W976"/>
      <c r="X976"/>
      <c r="Y976"/>
      <c r="Z976"/>
      <c r="AA976"/>
      <c r="AB976"/>
      <c r="AC976"/>
      <c r="AD976"/>
      <c r="AE976"/>
      <c r="AF976"/>
      <c r="AG976"/>
      <c r="AH976"/>
      <c r="AI976"/>
    </row>
    <row r="977" spans="1:35" s="33" customFormat="1" ht="15.75">
      <c r="A977" s="183"/>
      <c r="B977" s="171"/>
      <c r="C977" s="130"/>
      <c r="D977" s="130"/>
      <c r="E977" s="32"/>
      <c r="F977"/>
      <c r="G977"/>
      <c r="H977"/>
      <c r="I977"/>
      <c r="J977"/>
      <c r="K977"/>
      <c r="L977"/>
      <c r="M977"/>
      <c r="N977"/>
      <c r="O977"/>
      <c r="P977"/>
      <c r="Q977"/>
      <c r="R977"/>
      <c r="S977"/>
      <c r="T977"/>
      <c r="U977"/>
      <c r="V977"/>
      <c r="W977"/>
      <c r="X977"/>
      <c r="Y977"/>
      <c r="Z977"/>
      <c r="AA977"/>
      <c r="AB977"/>
      <c r="AC977"/>
      <c r="AD977"/>
      <c r="AE977"/>
      <c r="AF977"/>
      <c r="AG977"/>
      <c r="AH977"/>
      <c r="AI977"/>
    </row>
    <row r="978" spans="1:35" s="33" customFormat="1" ht="15.75">
      <c r="A978" s="183"/>
      <c r="B978" s="171"/>
      <c r="C978" s="130"/>
      <c r="D978" s="130"/>
      <c r="E978" s="32"/>
      <c r="F978"/>
      <c r="G978"/>
      <c r="H978"/>
      <c r="I978"/>
      <c r="J978"/>
      <c r="K978"/>
      <c r="L978"/>
      <c r="M978"/>
      <c r="N978"/>
      <c r="O978"/>
      <c r="P978"/>
      <c r="Q978"/>
      <c r="R978"/>
      <c r="S978"/>
      <c r="T978"/>
      <c r="U978"/>
      <c r="V978"/>
      <c r="W978"/>
      <c r="X978"/>
      <c r="Y978"/>
      <c r="Z978"/>
      <c r="AA978"/>
      <c r="AB978"/>
      <c r="AC978"/>
      <c r="AD978"/>
      <c r="AE978"/>
      <c r="AF978"/>
      <c r="AG978"/>
      <c r="AH978"/>
      <c r="AI978"/>
    </row>
    <row r="979" spans="1:35" s="33" customFormat="1" ht="15.75">
      <c r="A979" s="183"/>
      <c r="B979" s="171"/>
      <c r="C979" s="130"/>
      <c r="D979" s="130"/>
      <c r="E979" s="32"/>
      <c r="F979"/>
      <c r="G979"/>
      <c r="H979"/>
      <c r="I979"/>
      <c r="J979"/>
      <c r="K979"/>
      <c r="L979"/>
      <c r="M979"/>
      <c r="N979"/>
      <c r="O979"/>
      <c r="P979"/>
      <c r="Q979"/>
      <c r="R979"/>
      <c r="S979"/>
      <c r="T979"/>
      <c r="U979"/>
      <c r="V979"/>
      <c r="W979"/>
      <c r="X979"/>
      <c r="Y979"/>
      <c r="Z979"/>
      <c r="AA979"/>
      <c r="AB979"/>
      <c r="AC979"/>
      <c r="AD979"/>
      <c r="AE979"/>
      <c r="AF979"/>
      <c r="AG979"/>
      <c r="AH979"/>
      <c r="AI979"/>
    </row>
    <row r="980" spans="1:35" s="33" customFormat="1" ht="15.75">
      <c r="A980" s="183"/>
      <c r="B980" s="171"/>
      <c r="C980" s="130"/>
      <c r="D980" s="130"/>
      <c r="E980" s="32"/>
      <c r="F980"/>
      <c r="G980"/>
      <c r="H980"/>
      <c r="I980"/>
      <c r="J980"/>
      <c r="K980"/>
      <c r="L980"/>
      <c r="M980"/>
      <c r="N980"/>
      <c r="O980"/>
      <c r="P980"/>
      <c r="Q980"/>
      <c r="R980"/>
      <c r="S980"/>
      <c r="T980"/>
      <c r="U980"/>
      <c r="V980"/>
      <c r="W980"/>
      <c r="X980"/>
      <c r="Y980"/>
      <c r="Z980"/>
      <c r="AA980"/>
      <c r="AB980"/>
      <c r="AC980"/>
      <c r="AD980"/>
      <c r="AE980"/>
      <c r="AF980"/>
      <c r="AG980"/>
      <c r="AH980"/>
      <c r="AI980"/>
    </row>
    <row r="981" spans="1:35" s="33" customFormat="1" ht="15.75">
      <c r="A981" s="183"/>
      <c r="B981" s="171"/>
      <c r="C981" s="130"/>
      <c r="D981" s="130"/>
      <c r="E981" s="32"/>
      <c r="F981"/>
      <c r="G981"/>
      <c r="H981"/>
      <c r="I981"/>
      <c r="J981"/>
      <c r="K981"/>
      <c r="L981"/>
      <c r="M981"/>
      <c r="N981"/>
      <c r="O981"/>
      <c r="P981"/>
      <c r="Q981"/>
      <c r="R981"/>
      <c r="S981"/>
      <c r="T981"/>
      <c r="U981"/>
      <c r="V981"/>
      <c r="W981"/>
      <c r="X981"/>
      <c r="Y981"/>
      <c r="Z981"/>
      <c r="AA981"/>
      <c r="AB981"/>
      <c r="AC981"/>
      <c r="AD981"/>
      <c r="AE981"/>
      <c r="AF981"/>
      <c r="AG981"/>
      <c r="AH981"/>
      <c r="AI981"/>
    </row>
    <row r="982" spans="1:35" s="33" customFormat="1" ht="15.75">
      <c r="A982" s="183"/>
      <c r="B982" s="171"/>
      <c r="C982" s="130"/>
      <c r="D982" s="130"/>
      <c r="E982" s="32"/>
      <c r="F982"/>
      <c r="G982"/>
      <c r="H982"/>
      <c r="I982"/>
      <c r="J982"/>
      <c r="K982"/>
      <c r="L982"/>
      <c r="M982"/>
      <c r="N982"/>
      <c r="O982"/>
      <c r="P982"/>
      <c r="Q982"/>
      <c r="R982"/>
      <c r="S982"/>
      <c r="T982"/>
      <c r="U982"/>
      <c r="V982"/>
      <c r="W982"/>
      <c r="X982"/>
      <c r="Y982"/>
      <c r="Z982"/>
      <c r="AA982"/>
      <c r="AB982"/>
      <c r="AC982"/>
      <c r="AD982"/>
      <c r="AE982"/>
      <c r="AF982"/>
      <c r="AG982"/>
      <c r="AH982"/>
      <c r="AI982"/>
    </row>
    <row r="983" spans="1:35" s="33" customFormat="1" ht="15.75">
      <c r="A983" s="183"/>
      <c r="B983" s="171"/>
      <c r="C983" s="130"/>
      <c r="D983" s="130"/>
      <c r="E983" s="32"/>
      <c r="F983"/>
      <c r="G983"/>
      <c r="H983"/>
      <c r="I983"/>
      <c r="J983"/>
      <c r="K983"/>
      <c r="L983"/>
      <c r="M983"/>
      <c r="N983"/>
      <c r="O983"/>
      <c r="P983"/>
      <c r="Q983"/>
      <c r="R983"/>
      <c r="S983"/>
      <c r="T983"/>
      <c r="U983"/>
      <c r="V983"/>
      <c r="W983"/>
      <c r="X983"/>
      <c r="Y983"/>
      <c r="Z983"/>
      <c r="AA983"/>
      <c r="AB983"/>
      <c r="AC983"/>
      <c r="AD983"/>
      <c r="AE983"/>
      <c r="AF983"/>
      <c r="AG983"/>
      <c r="AH983"/>
      <c r="AI983"/>
    </row>
    <row r="984" spans="1:35" s="33" customFormat="1" ht="15.75">
      <c r="A984" s="183"/>
      <c r="B984" s="171"/>
      <c r="C984" s="130"/>
      <c r="D984" s="130"/>
      <c r="E984" s="32"/>
      <c r="F984"/>
      <c r="G984"/>
      <c r="H984"/>
      <c r="I984"/>
      <c r="J984"/>
      <c r="K984"/>
      <c r="L984"/>
      <c r="M984"/>
      <c r="N984"/>
      <c r="O984"/>
      <c r="P984"/>
      <c r="Q984"/>
      <c r="R984"/>
      <c r="S984"/>
      <c r="T984"/>
      <c r="U984"/>
      <c r="V984"/>
      <c r="W984"/>
      <c r="X984"/>
      <c r="Y984"/>
      <c r="Z984"/>
      <c r="AA984"/>
      <c r="AB984"/>
      <c r="AC984"/>
      <c r="AD984"/>
      <c r="AE984"/>
      <c r="AF984"/>
      <c r="AG984"/>
      <c r="AH984"/>
      <c r="AI984"/>
    </row>
    <row r="985" spans="1:35" s="33" customFormat="1" ht="15.75">
      <c r="A985" s="183"/>
      <c r="B985" s="171"/>
      <c r="C985" s="130"/>
      <c r="D985" s="130"/>
      <c r="E985" s="32"/>
      <c r="F985"/>
      <c r="G985"/>
      <c r="H985"/>
      <c r="I985"/>
      <c r="J985"/>
      <c r="K985"/>
      <c r="L985"/>
      <c r="M985"/>
      <c r="N985"/>
      <c r="O985"/>
      <c r="P985"/>
      <c r="Q985"/>
      <c r="R985"/>
      <c r="S985"/>
      <c r="T985"/>
      <c r="U985"/>
      <c r="V985"/>
      <c r="W985"/>
      <c r="X985"/>
      <c r="Y985"/>
      <c r="Z985"/>
      <c r="AA985"/>
      <c r="AB985"/>
      <c r="AC985"/>
      <c r="AD985"/>
      <c r="AE985"/>
      <c r="AF985"/>
      <c r="AG985"/>
      <c r="AH985"/>
      <c r="AI985"/>
    </row>
    <row r="986" spans="1:35" s="33" customFormat="1" ht="15.75">
      <c r="A986" s="183"/>
      <c r="B986" s="171"/>
      <c r="C986" s="130"/>
      <c r="D986" s="130"/>
      <c r="E986" s="32"/>
      <c r="F986"/>
      <c r="G986"/>
      <c r="H986"/>
      <c r="I986"/>
      <c r="J986"/>
      <c r="K986"/>
      <c r="L986"/>
      <c r="M986"/>
      <c r="N986"/>
      <c r="O986"/>
      <c r="P986"/>
      <c r="Q986"/>
      <c r="R986"/>
      <c r="S986"/>
      <c r="T986"/>
      <c r="U986"/>
      <c r="V986"/>
      <c r="W986"/>
      <c r="X986"/>
      <c r="Y986"/>
      <c r="Z986"/>
      <c r="AA986"/>
      <c r="AB986"/>
      <c r="AC986"/>
      <c r="AD986"/>
      <c r="AE986"/>
      <c r="AF986"/>
      <c r="AG986"/>
      <c r="AH986"/>
      <c r="AI986"/>
    </row>
    <row r="987" spans="1:35" s="33" customFormat="1" ht="15.75">
      <c r="A987" s="183"/>
      <c r="B987" s="171"/>
      <c r="C987" s="130"/>
      <c r="D987" s="130"/>
      <c r="E987" s="32"/>
      <c r="F987"/>
      <c r="G987"/>
      <c r="H987"/>
      <c r="I987"/>
      <c r="J987"/>
      <c r="K987"/>
      <c r="L987"/>
      <c r="M987"/>
      <c r="N987"/>
      <c r="O987"/>
      <c r="P987"/>
      <c r="Q987"/>
      <c r="R987"/>
      <c r="S987"/>
      <c r="T987"/>
      <c r="U987"/>
      <c r="V987"/>
      <c r="W987"/>
      <c r="X987"/>
      <c r="Y987"/>
      <c r="Z987"/>
      <c r="AA987"/>
      <c r="AB987"/>
      <c r="AC987"/>
      <c r="AD987"/>
      <c r="AE987"/>
      <c r="AF987"/>
      <c r="AG987"/>
      <c r="AH987"/>
      <c r="AI987"/>
    </row>
    <row r="988" spans="1:35" s="33" customFormat="1" ht="15.75">
      <c r="A988" s="183"/>
      <c r="B988" s="171"/>
      <c r="C988" s="130"/>
      <c r="D988" s="130"/>
      <c r="E988" s="32"/>
      <c r="F988"/>
      <c r="G988"/>
      <c r="H988"/>
      <c r="I988"/>
      <c r="J988"/>
      <c r="K988"/>
      <c r="L988"/>
      <c r="M988"/>
      <c r="N988"/>
      <c r="O988"/>
      <c r="P988"/>
      <c r="Q988"/>
      <c r="R988"/>
      <c r="S988"/>
      <c r="T988"/>
      <c r="U988"/>
      <c r="V988"/>
      <c r="W988"/>
      <c r="X988"/>
      <c r="Y988"/>
      <c r="Z988"/>
      <c r="AA988"/>
      <c r="AB988"/>
      <c r="AC988"/>
      <c r="AD988"/>
      <c r="AE988"/>
      <c r="AF988"/>
      <c r="AG988"/>
      <c r="AH988"/>
      <c r="AI988"/>
    </row>
    <row r="989" spans="1:35" s="33" customFormat="1" ht="15.75">
      <c r="A989" s="183"/>
      <c r="B989" s="171"/>
      <c r="C989" s="130"/>
      <c r="D989" s="130"/>
      <c r="E989" s="32"/>
      <c r="F989"/>
      <c r="G989"/>
      <c r="H989"/>
      <c r="I989"/>
      <c r="J989"/>
      <c r="K989"/>
      <c r="L989"/>
      <c r="M989"/>
      <c r="N989"/>
      <c r="O989"/>
      <c r="P989"/>
      <c r="Q989"/>
      <c r="R989"/>
      <c r="S989"/>
      <c r="T989"/>
      <c r="U989"/>
      <c r="V989"/>
      <c r="W989"/>
      <c r="X989"/>
      <c r="Y989"/>
      <c r="Z989"/>
      <c r="AA989"/>
      <c r="AB989"/>
      <c r="AC989"/>
      <c r="AD989"/>
      <c r="AE989"/>
      <c r="AF989"/>
      <c r="AG989"/>
      <c r="AH989"/>
      <c r="AI989"/>
    </row>
    <row r="990" spans="1:35" s="33" customFormat="1" ht="15.75">
      <c r="A990" s="183"/>
      <c r="B990" s="171"/>
      <c r="C990" s="130"/>
      <c r="D990" s="130"/>
      <c r="E990" s="32"/>
      <c r="F990"/>
      <c r="G990"/>
      <c r="H990"/>
      <c r="I990"/>
      <c r="J990"/>
      <c r="K990"/>
      <c r="L990"/>
      <c r="M990"/>
      <c r="N990"/>
      <c r="O990"/>
      <c r="P990"/>
      <c r="Q990"/>
      <c r="R990"/>
      <c r="S990"/>
      <c r="T990"/>
      <c r="U990"/>
      <c r="V990"/>
      <c r="W990"/>
      <c r="X990"/>
      <c r="Y990"/>
      <c r="Z990"/>
      <c r="AA990"/>
      <c r="AB990"/>
      <c r="AC990"/>
      <c r="AD990"/>
      <c r="AE990"/>
      <c r="AF990"/>
      <c r="AG990"/>
      <c r="AH990"/>
      <c r="AI990"/>
    </row>
    <row r="991" spans="1:35" s="33" customFormat="1" ht="15.75">
      <c r="A991" s="183"/>
      <c r="B991" s="171"/>
      <c r="C991" s="130"/>
      <c r="D991" s="130"/>
      <c r="E991" s="32"/>
      <c r="F991"/>
      <c r="G991"/>
      <c r="H991"/>
      <c r="I991"/>
      <c r="J991"/>
      <c r="K991"/>
      <c r="L991"/>
      <c r="M991"/>
      <c r="N991"/>
      <c r="O991"/>
      <c r="P991"/>
      <c r="Q991"/>
      <c r="R991"/>
      <c r="S991"/>
      <c r="T991"/>
      <c r="U991"/>
      <c r="V991"/>
      <c r="W991"/>
      <c r="X991"/>
      <c r="Y991"/>
      <c r="Z991"/>
      <c r="AA991"/>
      <c r="AB991"/>
      <c r="AC991"/>
      <c r="AD991"/>
      <c r="AE991"/>
      <c r="AF991"/>
      <c r="AG991"/>
      <c r="AH991"/>
      <c r="AI991"/>
    </row>
    <row r="992" spans="1:35" s="33" customFormat="1" ht="15.75">
      <c r="A992" s="183"/>
      <c r="B992" s="171"/>
      <c r="C992" s="130"/>
      <c r="D992" s="130"/>
      <c r="E992" s="32"/>
      <c r="F992"/>
      <c r="G992"/>
      <c r="H992"/>
      <c r="I992"/>
      <c r="J992"/>
      <c r="K992"/>
      <c r="L992"/>
      <c r="M992"/>
      <c r="N992"/>
      <c r="O992"/>
      <c r="P992"/>
      <c r="Q992"/>
      <c r="R992"/>
      <c r="S992"/>
      <c r="T992"/>
      <c r="U992"/>
      <c r="V992"/>
      <c r="W992"/>
      <c r="X992"/>
      <c r="Y992"/>
      <c r="Z992"/>
      <c r="AA992"/>
      <c r="AB992"/>
      <c r="AC992"/>
      <c r="AD992"/>
      <c r="AE992"/>
      <c r="AF992"/>
      <c r="AG992"/>
      <c r="AH992"/>
      <c r="AI992"/>
    </row>
    <row r="993" spans="1:35" s="33" customFormat="1" ht="15.75">
      <c r="A993" s="183"/>
      <c r="B993" s="171"/>
      <c r="C993" s="130"/>
      <c r="D993" s="130"/>
      <c r="E993" s="32"/>
      <c r="F993"/>
      <c r="G993"/>
      <c r="H993"/>
      <c r="I993"/>
      <c r="J993"/>
      <c r="K993"/>
      <c r="L993"/>
      <c r="M993"/>
      <c r="N993"/>
      <c r="O993"/>
      <c r="P993"/>
      <c r="Q993"/>
      <c r="R993"/>
      <c r="S993"/>
      <c r="T993"/>
      <c r="U993"/>
      <c r="V993"/>
      <c r="W993"/>
      <c r="X993"/>
      <c r="Y993"/>
      <c r="Z993"/>
      <c r="AA993"/>
      <c r="AB993"/>
      <c r="AC993"/>
      <c r="AD993"/>
      <c r="AE993"/>
      <c r="AF993"/>
      <c r="AG993"/>
      <c r="AH993"/>
      <c r="AI993"/>
    </row>
    <row r="994" spans="1:35" s="33" customFormat="1" ht="15.75">
      <c r="A994" s="183"/>
      <c r="B994" s="171"/>
      <c r="C994" s="130"/>
      <c r="D994" s="130"/>
      <c r="E994" s="32"/>
      <c r="F994"/>
      <c r="G994"/>
      <c r="H994"/>
      <c r="I994"/>
      <c r="J994"/>
      <c r="K994"/>
      <c r="L994"/>
      <c r="M994"/>
      <c r="N994"/>
      <c r="O994"/>
      <c r="P994"/>
      <c r="Q994"/>
      <c r="R994"/>
      <c r="S994"/>
      <c r="T994"/>
      <c r="U994"/>
      <c r="V994"/>
      <c r="W994"/>
      <c r="X994"/>
      <c r="Y994"/>
      <c r="Z994"/>
      <c r="AA994"/>
      <c r="AB994"/>
      <c r="AC994"/>
      <c r="AD994"/>
      <c r="AE994"/>
      <c r="AF994"/>
      <c r="AG994"/>
      <c r="AH994"/>
      <c r="AI994"/>
    </row>
    <row r="995" spans="1:35" s="33" customFormat="1" ht="15.75">
      <c r="A995" s="183"/>
      <c r="B995" s="171"/>
      <c r="C995" s="130"/>
      <c r="D995" s="130"/>
      <c r="E995" s="32"/>
      <c r="F995"/>
      <c r="G995"/>
      <c r="H995"/>
      <c r="I995"/>
      <c r="J995"/>
      <c r="K995"/>
      <c r="L995"/>
      <c r="M995"/>
      <c r="N995"/>
      <c r="O995"/>
      <c r="P995"/>
      <c r="Q995"/>
      <c r="R995"/>
      <c r="S995"/>
      <c r="T995"/>
      <c r="U995"/>
      <c r="V995"/>
      <c r="W995"/>
      <c r="X995"/>
      <c r="Y995"/>
      <c r="Z995"/>
      <c r="AA995"/>
      <c r="AB995"/>
      <c r="AC995"/>
      <c r="AD995"/>
      <c r="AE995"/>
      <c r="AF995"/>
      <c r="AG995"/>
      <c r="AH995"/>
      <c r="AI995"/>
    </row>
    <row r="996" spans="1:35" s="33" customFormat="1" ht="15.75">
      <c r="A996" s="183"/>
      <c r="B996" s="171"/>
      <c r="C996" s="130"/>
      <c r="D996" s="130"/>
      <c r="E996" s="32"/>
      <c r="F996"/>
      <c r="G996"/>
      <c r="H996"/>
      <c r="I996"/>
      <c r="J996"/>
      <c r="K996"/>
      <c r="L996"/>
      <c r="M996"/>
      <c r="N996"/>
      <c r="O996"/>
      <c r="P996"/>
      <c r="Q996"/>
      <c r="R996"/>
      <c r="S996"/>
      <c r="T996"/>
      <c r="U996"/>
      <c r="V996"/>
      <c r="W996"/>
      <c r="X996"/>
      <c r="Y996"/>
      <c r="Z996"/>
      <c r="AA996"/>
      <c r="AB996"/>
      <c r="AC996"/>
      <c r="AD996"/>
      <c r="AE996"/>
      <c r="AF996"/>
      <c r="AG996"/>
      <c r="AH996"/>
      <c r="AI996"/>
    </row>
    <row r="997" spans="1:35" s="33" customFormat="1" ht="15.75">
      <c r="A997" s="183"/>
      <c r="B997" s="171"/>
      <c r="C997" s="130"/>
      <c r="D997" s="130"/>
      <c r="E997" s="32"/>
      <c r="F997"/>
      <c r="G997"/>
      <c r="H997"/>
      <c r="I997"/>
      <c r="J997"/>
      <c r="K997"/>
      <c r="L997"/>
      <c r="M997"/>
      <c r="N997"/>
      <c r="O997"/>
      <c r="P997"/>
      <c r="Q997"/>
      <c r="R997"/>
      <c r="S997"/>
      <c r="T997"/>
      <c r="U997"/>
      <c r="V997"/>
      <c r="W997"/>
      <c r="X997"/>
      <c r="Y997"/>
      <c r="Z997"/>
      <c r="AA997"/>
      <c r="AB997"/>
      <c r="AC997"/>
      <c r="AD997"/>
      <c r="AE997"/>
      <c r="AF997"/>
      <c r="AG997"/>
      <c r="AH997"/>
      <c r="AI997"/>
    </row>
    <row r="998" spans="1:35" s="33" customFormat="1" ht="15.75">
      <c r="A998" s="183"/>
      <c r="B998" s="171"/>
      <c r="C998" s="130"/>
      <c r="D998" s="130"/>
      <c r="E998" s="32"/>
      <c r="F998"/>
      <c r="G998"/>
      <c r="H998"/>
      <c r="I998"/>
      <c r="J998"/>
      <c r="K998"/>
      <c r="L998"/>
      <c r="M998"/>
      <c r="N998"/>
      <c r="O998"/>
      <c r="P998"/>
      <c r="Q998"/>
      <c r="R998"/>
      <c r="S998"/>
      <c r="T998"/>
      <c r="U998"/>
      <c r="V998"/>
      <c r="W998"/>
      <c r="X998"/>
      <c r="Y998"/>
      <c r="Z998"/>
      <c r="AA998"/>
      <c r="AB998"/>
      <c r="AC998"/>
      <c r="AD998"/>
      <c r="AE998"/>
      <c r="AF998"/>
      <c r="AG998"/>
      <c r="AH998"/>
      <c r="AI998"/>
    </row>
    <row r="999" spans="1:35" s="33" customFormat="1" ht="15.75">
      <c r="A999" s="183"/>
      <c r="B999" s="171"/>
      <c r="C999" s="130"/>
      <c r="D999" s="130"/>
      <c r="E999" s="32"/>
      <c r="F999"/>
      <c r="G999"/>
      <c r="H999"/>
      <c r="I999"/>
      <c r="J999"/>
      <c r="K999"/>
      <c r="L999"/>
      <c r="M999"/>
      <c r="N999"/>
      <c r="O999"/>
      <c r="P999"/>
      <c r="Q999"/>
      <c r="R999"/>
      <c r="S999"/>
      <c r="T999"/>
      <c r="U999"/>
      <c r="V999"/>
      <c r="W999"/>
      <c r="X999"/>
      <c r="Y999"/>
      <c r="Z999"/>
      <c r="AA999"/>
      <c r="AB999"/>
      <c r="AC999"/>
      <c r="AD999"/>
      <c r="AE999"/>
      <c r="AF999"/>
      <c r="AG999"/>
      <c r="AH999"/>
      <c r="AI999"/>
    </row>
    <row r="1000" spans="1:35" s="33" customFormat="1" ht="15.75">
      <c r="A1000" s="183"/>
      <c r="B1000" s="171"/>
      <c r="C1000" s="130"/>
      <c r="D1000" s="130"/>
      <c r="E1000" s="32"/>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row>
    <row r="1001" spans="1:35" ht="13.15" customHeight="1" thickBot="1">
      <c r="A1001" s="184"/>
      <c r="B1001" s="405" t="str">
        <f ca="1">OFFSET(L!$C$1,MATCH("General"&amp;"Cpy",L!$A:$A,0)-1,SL,,)</f>
        <v>© 2015 Conflict-Free Sourcing Initiative. All rights reserved.</v>
      </c>
      <c r="C1001" s="405"/>
      <c r="D1001" s="405"/>
      <c r="E1001" s="31"/>
    </row>
    <row r="1002" spans="1:35" ht="13.5" thickTop="1">
      <c r="D1002" s="137"/>
    </row>
  </sheetData>
  <sheetProtection password="E985" sheet="1" formatCells="0" formatColumns="0" formatRows="0" insertRows="0" deleteRows="0" sort="0" autoFilter="0"/>
  <mergeCells count="3">
    <mergeCell ref="B4:D4"/>
    <mergeCell ref="A1:D1"/>
    <mergeCell ref="B1001:D10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311"/>
  <sheetViews>
    <sheetView zoomScaleNormal="100" workbookViewId="0">
      <pane xSplit="3" ySplit="1" topLeftCell="D2" activePane="bottomRight" state="frozen"/>
      <selection pane="topRight" activeCell="D1" sqref="D1"/>
      <selection pane="bottomLeft" activeCell="A2" sqref="A2"/>
      <selection pane="bottomRight"/>
    </sheetView>
  </sheetViews>
  <sheetFormatPr defaultColWidth="8.75" defaultRowHeight="14.25"/>
  <cols>
    <col min="1" max="1" width="14.625" style="209" customWidth="1" collapsed="1"/>
    <col min="2" max="2" width="14" style="209" customWidth="1" collapsed="1"/>
    <col min="3" max="3" width="6.25" style="209" customWidth="1" collapsed="1"/>
    <col min="4" max="4" width="50.875" style="209" customWidth="1" collapsed="1"/>
    <col min="5" max="11" width="40" style="210" customWidth="1" collapsed="1"/>
    <col min="12" max="12" width="40" style="211" customWidth="1" collapsed="1"/>
    <col min="13" max="16384" width="8.75" style="50" collapsed="1"/>
  </cols>
  <sheetData>
    <row r="1" spans="1:12">
      <c r="B1" s="209" t="s">
        <v>2904</v>
      </c>
      <c r="C1" s="209" t="s">
        <v>1291</v>
      </c>
      <c r="D1" s="209" t="s">
        <v>1631</v>
      </c>
      <c r="E1" s="206" t="s">
        <v>2905</v>
      </c>
      <c r="F1" s="206" t="s">
        <v>2906</v>
      </c>
      <c r="G1" s="210" t="s">
        <v>1050</v>
      </c>
      <c r="H1" s="210" t="s">
        <v>1051</v>
      </c>
      <c r="I1" s="210" t="s">
        <v>1052</v>
      </c>
      <c r="J1" s="210" t="s">
        <v>1053</v>
      </c>
      <c r="K1" s="210" t="s">
        <v>1054</v>
      </c>
      <c r="L1" s="211" t="s">
        <v>1055</v>
      </c>
    </row>
    <row r="2" spans="1:12" ht="114">
      <c r="A2" s="209" t="str">
        <f>B2&amp;C2</f>
        <v>InstructionsA1</v>
      </c>
      <c r="B2" s="209" t="s">
        <v>1049</v>
      </c>
      <c r="C2" s="209" t="s">
        <v>1292</v>
      </c>
      <c r="D2" s="209" t="s">
        <v>846</v>
      </c>
      <c r="E2" s="206" t="s">
        <v>1116</v>
      </c>
      <c r="F2" s="206" t="s">
        <v>1522</v>
      </c>
      <c r="G2" s="210" t="s">
        <v>678</v>
      </c>
      <c r="H2" s="210" t="s">
        <v>568</v>
      </c>
      <c r="I2" s="210" t="s">
        <v>240</v>
      </c>
      <c r="J2" s="210" t="s">
        <v>2755</v>
      </c>
      <c r="K2" s="212" t="s">
        <v>778</v>
      </c>
      <c r="L2" s="211" t="s">
        <v>114</v>
      </c>
    </row>
    <row r="3" spans="1:12">
      <c r="A3" s="209" t="str">
        <f t="shared" ref="A3:A79" si="0">B3&amp;C3</f>
        <v>InstructionsA2</v>
      </c>
      <c r="B3" s="209" t="s">
        <v>1049</v>
      </c>
      <c r="C3" s="209" t="s">
        <v>1293</v>
      </c>
      <c r="D3" s="209" t="s">
        <v>1621</v>
      </c>
      <c r="E3" s="210" t="s">
        <v>1117</v>
      </c>
      <c r="F3" s="206" t="s">
        <v>2128</v>
      </c>
      <c r="G3" s="210" t="s">
        <v>2065</v>
      </c>
      <c r="H3" s="210" t="s">
        <v>1621</v>
      </c>
      <c r="I3" s="210" t="s">
        <v>2066</v>
      </c>
      <c r="J3" s="210" t="s">
        <v>2067</v>
      </c>
      <c r="K3" s="225" t="s">
        <v>779</v>
      </c>
      <c r="L3" s="211" t="s">
        <v>2501</v>
      </c>
    </row>
    <row r="4" spans="1:12" ht="327.75">
      <c r="A4" s="209" t="str">
        <f t="shared" si="0"/>
        <v>InstructionsA3</v>
      </c>
      <c r="B4" s="209" t="s">
        <v>1049</v>
      </c>
      <c r="C4" s="209" t="s">
        <v>1294</v>
      </c>
      <c r="D4" s="209" t="s">
        <v>847</v>
      </c>
      <c r="E4" s="206" t="s">
        <v>2907</v>
      </c>
      <c r="F4" s="206" t="s">
        <v>1523</v>
      </c>
      <c r="G4" s="210" t="s">
        <v>679</v>
      </c>
      <c r="H4" s="210" t="s">
        <v>569</v>
      </c>
      <c r="I4" s="210" t="s">
        <v>241</v>
      </c>
      <c r="J4" s="210" t="s">
        <v>2756</v>
      </c>
      <c r="K4" s="212" t="s">
        <v>780</v>
      </c>
      <c r="L4" s="211" t="s">
        <v>2502</v>
      </c>
    </row>
    <row r="5" spans="1:12" ht="384.75">
      <c r="A5" s="209" t="str">
        <f t="shared" si="0"/>
        <v>InstructionsA4</v>
      </c>
      <c r="B5" s="209" t="s">
        <v>1049</v>
      </c>
      <c r="C5" s="209" t="s">
        <v>1295</v>
      </c>
      <c r="D5" s="210" t="s">
        <v>1521</v>
      </c>
      <c r="E5" s="206" t="s">
        <v>2908</v>
      </c>
      <c r="F5" s="206" t="s">
        <v>1524</v>
      </c>
      <c r="G5" s="210" t="s">
        <v>680</v>
      </c>
      <c r="H5" s="206" t="s">
        <v>570</v>
      </c>
      <c r="I5" s="210" t="s">
        <v>467</v>
      </c>
      <c r="J5" s="210" t="s">
        <v>2757</v>
      </c>
      <c r="K5" s="212" t="s">
        <v>781</v>
      </c>
      <c r="L5" s="211" t="s">
        <v>178</v>
      </c>
    </row>
    <row r="6" spans="1:12" ht="71.25">
      <c r="A6" s="209" t="str">
        <f t="shared" si="0"/>
        <v>InstructionsA6</v>
      </c>
      <c r="B6" s="209" t="s">
        <v>1049</v>
      </c>
      <c r="C6" s="209" t="s">
        <v>1296</v>
      </c>
      <c r="D6" s="209" t="s">
        <v>848</v>
      </c>
      <c r="E6" s="206" t="s">
        <v>1118</v>
      </c>
      <c r="F6" s="206" t="s">
        <v>1525</v>
      </c>
      <c r="G6" s="210" t="s">
        <v>2068</v>
      </c>
      <c r="H6" s="210" t="s">
        <v>571</v>
      </c>
      <c r="I6" s="210" t="s">
        <v>468</v>
      </c>
      <c r="J6" s="210" t="s">
        <v>2696</v>
      </c>
      <c r="K6" s="212" t="s">
        <v>782</v>
      </c>
      <c r="L6" s="211" t="s">
        <v>179</v>
      </c>
    </row>
    <row r="7" spans="1:12" ht="28.5">
      <c r="A7" s="209" t="str">
        <f t="shared" si="0"/>
        <v>InstructionsA7</v>
      </c>
      <c r="B7" s="209" t="s">
        <v>1049</v>
      </c>
      <c r="C7" s="209" t="s">
        <v>1297</v>
      </c>
      <c r="D7" s="209" t="s">
        <v>1056</v>
      </c>
      <c r="E7" s="206" t="s">
        <v>1119</v>
      </c>
      <c r="F7" s="206" t="s">
        <v>1526</v>
      </c>
      <c r="G7" s="210" t="s">
        <v>2069</v>
      </c>
      <c r="H7" s="210" t="s">
        <v>1057</v>
      </c>
      <c r="I7" s="210" t="s">
        <v>469</v>
      </c>
      <c r="J7" s="210" t="s">
        <v>2590</v>
      </c>
      <c r="K7" s="212" t="s">
        <v>783</v>
      </c>
      <c r="L7" s="211" t="s">
        <v>2503</v>
      </c>
    </row>
    <row r="8" spans="1:12" ht="42.75">
      <c r="A8" s="209" t="str">
        <f t="shared" si="0"/>
        <v>InstructionsA8</v>
      </c>
      <c r="B8" s="209" t="s">
        <v>1049</v>
      </c>
      <c r="C8" s="209" t="s">
        <v>1298</v>
      </c>
      <c r="D8" s="210" t="s">
        <v>857</v>
      </c>
      <c r="E8" s="210" t="s">
        <v>1120</v>
      </c>
      <c r="F8" s="206" t="s">
        <v>1527</v>
      </c>
      <c r="G8" s="210" t="s">
        <v>2070</v>
      </c>
      <c r="H8" s="210" t="s">
        <v>572</v>
      </c>
      <c r="I8" s="210" t="s">
        <v>422</v>
      </c>
      <c r="J8" s="210" t="s">
        <v>2591</v>
      </c>
      <c r="K8" s="212" t="s">
        <v>784</v>
      </c>
      <c r="L8" s="211" t="s">
        <v>2593</v>
      </c>
    </row>
    <row r="9" spans="1:12" ht="409.5">
      <c r="A9" s="209" t="str">
        <f t="shared" si="0"/>
        <v>InstructionsA9</v>
      </c>
      <c r="B9" s="209" t="s">
        <v>1049</v>
      </c>
      <c r="C9" s="209" t="s">
        <v>2507</v>
      </c>
      <c r="D9" s="210" t="s">
        <v>4497</v>
      </c>
      <c r="E9" s="226" t="s">
        <v>3001</v>
      </c>
      <c r="F9" s="242" t="s">
        <v>4355</v>
      </c>
      <c r="G9" s="226" t="s">
        <v>4332</v>
      </c>
      <c r="H9" s="226" t="s">
        <v>3002</v>
      </c>
      <c r="I9" s="226" t="s">
        <v>3003</v>
      </c>
      <c r="J9" s="226" t="s">
        <v>2938</v>
      </c>
      <c r="K9" s="226" t="s">
        <v>3004</v>
      </c>
      <c r="L9" s="226" t="s">
        <v>3005</v>
      </c>
    </row>
    <row r="10" spans="1:12" ht="57">
      <c r="A10" s="209" t="str">
        <f t="shared" si="0"/>
        <v>InstructionsA10</v>
      </c>
      <c r="B10" s="209" t="s">
        <v>1049</v>
      </c>
      <c r="C10" s="209" t="s">
        <v>2508</v>
      </c>
      <c r="D10" s="209" t="s">
        <v>858</v>
      </c>
      <c r="E10" s="206" t="s">
        <v>1121</v>
      </c>
      <c r="F10" s="206" t="s">
        <v>542</v>
      </c>
      <c r="G10" s="210" t="s">
        <v>1575</v>
      </c>
      <c r="H10" s="210" t="s">
        <v>573</v>
      </c>
      <c r="I10" s="210" t="s">
        <v>470</v>
      </c>
      <c r="J10" s="210" t="s">
        <v>2697</v>
      </c>
      <c r="K10" s="219" t="s">
        <v>785</v>
      </c>
      <c r="L10" s="211" t="s">
        <v>2594</v>
      </c>
    </row>
    <row r="11" spans="1:12" ht="57">
      <c r="A11" s="209" t="str">
        <f>B11&amp;C11</f>
        <v>InstructionsA11</v>
      </c>
      <c r="B11" s="209" t="s">
        <v>1049</v>
      </c>
      <c r="C11" s="209" t="s">
        <v>2509</v>
      </c>
      <c r="D11" s="209" t="s">
        <v>859</v>
      </c>
      <c r="E11" s="206" t="s">
        <v>1122</v>
      </c>
      <c r="F11" s="206" t="s">
        <v>1528</v>
      </c>
      <c r="G11" s="210" t="s">
        <v>681</v>
      </c>
      <c r="H11" s="210" t="s">
        <v>879</v>
      </c>
      <c r="I11" s="210" t="s">
        <v>471</v>
      </c>
      <c r="J11" s="210" t="s">
        <v>2698</v>
      </c>
      <c r="K11" s="219" t="s">
        <v>786</v>
      </c>
      <c r="L11" s="211" t="s">
        <v>7</v>
      </c>
    </row>
    <row r="12" spans="1:12" ht="57">
      <c r="A12" s="209" t="str">
        <f t="shared" si="0"/>
        <v>InstructionsA12</v>
      </c>
      <c r="B12" s="209" t="s">
        <v>1049</v>
      </c>
      <c r="C12" s="209" t="s">
        <v>2510</v>
      </c>
      <c r="D12" s="209" t="s">
        <v>860</v>
      </c>
      <c r="E12" s="206" t="s">
        <v>1123</v>
      </c>
      <c r="F12" s="206" t="s">
        <v>1529</v>
      </c>
      <c r="G12" s="210" t="s">
        <v>682</v>
      </c>
      <c r="H12" s="210" t="s">
        <v>880</v>
      </c>
      <c r="I12" s="210" t="s">
        <v>472</v>
      </c>
      <c r="J12" s="210" t="s">
        <v>2699</v>
      </c>
      <c r="K12" s="219" t="s">
        <v>195</v>
      </c>
      <c r="L12" s="211" t="s">
        <v>8</v>
      </c>
    </row>
    <row r="13" spans="1:12" ht="85.5">
      <c r="A13" s="209" t="str">
        <f t="shared" si="0"/>
        <v>InstructionsA13</v>
      </c>
      <c r="B13" s="209" t="s">
        <v>1049</v>
      </c>
      <c r="C13" s="209" t="s">
        <v>2511</v>
      </c>
      <c r="D13" s="209" t="s">
        <v>849</v>
      </c>
      <c r="E13" s="206" t="s">
        <v>1124</v>
      </c>
      <c r="F13" s="206" t="s">
        <v>1530</v>
      </c>
      <c r="G13" s="210" t="s">
        <v>683</v>
      </c>
      <c r="H13" s="210" t="s">
        <v>881</v>
      </c>
      <c r="I13" s="210" t="s">
        <v>473</v>
      </c>
      <c r="J13" s="210" t="s">
        <v>2700</v>
      </c>
      <c r="K13" s="219" t="s">
        <v>194</v>
      </c>
      <c r="L13" s="211" t="s">
        <v>9</v>
      </c>
    </row>
    <row r="14" spans="1:12" ht="99.75">
      <c r="A14" s="209" t="str">
        <f t="shared" ref="A14:A19" si="1">B14&amp;C14</f>
        <v>InstructionsA14</v>
      </c>
      <c r="B14" s="209" t="s">
        <v>1049</v>
      </c>
      <c r="C14" s="209" t="s">
        <v>2512</v>
      </c>
      <c r="D14" s="209" t="s">
        <v>850</v>
      </c>
      <c r="E14" s="206" t="s">
        <v>1125</v>
      </c>
      <c r="F14" s="206" t="s">
        <v>543</v>
      </c>
      <c r="G14" s="210" t="s">
        <v>684</v>
      </c>
      <c r="H14" s="210" t="s">
        <v>882</v>
      </c>
      <c r="I14" s="210" t="s">
        <v>474</v>
      </c>
      <c r="J14" s="210" t="s">
        <v>2758</v>
      </c>
      <c r="K14" s="219" t="s">
        <v>193</v>
      </c>
      <c r="L14" s="211" t="s">
        <v>10</v>
      </c>
    </row>
    <row r="15" spans="1:12" ht="42.75">
      <c r="A15" s="209" t="str">
        <f t="shared" si="1"/>
        <v>InstructionsA15</v>
      </c>
      <c r="B15" s="209" t="s">
        <v>1049</v>
      </c>
      <c r="C15" s="209" t="s">
        <v>852</v>
      </c>
      <c r="D15" s="209" t="s">
        <v>851</v>
      </c>
      <c r="E15" s="206" t="s">
        <v>1126</v>
      </c>
      <c r="F15" s="206" t="s">
        <v>1531</v>
      </c>
      <c r="G15" s="210" t="s">
        <v>685</v>
      </c>
      <c r="H15" s="210" t="s">
        <v>883</v>
      </c>
      <c r="I15" s="210" t="s">
        <v>475</v>
      </c>
      <c r="J15" s="210" t="s">
        <v>2701</v>
      </c>
      <c r="K15" s="219" t="s">
        <v>192</v>
      </c>
      <c r="L15" s="211" t="s">
        <v>11</v>
      </c>
    </row>
    <row r="16" spans="1:12" ht="128.25">
      <c r="A16" s="209" t="str">
        <f t="shared" si="1"/>
        <v>InstructionsA16</v>
      </c>
      <c r="B16" s="209" t="s">
        <v>1049</v>
      </c>
      <c r="C16" s="209" t="s">
        <v>2513</v>
      </c>
      <c r="D16" s="209" t="s">
        <v>861</v>
      </c>
      <c r="E16" s="206" t="s">
        <v>1127</v>
      </c>
      <c r="F16" s="206" t="s">
        <v>544</v>
      </c>
      <c r="G16" s="210" t="s">
        <v>686</v>
      </c>
      <c r="H16" s="210" t="s">
        <v>884</v>
      </c>
      <c r="I16" s="210" t="s">
        <v>476</v>
      </c>
      <c r="J16" s="210" t="s">
        <v>2702</v>
      </c>
      <c r="K16" s="220" t="s">
        <v>787</v>
      </c>
      <c r="L16" s="211" t="s">
        <v>12</v>
      </c>
    </row>
    <row r="17" spans="1:12" ht="42.75">
      <c r="A17" s="209" t="str">
        <f t="shared" si="1"/>
        <v>InstructionsA17</v>
      </c>
      <c r="B17" s="209" t="s">
        <v>1049</v>
      </c>
      <c r="C17" s="209" t="s">
        <v>2514</v>
      </c>
      <c r="D17" s="209" t="s">
        <v>853</v>
      </c>
      <c r="E17" s="206" t="s">
        <v>1128</v>
      </c>
      <c r="F17" s="206" t="s">
        <v>1532</v>
      </c>
      <c r="G17" s="210" t="s">
        <v>687</v>
      </c>
      <c r="H17" s="210" t="s">
        <v>885</v>
      </c>
      <c r="I17" s="210" t="s">
        <v>477</v>
      </c>
      <c r="J17" s="210" t="s">
        <v>2703</v>
      </c>
      <c r="K17" s="220" t="s">
        <v>788</v>
      </c>
      <c r="L17" s="211" t="s">
        <v>13</v>
      </c>
    </row>
    <row r="18" spans="1:12" ht="99.75">
      <c r="A18" s="209" t="str">
        <f t="shared" si="1"/>
        <v>InstructionsA18</v>
      </c>
      <c r="B18" s="209" t="s">
        <v>1049</v>
      </c>
      <c r="C18" s="209" t="s">
        <v>2515</v>
      </c>
      <c r="D18" s="209" t="s">
        <v>4460</v>
      </c>
      <c r="E18" s="206" t="s">
        <v>4462</v>
      </c>
      <c r="F18" s="206" t="s">
        <v>4463</v>
      </c>
      <c r="G18" s="210" t="s">
        <v>4464</v>
      </c>
      <c r="H18" s="210" t="s">
        <v>4465</v>
      </c>
      <c r="I18" s="210" t="s">
        <v>4466</v>
      </c>
      <c r="J18" s="210" t="s">
        <v>4467</v>
      </c>
      <c r="K18" s="220" t="s">
        <v>4468</v>
      </c>
      <c r="L18" s="211" t="s">
        <v>4469</v>
      </c>
    </row>
    <row r="19" spans="1:12" ht="42.75">
      <c r="A19" s="209" t="str">
        <f t="shared" si="1"/>
        <v>InstructionsA19</v>
      </c>
      <c r="B19" s="209" t="s">
        <v>1049</v>
      </c>
      <c r="C19" s="209" t="s">
        <v>2516</v>
      </c>
      <c r="D19" s="209" t="s">
        <v>4461</v>
      </c>
      <c r="E19" s="206" t="s">
        <v>4477</v>
      </c>
      <c r="F19" s="206" t="s">
        <v>4476</v>
      </c>
      <c r="G19" s="210" t="s">
        <v>4475</v>
      </c>
      <c r="H19" s="210" t="s">
        <v>4474</v>
      </c>
      <c r="I19" s="210" t="s">
        <v>4473</v>
      </c>
      <c r="J19" s="210" t="s">
        <v>4472</v>
      </c>
      <c r="K19" s="220" t="s">
        <v>4471</v>
      </c>
      <c r="L19" s="211" t="s">
        <v>4470</v>
      </c>
    </row>
    <row r="20" spans="1:12" ht="57">
      <c r="A20" s="209" t="str">
        <f t="shared" si="0"/>
        <v>InstructionsA20</v>
      </c>
      <c r="B20" s="209" t="s">
        <v>1049</v>
      </c>
      <c r="C20" s="209" t="s">
        <v>2517</v>
      </c>
      <c r="D20" s="209" t="s">
        <v>862</v>
      </c>
      <c r="E20" s="206" t="s">
        <v>1129</v>
      </c>
      <c r="F20" s="206" t="s">
        <v>1533</v>
      </c>
      <c r="G20" s="210" t="s">
        <v>688</v>
      </c>
      <c r="H20" s="210" t="s">
        <v>886</v>
      </c>
      <c r="I20" s="210" t="s">
        <v>478</v>
      </c>
      <c r="J20" s="210" t="s">
        <v>2704</v>
      </c>
      <c r="K20" s="220" t="s">
        <v>789</v>
      </c>
      <c r="L20" s="211" t="s">
        <v>14</v>
      </c>
    </row>
    <row r="21" spans="1:12" ht="57">
      <c r="A21" s="209" t="str">
        <f t="shared" si="0"/>
        <v>InstructionsA21</v>
      </c>
      <c r="B21" s="209" t="s">
        <v>1049</v>
      </c>
      <c r="C21" s="209" t="s">
        <v>2518</v>
      </c>
      <c r="D21" s="209" t="s">
        <v>863</v>
      </c>
      <c r="E21" s="206" t="s">
        <v>1130</v>
      </c>
      <c r="F21" s="206" t="s">
        <v>1534</v>
      </c>
      <c r="G21" s="210" t="s">
        <v>689</v>
      </c>
      <c r="H21" s="210" t="s">
        <v>887</v>
      </c>
      <c r="I21" s="210" t="s">
        <v>479</v>
      </c>
      <c r="J21" s="210" t="s">
        <v>2705</v>
      </c>
      <c r="K21" s="220" t="s">
        <v>790</v>
      </c>
      <c r="L21" s="211" t="s">
        <v>15</v>
      </c>
    </row>
    <row r="22" spans="1:12" ht="54.75" customHeight="1">
      <c r="A22" s="209" t="str">
        <f t="shared" si="0"/>
        <v>InstructionsA23</v>
      </c>
      <c r="B22" s="209" t="s">
        <v>1049</v>
      </c>
      <c r="C22" s="209" t="s">
        <v>2519</v>
      </c>
      <c r="D22" s="209" t="s">
        <v>854</v>
      </c>
      <c r="E22" s="206" t="s">
        <v>515</v>
      </c>
      <c r="F22" s="206" t="s">
        <v>1535</v>
      </c>
      <c r="G22" s="210" t="s">
        <v>690</v>
      </c>
      <c r="H22" s="210" t="s">
        <v>888</v>
      </c>
      <c r="I22" s="210" t="s">
        <v>480</v>
      </c>
      <c r="J22" s="210" t="s">
        <v>2706</v>
      </c>
      <c r="K22" s="220" t="s">
        <v>791</v>
      </c>
      <c r="L22" s="211" t="s">
        <v>16</v>
      </c>
    </row>
    <row r="23" spans="1:12" ht="191.25">
      <c r="A23" s="209" t="str">
        <f t="shared" si="0"/>
        <v>InstructionsA24</v>
      </c>
      <c r="B23" s="209" t="s">
        <v>1049</v>
      </c>
      <c r="C23" s="209" t="s">
        <v>2520</v>
      </c>
      <c r="D23" s="226" t="s">
        <v>2939</v>
      </c>
      <c r="E23" s="226" t="s">
        <v>2940</v>
      </c>
      <c r="F23" s="242" t="s">
        <v>2941</v>
      </c>
      <c r="G23" s="226" t="s">
        <v>3006</v>
      </c>
      <c r="H23" s="226" t="s">
        <v>3007</v>
      </c>
      <c r="I23" s="226" t="s">
        <v>3008</v>
      </c>
      <c r="J23" s="226" t="s">
        <v>3009</v>
      </c>
      <c r="K23" s="226" t="s">
        <v>3010</v>
      </c>
      <c r="L23" s="226" t="s">
        <v>3011</v>
      </c>
    </row>
    <row r="24" spans="1:12" ht="165.75">
      <c r="A24" s="209" t="str">
        <f t="shared" si="0"/>
        <v>InstructionsA25</v>
      </c>
      <c r="B24" s="209" t="s">
        <v>1049</v>
      </c>
      <c r="C24" s="209" t="s">
        <v>2521</v>
      </c>
      <c r="D24" s="226" t="s">
        <v>2946</v>
      </c>
      <c r="E24" s="226" t="s">
        <v>2947</v>
      </c>
      <c r="F24" s="242" t="s">
        <v>2948</v>
      </c>
      <c r="G24" s="226" t="s">
        <v>3012</v>
      </c>
      <c r="H24" s="226" t="s">
        <v>3013</v>
      </c>
      <c r="I24" s="226" t="s">
        <v>3014</v>
      </c>
      <c r="J24" s="226" t="s">
        <v>3015</v>
      </c>
      <c r="K24" s="226" t="s">
        <v>3016</v>
      </c>
      <c r="L24" s="226" t="s">
        <v>3017</v>
      </c>
    </row>
    <row r="25" spans="1:12" ht="318.75">
      <c r="A25" s="209" t="str">
        <f t="shared" si="0"/>
        <v>InstructionsA26</v>
      </c>
      <c r="B25" s="209" t="s">
        <v>1049</v>
      </c>
      <c r="C25" s="209" t="s">
        <v>2522</v>
      </c>
      <c r="D25" s="226" t="s">
        <v>2949</v>
      </c>
      <c r="E25" s="226" t="s">
        <v>2950</v>
      </c>
      <c r="F25" s="242" t="s">
        <v>2951</v>
      </c>
      <c r="G25" s="226" t="s">
        <v>3018</v>
      </c>
      <c r="H25" s="226" t="s">
        <v>3019</v>
      </c>
      <c r="I25" s="226" t="s">
        <v>3020</v>
      </c>
      <c r="J25" s="226" t="s">
        <v>2952</v>
      </c>
      <c r="K25" s="226" t="s">
        <v>3021</v>
      </c>
      <c r="L25" s="226" t="s">
        <v>3022</v>
      </c>
    </row>
    <row r="26" spans="1:12" ht="57">
      <c r="A26" s="209" t="str">
        <f t="shared" si="0"/>
        <v>InstructionsA27</v>
      </c>
      <c r="B26" s="209" t="s">
        <v>1049</v>
      </c>
      <c r="C26" s="209" t="s">
        <v>855</v>
      </c>
      <c r="D26" s="209" t="s">
        <v>856</v>
      </c>
      <c r="E26" s="206" t="s">
        <v>1131</v>
      </c>
      <c r="F26" s="206" t="s">
        <v>1536</v>
      </c>
      <c r="G26" s="210" t="s">
        <v>691</v>
      </c>
      <c r="H26" s="210" t="s">
        <v>889</v>
      </c>
      <c r="I26" s="210" t="s">
        <v>481</v>
      </c>
      <c r="J26" s="210" t="s">
        <v>2707</v>
      </c>
      <c r="K26" s="220" t="s">
        <v>792</v>
      </c>
      <c r="L26" s="211" t="s">
        <v>17</v>
      </c>
    </row>
    <row r="27" spans="1:12" ht="409.5">
      <c r="A27" s="209" t="str">
        <f t="shared" si="0"/>
        <v>InstructionsA28</v>
      </c>
      <c r="B27" s="209" t="s">
        <v>1049</v>
      </c>
      <c r="C27" s="209" t="s">
        <v>1989</v>
      </c>
      <c r="D27" s="226" t="s">
        <v>2953</v>
      </c>
      <c r="E27" s="226" t="s">
        <v>2954</v>
      </c>
      <c r="F27" s="242" t="s">
        <v>2955</v>
      </c>
      <c r="G27" s="226" t="s">
        <v>3023</v>
      </c>
      <c r="H27" s="226" t="s">
        <v>3024</v>
      </c>
      <c r="I27" s="226" t="s">
        <v>3025</v>
      </c>
      <c r="J27" s="226" t="s">
        <v>3026</v>
      </c>
      <c r="K27" s="226" t="s">
        <v>3027</v>
      </c>
      <c r="L27" s="226" t="s">
        <v>3028</v>
      </c>
    </row>
    <row r="28" spans="1:12" ht="165.75">
      <c r="A28" s="209" t="str">
        <f>B28&amp;C28</f>
        <v>InstructionsA29</v>
      </c>
      <c r="B28" s="209" t="s">
        <v>1049</v>
      </c>
      <c r="C28" s="209" t="s">
        <v>2523</v>
      </c>
      <c r="D28" s="226" t="s">
        <v>2956</v>
      </c>
      <c r="E28" s="226" t="s">
        <v>2957</v>
      </c>
      <c r="F28" s="242" t="s">
        <v>2958</v>
      </c>
      <c r="G28" s="226" t="s">
        <v>3029</v>
      </c>
      <c r="H28" s="226" t="s">
        <v>3030</v>
      </c>
      <c r="I28" s="226" t="s">
        <v>3031</v>
      </c>
      <c r="J28" s="226" t="s">
        <v>3032</v>
      </c>
      <c r="K28" s="226" t="s">
        <v>3033</v>
      </c>
      <c r="L28" s="226" t="s">
        <v>3034</v>
      </c>
    </row>
    <row r="29" spans="1:12" ht="280.5">
      <c r="A29" s="209" t="str">
        <f t="shared" si="0"/>
        <v>InstructionsA30</v>
      </c>
      <c r="B29" s="209" t="s">
        <v>1049</v>
      </c>
      <c r="C29" s="209" t="s">
        <v>2524</v>
      </c>
      <c r="D29" s="226" t="s">
        <v>2959</v>
      </c>
      <c r="E29" s="226" t="s">
        <v>2960</v>
      </c>
      <c r="F29" s="242" t="s">
        <v>2961</v>
      </c>
      <c r="G29" s="226" t="s">
        <v>3035</v>
      </c>
      <c r="H29" s="226" t="s">
        <v>3036</v>
      </c>
      <c r="I29" s="226" t="s">
        <v>3037</v>
      </c>
      <c r="J29" s="226" t="s">
        <v>2962</v>
      </c>
      <c r="K29" s="226" t="s">
        <v>3038</v>
      </c>
      <c r="L29" s="226" t="s">
        <v>3039</v>
      </c>
    </row>
    <row r="30" spans="1:12" ht="255">
      <c r="A30" s="209" t="str">
        <f t="shared" si="0"/>
        <v>InstructionsA31</v>
      </c>
      <c r="B30" s="209" t="s">
        <v>1049</v>
      </c>
      <c r="C30" s="209" t="s">
        <v>2525</v>
      </c>
      <c r="D30" s="226" t="s">
        <v>2963</v>
      </c>
      <c r="E30" s="226" t="s">
        <v>2964</v>
      </c>
      <c r="F30" s="242" t="s">
        <v>2965</v>
      </c>
      <c r="G30" s="226" t="s">
        <v>3040</v>
      </c>
      <c r="H30" s="226" t="s">
        <v>3041</v>
      </c>
      <c r="I30" s="226" t="s">
        <v>3042</v>
      </c>
      <c r="J30" s="226" t="s">
        <v>2966</v>
      </c>
      <c r="K30" s="226" t="s">
        <v>3043</v>
      </c>
      <c r="L30" s="226" t="s">
        <v>3044</v>
      </c>
    </row>
    <row r="31" spans="1:12" ht="153">
      <c r="A31" s="209" t="str">
        <f t="shared" si="0"/>
        <v>InstructionsA32</v>
      </c>
      <c r="B31" s="209" t="s">
        <v>1049</v>
      </c>
      <c r="C31" s="209" t="s">
        <v>2526</v>
      </c>
      <c r="D31" s="226" t="s">
        <v>2967</v>
      </c>
      <c r="E31" s="226" t="s">
        <v>2968</v>
      </c>
      <c r="F31" s="242" t="s">
        <v>2969</v>
      </c>
      <c r="G31" s="226" t="s">
        <v>3045</v>
      </c>
      <c r="H31" s="226" t="s">
        <v>3046</v>
      </c>
      <c r="I31" s="226" t="s">
        <v>3047</v>
      </c>
      <c r="J31" s="226" t="s">
        <v>3048</v>
      </c>
      <c r="K31" s="226" t="s">
        <v>3049</v>
      </c>
      <c r="L31" s="226" t="s">
        <v>3050</v>
      </c>
    </row>
    <row r="32" spans="1:12" s="259" customFormat="1" ht="153">
      <c r="A32" s="210" t="str">
        <f t="shared" si="0"/>
        <v>InstructionsA33</v>
      </c>
      <c r="B32" s="210" t="s">
        <v>1049</v>
      </c>
      <c r="C32" s="210" t="s">
        <v>2527</v>
      </c>
      <c r="D32" s="295" t="s">
        <v>2970</v>
      </c>
      <c r="E32" s="295" t="s">
        <v>2971</v>
      </c>
      <c r="F32" s="296" t="s">
        <v>4356</v>
      </c>
      <c r="G32" s="295" t="s">
        <v>3051</v>
      </c>
      <c r="H32" s="295" t="s">
        <v>3052</v>
      </c>
      <c r="I32" s="295" t="s">
        <v>3053</v>
      </c>
      <c r="J32" s="295" t="s">
        <v>3054</v>
      </c>
      <c r="K32" s="295" t="s">
        <v>3055</v>
      </c>
      <c r="L32" s="295" t="s">
        <v>3056</v>
      </c>
    </row>
    <row r="33" spans="1:12" ht="57">
      <c r="A33" s="209" t="str">
        <f t="shared" si="0"/>
        <v>InstructionsA34</v>
      </c>
      <c r="B33" s="209" t="s">
        <v>1049</v>
      </c>
      <c r="C33" s="209" t="s">
        <v>2528</v>
      </c>
      <c r="D33" s="209" t="s">
        <v>2052</v>
      </c>
      <c r="E33" s="210" t="s">
        <v>1935</v>
      </c>
      <c r="F33" s="206" t="s">
        <v>1936</v>
      </c>
      <c r="G33" s="210" t="s">
        <v>1937</v>
      </c>
      <c r="H33" s="210" t="s">
        <v>1938</v>
      </c>
      <c r="I33" s="210" t="s">
        <v>482</v>
      </c>
      <c r="J33" s="210" t="s">
        <v>2071</v>
      </c>
      <c r="K33" s="207" t="s">
        <v>793</v>
      </c>
      <c r="L33" s="211" t="s">
        <v>2595</v>
      </c>
    </row>
    <row r="34" spans="1:12" ht="114">
      <c r="A34" s="209" t="str">
        <f t="shared" si="0"/>
        <v>InstructionsA36</v>
      </c>
      <c r="B34" s="209" t="s">
        <v>1049</v>
      </c>
      <c r="C34" s="209" t="s">
        <v>2529</v>
      </c>
      <c r="D34" s="209" t="s">
        <v>864</v>
      </c>
      <c r="E34" s="206" t="s">
        <v>1132</v>
      </c>
      <c r="F34" s="206" t="s">
        <v>1537</v>
      </c>
      <c r="G34" s="210" t="s">
        <v>692</v>
      </c>
      <c r="H34" s="213" t="s">
        <v>890</v>
      </c>
      <c r="I34" s="210" t="s">
        <v>483</v>
      </c>
      <c r="J34" s="210" t="s">
        <v>2708</v>
      </c>
      <c r="K34" s="220" t="s">
        <v>794</v>
      </c>
      <c r="L34" s="211" t="s">
        <v>18</v>
      </c>
    </row>
    <row r="35" spans="1:12" ht="370.5">
      <c r="A35" s="209" t="str">
        <f t="shared" si="0"/>
        <v>InstructionsA37</v>
      </c>
      <c r="B35" s="209" t="s">
        <v>1049</v>
      </c>
      <c r="C35" s="209" t="s">
        <v>2530</v>
      </c>
      <c r="D35" s="209" t="s">
        <v>2034</v>
      </c>
      <c r="E35" s="206" t="s">
        <v>1133</v>
      </c>
      <c r="F35" s="206" t="s">
        <v>1538</v>
      </c>
      <c r="G35" s="210" t="s">
        <v>693</v>
      </c>
      <c r="H35" s="210" t="s">
        <v>2482</v>
      </c>
      <c r="I35" s="210" t="s">
        <v>484</v>
      </c>
      <c r="J35" s="210" t="s">
        <v>2072</v>
      </c>
      <c r="K35" s="221" t="s">
        <v>499</v>
      </c>
      <c r="L35" s="211" t="s">
        <v>2596</v>
      </c>
    </row>
    <row r="36" spans="1:12" ht="42.75">
      <c r="A36" s="209" t="str">
        <f t="shared" si="0"/>
        <v>InstructionsA38</v>
      </c>
      <c r="B36" s="209" t="s">
        <v>1049</v>
      </c>
      <c r="C36" s="209" t="s">
        <v>2531</v>
      </c>
      <c r="D36" s="209" t="s">
        <v>873</v>
      </c>
      <c r="E36" s="206" t="s">
        <v>1134</v>
      </c>
      <c r="F36" s="206" t="s">
        <v>1539</v>
      </c>
      <c r="G36" s="210" t="s">
        <v>694</v>
      </c>
      <c r="H36" s="210" t="s">
        <v>2483</v>
      </c>
      <c r="I36" s="210" t="s">
        <v>485</v>
      </c>
      <c r="J36" s="210" t="s">
        <v>2073</v>
      </c>
      <c r="K36" s="212" t="s">
        <v>500</v>
      </c>
      <c r="L36" s="211" t="s">
        <v>2597</v>
      </c>
    </row>
    <row r="37" spans="1:12" ht="42.75">
      <c r="A37" s="209" t="str">
        <f t="shared" si="0"/>
        <v>InstructionsA39</v>
      </c>
      <c r="B37" s="209" t="s">
        <v>1049</v>
      </c>
      <c r="C37" s="209" t="s">
        <v>2532</v>
      </c>
      <c r="D37" s="209" t="s">
        <v>872</v>
      </c>
      <c r="E37" s="206" t="s">
        <v>1135</v>
      </c>
      <c r="F37" s="206" t="s">
        <v>545</v>
      </c>
      <c r="G37" s="210" t="s">
        <v>2484</v>
      </c>
      <c r="H37" s="210" t="s">
        <v>1576</v>
      </c>
      <c r="I37" s="210" t="s">
        <v>486</v>
      </c>
      <c r="J37" s="210" t="s">
        <v>2074</v>
      </c>
      <c r="K37" s="212" t="s">
        <v>501</v>
      </c>
      <c r="L37" s="211" t="s">
        <v>2598</v>
      </c>
    </row>
    <row r="38" spans="1:12" ht="77.25" customHeight="1">
      <c r="A38" s="209" t="str">
        <f t="shared" si="0"/>
        <v>InstructionsA40</v>
      </c>
      <c r="B38" s="209" t="s">
        <v>1049</v>
      </c>
      <c r="C38" s="209" t="s">
        <v>865</v>
      </c>
      <c r="D38" s="209" t="s">
        <v>871</v>
      </c>
      <c r="E38" s="206" t="s">
        <v>1136</v>
      </c>
      <c r="F38" s="206" t="s">
        <v>546</v>
      </c>
      <c r="G38" s="210" t="s">
        <v>695</v>
      </c>
      <c r="H38" s="210" t="s">
        <v>891</v>
      </c>
      <c r="I38" s="210" t="s">
        <v>487</v>
      </c>
      <c r="J38" s="210" t="s">
        <v>2709</v>
      </c>
      <c r="K38" s="220" t="s">
        <v>502</v>
      </c>
      <c r="L38" s="211" t="s">
        <v>1223</v>
      </c>
    </row>
    <row r="39" spans="1:12" ht="102">
      <c r="A39" s="209" t="str">
        <f t="shared" si="0"/>
        <v>InstructionsA41</v>
      </c>
      <c r="B39" s="209" t="s">
        <v>1049</v>
      </c>
      <c r="C39" s="209" t="s">
        <v>1990</v>
      </c>
      <c r="D39" s="295" t="s">
        <v>4496</v>
      </c>
      <c r="E39" s="226" t="s">
        <v>2972</v>
      </c>
      <c r="F39" s="242" t="s">
        <v>4362</v>
      </c>
      <c r="G39" s="226" t="s">
        <v>4333</v>
      </c>
      <c r="H39" s="226" t="s">
        <v>3057</v>
      </c>
      <c r="I39" s="226" t="s">
        <v>3058</v>
      </c>
      <c r="J39" s="226" t="s">
        <v>3059</v>
      </c>
      <c r="K39" s="226" t="s">
        <v>3060</v>
      </c>
      <c r="L39" s="226" t="s">
        <v>3061</v>
      </c>
    </row>
    <row r="40" spans="1:12" ht="409.5">
      <c r="A40" s="209" t="str">
        <f t="shared" si="0"/>
        <v>InstructionsA42</v>
      </c>
      <c r="B40" s="209" t="s">
        <v>1049</v>
      </c>
      <c r="C40" s="209" t="s">
        <v>2533</v>
      </c>
      <c r="D40" s="209" t="s">
        <v>870</v>
      </c>
      <c r="E40" s="206" t="s">
        <v>2909</v>
      </c>
      <c r="F40" s="206" t="s">
        <v>547</v>
      </c>
      <c r="G40" s="210" t="s">
        <v>4334</v>
      </c>
      <c r="H40" s="213" t="s">
        <v>892</v>
      </c>
      <c r="I40" s="210" t="s">
        <v>488</v>
      </c>
      <c r="J40" s="210" t="s">
        <v>2710</v>
      </c>
      <c r="K40" s="221" t="s">
        <v>299</v>
      </c>
      <c r="L40" s="211" t="s">
        <v>1224</v>
      </c>
    </row>
    <row r="41" spans="1:12" ht="114.75">
      <c r="A41" s="209" t="str">
        <f t="shared" si="0"/>
        <v>InstructionsA43</v>
      </c>
      <c r="B41" s="209" t="s">
        <v>1049</v>
      </c>
      <c r="C41" s="209" t="s">
        <v>2534</v>
      </c>
      <c r="D41" s="226" t="s">
        <v>2973</v>
      </c>
      <c r="E41" s="226" t="s">
        <v>2974</v>
      </c>
      <c r="F41" s="242" t="s">
        <v>2975</v>
      </c>
      <c r="G41" s="226" t="s">
        <v>3062</v>
      </c>
      <c r="H41" s="226" t="s">
        <v>3063</v>
      </c>
      <c r="I41" s="226" t="s">
        <v>3064</v>
      </c>
      <c r="J41" s="226" t="s">
        <v>2976</v>
      </c>
      <c r="K41" s="226" t="s">
        <v>3065</v>
      </c>
      <c r="L41" s="226" t="s">
        <v>3066</v>
      </c>
    </row>
    <row r="42" spans="1:12" ht="42.75">
      <c r="A42" s="209" t="str">
        <f t="shared" si="0"/>
        <v>InstructionsA44</v>
      </c>
      <c r="B42" s="209" t="s">
        <v>1049</v>
      </c>
      <c r="C42" s="209" t="s">
        <v>2535</v>
      </c>
      <c r="D42" s="209" t="s">
        <v>869</v>
      </c>
      <c r="E42" s="206" t="s">
        <v>1137</v>
      </c>
      <c r="F42" s="206" t="s">
        <v>1540</v>
      </c>
      <c r="G42" s="210" t="s">
        <v>1577</v>
      </c>
      <c r="H42" s="210" t="s">
        <v>1578</v>
      </c>
      <c r="I42" s="210" t="s">
        <v>489</v>
      </c>
      <c r="J42" s="210" t="s">
        <v>2504</v>
      </c>
      <c r="K42" s="207" t="s">
        <v>300</v>
      </c>
      <c r="L42" s="211" t="s">
        <v>1225</v>
      </c>
    </row>
    <row r="43" spans="1:12" ht="270.75">
      <c r="A43" s="209" t="str">
        <f t="shared" si="0"/>
        <v>InstructionsA45</v>
      </c>
      <c r="B43" s="209" t="s">
        <v>1049</v>
      </c>
      <c r="C43" s="209" t="s">
        <v>2536</v>
      </c>
      <c r="D43" s="209" t="s">
        <v>868</v>
      </c>
      <c r="E43" s="206" t="s">
        <v>2910</v>
      </c>
      <c r="F43" s="206" t="s">
        <v>548</v>
      </c>
      <c r="G43" s="210" t="s">
        <v>696</v>
      </c>
      <c r="H43" s="210" t="s">
        <v>768</v>
      </c>
      <c r="I43" s="210" t="s">
        <v>490</v>
      </c>
      <c r="J43" s="210" t="s">
        <v>2711</v>
      </c>
      <c r="K43" s="222" t="s">
        <v>301</v>
      </c>
      <c r="L43" s="211" t="s">
        <v>1226</v>
      </c>
    </row>
    <row r="44" spans="1:12" ht="71.25">
      <c r="A44" s="209" t="str">
        <f t="shared" si="0"/>
        <v>InstructionsA46</v>
      </c>
      <c r="B44" s="209" t="s">
        <v>1049</v>
      </c>
      <c r="C44" s="209" t="s">
        <v>2537</v>
      </c>
      <c r="D44" s="209" t="s">
        <v>867</v>
      </c>
      <c r="E44" s="206" t="s">
        <v>1138</v>
      </c>
      <c r="F44" s="206" t="s">
        <v>1541</v>
      </c>
      <c r="G44" s="210" t="s">
        <v>1579</v>
      </c>
      <c r="H44" s="210" t="s">
        <v>893</v>
      </c>
      <c r="I44" s="210" t="s">
        <v>491</v>
      </c>
      <c r="J44" s="210" t="s">
        <v>2712</v>
      </c>
      <c r="K44" s="212" t="s">
        <v>302</v>
      </c>
      <c r="L44" s="211" t="s">
        <v>1227</v>
      </c>
    </row>
    <row r="45" spans="1:12" ht="99.75">
      <c r="A45" s="209" t="str">
        <f t="shared" si="0"/>
        <v>InstructionsA47</v>
      </c>
      <c r="B45" s="209" t="s">
        <v>1049</v>
      </c>
      <c r="C45" s="209" t="s">
        <v>2538</v>
      </c>
      <c r="D45" s="209" t="s">
        <v>866</v>
      </c>
      <c r="E45" s="206" t="s">
        <v>1139</v>
      </c>
      <c r="F45" s="206" t="s">
        <v>1542</v>
      </c>
      <c r="G45" s="210" t="s">
        <v>1284</v>
      </c>
      <c r="H45" s="210" t="s">
        <v>894</v>
      </c>
      <c r="I45" s="210" t="s">
        <v>492</v>
      </c>
      <c r="J45" s="210" t="s">
        <v>2505</v>
      </c>
      <c r="K45" s="221" t="s">
        <v>303</v>
      </c>
      <c r="L45" s="211" t="s">
        <v>1228</v>
      </c>
    </row>
    <row r="46" spans="1:12" ht="57">
      <c r="A46" s="209" t="str">
        <f t="shared" si="0"/>
        <v>InstructionsA49</v>
      </c>
      <c r="B46" s="209" t="s">
        <v>1049</v>
      </c>
      <c r="C46" s="209" t="s">
        <v>2539</v>
      </c>
      <c r="D46" s="209" t="s">
        <v>2035</v>
      </c>
      <c r="E46" s="206" t="s">
        <v>1140</v>
      </c>
      <c r="F46" s="206" t="s">
        <v>1543</v>
      </c>
      <c r="G46" s="210" t="s">
        <v>2492</v>
      </c>
      <c r="H46" s="210" t="s">
        <v>895</v>
      </c>
      <c r="I46" s="210" t="s">
        <v>493</v>
      </c>
      <c r="J46" s="210" t="s">
        <v>2713</v>
      </c>
      <c r="K46" s="212" t="s">
        <v>304</v>
      </c>
      <c r="L46" s="211" t="s">
        <v>1229</v>
      </c>
    </row>
    <row r="47" spans="1:12" ht="42.75">
      <c r="A47" s="209" t="str">
        <f t="shared" si="0"/>
        <v>InstructionsA50</v>
      </c>
      <c r="B47" s="209" t="s">
        <v>1049</v>
      </c>
      <c r="C47" s="209" t="s">
        <v>2540</v>
      </c>
      <c r="D47" s="209" t="s">
        <v>1622</v>
      </c>
      <c r="E47" s="206" t="s">
        <v>1141</v>
      </c>
      <c r="F47" s="206" t="s">
        <v>1544</v>
      </c>
      <c r="G47" s="210" t="s">
        <v>2493</v>
      </c>
      <c r="H47" s="210" t="s">
        <v>896</v>
      </c>
      <c r="I47" s="210" t="s">
        <v>494</v>
      </c>
      <c r="J47" s="210" t="s">
        <v>2506</v>
      </c>
      <c r="K47" s="212" t="s">
        <v>305</v>
      </c>
      <c r="L47" s="211" t="s">
        <v>1230</v>
      </c>
    </row>
    <row r="48" spans="1:12" ht="128.25">
      <c r="A48" s="209" t="str">
        <f t="shared" si="0"/>
        <v>InstructionsA51</v>
      </c>
      <c r="B48" s="209" t="s">
        <v>1049</v>
      </c>
      <c r="C48" s="209" t="s">
        <v>2541</v>
      </c>
      <c r="D48" s="209" t="s">
        <v>2474</v>
      </c>
      <c r="E48" s="206" t="s">
        <v>1142</v>
      </c>
      <c r="F48" s="206" t="s">
        <v>1545</v>
      </c>
      <c r="G48" s="210" t="s">
        <v>1289</v>
      </c>
      <c r="H48" s="210" t="s">
        <v>897</v>
      </c>
      <c r="I48" s="210" t="s">
        <v>495</v>
      </c>
      <c r="J48" s="210" t="s">
        <v>2714</v>
      </c>
      <c r="K48" s="212" t="s">
        <v>306</v>
      </c>
      <c r="L48" s="211" t="s">
        <v>1267</v>
      </c>
    </row>
    <row r="49" spans="1:12" ht="71.25">
      <c r="A49" s="209" t="str">
        <f t="shared" si="0"/>
        <v>InstructionsA52</v>
      </c>
      <c r="B49" s="209" t="s">
        <v>1049</v>
      </c>
      <c r="C49" s="209" t="s">
        <v>2542</v>
      </c>
      <c r="D49" s="209" t="s">
        <v>874</v>
      </c>
      <c r="E49" s="206" t="s">
        <v>2911</v>
      </c>
      <c r="F49" s="206" t="s">
        <v>1546</v>
      </c>
      <c r="G49" s="210" t="s">
        <v>697</v>
      </c>
      <c r="H49" s="210" t="s">
        <v>898</v>
      </c>
      <c r="I49" s="210" t="s">
        <v>496</v>
      </c>
      <c r="J49" s="210" t="s">
        <v>2759</v>
      </c>
      <c r="K49" s="220" t="s">
        <v>2942</v>
      </c>
      <c r="L49" s="211" t="s">
        <v>19</v>
      </c>
    </row>
    <row r="50" spans="1:12" s="259" customFormat="1" ht="128.25">
      <c r="A50" s="210" t="str">
        <f t="shared" si="0"/>
        <v>InstructionsA53</v>
      </c>
      <c r="B50" s="210" t="s">
        <v>1049</v>
      </c>
      <c r="C50" s="210" t="s">
        <v>2543</v>
      </c>
      <c r="D50" s="210" t="s">
        <v>4335</v>
      </c>
      <c r="E50" s="206" t="s">
        <v>4336</v>
      </c>
      <c r="F50" s="206" t="s">
        <v>4337</v>
      </c>
      <c r="G50" s="210" t="s">
        <v>4338</v>
      </c>
      <c r="H50" s="210" t="s">
        <v>4339</v>
      </c>
      <c r="I50" s="210" t="s">
        <v>4340</v>
      </c>
      <c r="J50" s="210" t="s">
        <v>4341</v>
      </c>
      <c r="K50" s="220" t="s">
        <v>4342</v>
      </c>
      <c r="L50" s="211" t="s">
        <v>20</v>
      </c>
    </row>
    <row r="51" spans="1:12" ht="114">
      <c r="A51" s="209" t="str">
        <f t="shared" si="0"/>
        <v>InstructionsA54</v>
      </c>
      <c r="B51" s="209" t="s">
        <v>1049</v>
      </c>
      <c r="C51" s="209" t="s">
        <v>2544</v>
      </c>
      <c r="D51" s="209" t="s">
        <v>875</v>
      </c>
      <c r="E51" s="206" t="s">
        <v>2912</v>
      </c>
      <c r="F51" s="206" t="s">
        <v>1547</v>
      </c>
      <c r="G51" s="210" t="s">
        <v>698</v>
      </c>
      <c r="H51" s="213" t="s">
        <v>899</v>
      </c>
      <c r="I51" s="210" t="s">
        <v>497</v>
      </c>
      <c r="J51" s="210" t="s">
        <v>2715</v>
      </c>
      <c r="K51" s="221" t="s">
        <v>307</v>
      </c>
      <c r="L51" s="211" t="s">
        <v>21</v>
      </c>
    </row>
    <row r="52" spans="1:12" ht="128.25">
      <c r="A52" s="209" t="str">
        <f t="shared" si="0"/>
        <v>InstructionsA55</v>
      </c>
      <c r="B52" s="209" t="s">
        <v>1049</v>
      </c>
      <c r="C52" s="209" t="s">
        <v>2545</v>
      </c>
      <c r="D52" s="209" t="s">
        <v>876</v>
      </c>
      <c r="E52" s="206" t="s">
        <v>2913</v>
      </c>
      <c r="F52" s="206" t="s">
        <v>1548</v>
      </c>
      <c r="G52" s="210" t="s">
        <v>699</v>
      </c>
      <c r="H52" s="210" t="s">
        <v>900</v>
      </c>
      <c r="I52" s="210" t="s">
        <v>498</v>
      </c>
      <c r="J52" s="210" t="s">
        <v>2716</v>
      </c>
      <c r="K52" s="221" t="s">
        <v>308</v>
      </c>
      <c r="L52" s="211" t="s">
        <v>22</v>
      </c>
    </row>
    <row r="53" spans="1:12" ht="185.25">
      <c r="A53" s="209" t="str">
        <f>B53&amp;C53</f>
        <v>InstructionsA56</v>
      </c>
      <c r="B53" s="209" t="s">
        <v>1049</v>
      </c>
      <c r="C53" s="209" t="s">
        <v>2546</v>
      </c>
      <c r="D53" s="209" t="s">
        <v>878</v>
      </c>
      <c r="E53" s="206" t="s">
        <v>1143</v>
      </c>
      <c r="F53" s="206" t="s">
        <v>1549</v>
      </c>
      <c r="G53" s="210" t="s">
        <v>700</v>
      </c>
      <c r="H53" s="210" t="s">
        <v>901</v>
      </c>
      <c r="I53" s="210" t="s">
        <v>297</v>
      </c>
      <c r="J53" s="210" t="s">
        <v>2717</v>
      </c>
      <c r="K53" s="221" t="s">
        <v>309</v>
      </c>
      <c r="L53" s="211" t="s">
        <v>23</v>
      </c>
    </row>
    <row r="54" spans="1:12" ht="114">
      <c r="A54" s="209" t="str">
        <f>B54&amp;C54</f>
        <v>InstructionsA57</v>
      </c>
      <c r="B54" s="209" t="s">
        <v>1049</v>
      </c>
      <c r="C54" s="209" t="s">
        <v>877</v>
      </c>
      <c r="D54" s="209" t="s">
        <v>1299</v>
      </c>
      <c r="E54" s="206" t="s">
        <v>1144</v>
      </c>
      <c r="F54" s="206" t="s">
        <v>549</v>
      </c>
      <c r="G54" s="210" t="s">
        <v>701</v>
      </c>
      <c r="H54" s="210" t="s">
        <v>902</v>
      </c>
      <c r="I54" s="210" t="s">
        <v>298</v>
      </c>
      <c r="J54" s="210" t="s">
        <v>2718</v>
      </c>
      <c r="K54" s="221" t="s">
        <v>310</v>
      </c>
      <c r="L54" s="211" t="s">
        <v>24</v>
      </c>
    </row>
    <row r="55" spans="1:12" ht="63.75">
      <c r="A55" s="209" t="str">
        <f t="shared" si="0"/>
        <v>InstructionsA58</v>
      </c>
      <c r="B55" s="209" t="s">
        <v>1049</v>
      </c>
      <c r="C55" s="209" t="s">
        <v>2547</v>
      </c>
      <c r="D55" s="226" t="s">
        <v>2977</v>
      </c>
      <c r="E55" s="226" t="s">
        <v>2978</v>
      </c>
      <c r="F55" s="242" t="s">
        <v>2979</v>
      </c>
      <c r="G55" s="226" t="s">
        <v>3067</v>
      </c>
      <c r="H55" s="226" t="s">
        <v>3068</v>
      </c>
      <c r="I55" s="226" t="s">
        <v>3069</v>
      </c>
      <c r="J55" s="226" t="s">
        <v>3070</v>
      </c>
      <c r="K55" s="226" t="s">
        <v>3071</v>
      </c>
      <c r="L55" s="226" t="s">
        <v>3072</v>
      </c>
    </row>
    <row r="56" spans="1:12" ht="63.75">
      <c r="A56" s="209" t="str">
        <f t="shared" si="0"/>
        <v>InstructionsA59</v>
      </c>
      <c r="B56" s="209" t="s">
        <v>1049</v>
      </c>
      <c r="C56" s="209" t="s">
        <v>2548</v>
      </c>
      <c r="D56" s="226" t="s">
        <v>2980</v>
      </c>
      <c r="E56" s="226" t="s">
        <v>2981</v>
      </c>
      <c r="F56" s="242" t="s">
        <v>2982</v>
      </c>
      <c r="G56" s="226" t="s">
        <v>3073</v>
      </c>
      <c r="H56" s="226" t="s">
        <v>3074</v>
      </c>
      <c r="I56" s="226" t="s">
        <v>3075</v>
      </c>
      <c r="J56" s="226" t="s">
        <v>3076</v>
      </c>
      <c r="K56" s="226" t="s">
        <v>3077</v>
      </c>
      <c r="L56" s="226" t="s">
        <v>3078</v>
      </c>
    </row>
    <row r="57" spans="1:12" ht="63.75">
      <c r="A57" s="209" t="str">
        <f t="shared" si="0"/>
        <v>InstructionsA60</v>
      </c>
      <c r="B57" s="209" t="s">
        <v>1049</v>
      </c>
      <c r="C57" s="209" t="s">
        <v>2549</v>
      </c>
      <c r="D57" s="226" t="s">
        <v>2983</v>
      </c>
      <c r="E57" s="226" t="s">
        <v>2984</v>
      </c>
      <c r="F57" s="242" t="s">
        <v>2985</v>
      </c>
      <c r="G57" s="226" t="s">
        <v>3079</v>
      </c>
      <c r="H57" s="226" t="s">
        <v>3080</v>
      </c>
      <c r="I57" s="226" t="s">
        <v>3081</v>
      </c>
      <c r="J57" s="226" t="s">
        <v>2986</v>
      </c>
      <c r="K57" s="226" t="s">
        <v>3082</v>
      </c>
      <c r="L57" s="226" t="s">
        <v>3083</v>
      </c>
    </row>
    <row r="58" spans="1:12" ht="409.5">
      <c r="A58" s="209" t="str">
        <f t="shared" si="0"/>
        <v>InstructionsA61</v>
      </c>
      <c r="B58" s="209" t="s">
        <v>1049</v>
      </c>
      <c r="C58" s="209" t="s">
        <v>2550</v>
      </c>
      <c r="D58" s="209" t="s">
        <v>1300</v>
      </c>
      <c r="E58" s="206" t="s">
        <v>2914</v>
      </c>
      <c r="F58" s="206" t="s">
        <v>1550</v>
      </c>
      <c r="G58" s="211" t="s">
        <v>702</v>
      </c>
      <c r="H58" s="210" t="s">
        <v>903</v>
      </c>
      <c r="I58" s="210" t="s">
        <v>116</v>
      </c>
      <c r="J58" s="210" t="s">
        <v>2719</v>
      </c>
      <c r="K58" s="221" t="s">
        <v>311</v>
      </c>
      <c r="L58" s="211" t="s">
        <v>25</v>
      </c>
    </row>
    <row r="59" spans="1:12" ht="142.5">
      <c r="A59" s="209" t="str">
        <f t="shared" si="0"/>
        <v>InstructionsA62</v>
      </c>
      <c r="B59" s="209" t="s">
        <v>1049</v>
      </c>
      <c r="C59" s="209" t="s">
        <v>2551</v>
      </c>
      <c r="D59" s="209" t="s">
        <v>1301</v>
      </c>
      <c r="E59" s="206" t="s">
        <v>1145</v>
      </c>
      <c r="F59" s="206" t="s">
        <v>909</v>
      </c>
      <c r="G59" s="210" t="s">
        <v>1113</v>
      </c>
      <c r="H59" s="210" t="s">
        <v>904</v>
      </c>
      <c r="I59" s="210" t="s">
        <v>117</v>
      </c>
      <c r="J59" s="210" t="s">
        <v>2720</v>
      </c>
      <c r="K59" s="221" t="s">
        <v>312</v>
      </c>
      <c r="L59" s="211" t="s">
        <v>26</v>
      </c>
    </row>
    <row r="60" spans="1:12" ht="199.5">
      <c r="A60" s="209" t="str">
        <f t="shared" si="0"/>
        <v>InstructionsA63</v>
      </c>
      <c r="B60" s="209" t="s">
        <v>1049</v>
      </c>
      <c r="C60" s="209" t="s">
        <v>2552</v>
      </c>
      <c r="D60" s="209" t="s">
        <v>1311</v>
      </c>
      <c r="E60" s="206" t="s">
        <v>1146</v>
      </c>
      <c r="F60" s="206" t="s">
        <v>910</v>
      </c>
      <c r="G60" s="210" t="s">
        <v>703</v>
      </c>
      <c r="H60" s="210" t="s">
        <v>905</v>
      </c>
      <c r="I60" s="210" t="s">
        <v>118</v>
      </c>
      <c r="J60" s="210" t="s">
        <v>2760</v>
      </c>
      <c r="K60" s="221" t="s">
        <v>313</v>
      </c>
      <c r="L60" s="211" t="s">
        <v>27</v>
      </c>
    </row>
    <row r="61" spans="1:12" ht="171">
      <c r="A61" s="209" t="str">
        <f t="shared" si="0"/>
        <v>InstructionsA64</v>
      </c>
      <c r="B61" s="209" t="s">
        <v>1049</v>
      </c>
      <c r="C61" s="209" t="s">
        <v>2553</v>
      </c>
      <c r="D61" s="209" t="s">
        <v>1310</v>
      </c>
      <c r="E61" s="206" t="s">
        <v>1147</v>
      </c>
      <c r="F61" s="206" t="s">
        <v>911</v>
      </c>
      <c r="G61" s="210" t="s">
        <v>704</v>
      </c>
      <c r="H61" s="210" t="s">
        <v>906</v>
      </c>
      <c r="I61" s="210" t="s">
        <v>119</v>
      </c>
      <c r="J61" s="210" t="s">
        <v>2721</v>
      </c>
      <c r="K61" s="221" t="s">
        <v>314</v>
      </c>
      <c r="L61" s="211" t="s">
        <v>28</v>
      </c>
    </row>
    <row r="62" spans="1:12" ht="185.25">
      <c r="A62" s="209" t="str">
        <f t="shared" si="0"/>
        <v>InstructionsA65</v>
      </c>
      <c r="B62" s="209" t="s">
        <v>1049</v>
      </c>
      <c r="C62" s="209" t="s">
        <v>1302</v>
      </c>
      <c r="D62" s="209" t="s">
        <v>1312</v>
      </c>
      <c r="E62" s="206" t="s">
        <v>1148</v>
      </c>
      <c r="F62" s="206" t="s">
        <v>912</v>
      </c>
      <c r="G62" s="210" t="s">
        <v>705</v>
      </c>
      <c r="H62" s="210" t="s">
        <v>907</v>
      </c>
      <c r="I62" s="210" t="s">
        <v>120</v>
      </c>
      <c r="J62" s="210" t="s">
        <v>2722</v>
      </c>
      <c r="K62" s="221" t="s">
        <v>315</v>
      </c>
      <c r="L62" s="211" t="s">
        <v>29</v>
      </c>
    </row>
    <row r="63" spans="1:12" ht="142.5">
      <c r="A63" s="209" t="str">
        <f>B63&amp;C63</f>
        <v>InstructionsA66</v>
      </c>
      <c r="B63" s="209" t="s">
        <v>1049</v>
      </c>
      <c r="C63" s="209" t="s">
        <v>1303</v>
      </c>
      <c r="D63" s="209" t="s">
        <v>1304</v>
      </c>
      <c r="E63" s="206" t="s">
        <v>1149</v>
      </c>
      <c r="F63" s="206" t="s">
        <v>550</v>
      </c>
      <c r="G63" s="210" t="s">
        <v>706</v>
      </c>
      <c r="H63" s="210" t="s">
        <v>908</v>
      </c>
      <c r="I63" s="210" t="s">
        <v>121</v>
      </c>
      <c r="J63" s="210" t="s">
        <v>2723</v>
      </c>
      <c r="K63" s="221" t="s">
        <v>316</v>
      </c>
      <c r="L63" s="211" t="s">
        <v>30</v>
      </c>
    </row>
    <row r="64" spans="1:12" ht="57">
      <c r="A64" s="209" t="str">
        <f t="shared" si="0"/>
        <v>InstructionsA67</v>
      </c>
      <c r="B64" s="209" t="s">
        <v>1049</v>
      </c>
      <c r="C64" s="209" t="s">
        <v>1306</v>
      </c>
      <c r="D64" s="209" t="s">
        <v>1305</v>
      </c>
      <c r="E64" s="206" t="s">
        <v>1150</v>
      </c>
      <c r="F64" s="206" t="s">
        <v>913</v>
      </c>
      <c r="G64" s="210" t="s">
        <v>1307</v>
      </c>
      <c r="H64" s="210" t="s">
        <v>618</v>
      </c>
      <c r="I64" s="210" t="s">
        <v>122</v>
      </c>
      <c r="J64" s="210" t="s">
        <v>1308</v>
      </c>
      <c r="K64" s="221" t="s">
        <v>317</v>
      </c>
      <c r="L64" s="211" t="s">
        <v>1309</v>
      </c>
    </row>
    <row r="65" spans="1:12" ht="256.5">
      <c r="A65" s="209" t="str">
        <f>B65&amp;C65</f>
        <v>InstructionsA69</v>
      </c>
      <c r="B65" s="209" t="s">
        <v>1049</v>
      </c>
      <c r="C65" s="209" t="s">
        <v>1313</v>
      </c>
      <c r="D65" s="209" t="s">
        <v>1321</v>
      </c>
      <c r="E65" s="206" t="s">
        <v>1151</v>
      </c>
      <c r="F65" s="206" t="s">
        <v>914</v>
      </c>
      <c r="G65" s="210" t="s">
        <v>707</v>
      </c>
      <c r="H65" s="206" t="s">
        <v>2915</v>
      </c>
      <c r="I65" s="210" t="s">
        <v>123</v>
      </c>
      <c r="J65" s="210" t="s">
        <v>2761</v>
      </c>
      <c r="K65" s="221" t="s">
        <v>318</v>
      </c>
      <c r="L65" s="211" t="s">
        <v>242</v>
      </c>
    </row>
    <row r="66" spans="1:12" ht="57">
      <c r="A66" s="209" t="str">
        <f t="shared" si="0"/>
        <v>InstructionsA71</v>
      </c>
      <c r="B66" s="209" t="s">
        <v>1049</v>
      </c>
      <c r="C66" s="209" t="s">
        <v>1314</v>
      </c>
      <c r="D66" s="209" t="s">
        <v>1901</v>
      </c>
      <c r="E66" s="210" t="s">
        <v>2494</v>
      </c>
      <c r="F66" s="206" t="s">
        <v>2495</v>
      </c>
      <c r="G66" s="210" t="s">
        <v>2043</v>
      </c>
      <c r="H66" s="206" t="s">
        <v>619</v>
      </c>
      <c r="I66" s="210" t="s">
        <v>2496</v>
      </c>
      <c r="J66" s="210" t="s">
        <v>2497</v>
      </c>
      <c r="K66" s="221"/>
      <c r="L66" s="211" t="s">
        <v>2603</v>
      </c>
    </row>
    <row r="67" spans="1:12" ht="409.5">
      <c r="A67" s="209" t="str">
        <f t="shared" si="0"/>
        <v>InstructionsA72</v>
      </c>
      <c r="B67" s="209" t="s">
        <v>1049</v>
      </c>
      <c r="C67" s="209" t="s">
        <v>1315</v>
      </c>
      <c r="D67" s="209" t="s">
        <v>1902</v>
      </c>
      <c r="E67" s="210" t="s">
        <v>1152</v>
      </c>
      <c r="F67" s="206" t="s">
        <v>2498</v>
      </c>
      <c r="G67" s="210" t="s">
        <v>1285</v>
      </c>
      <c r="H67" s="206" t="s">
        <v>214</v>
      </c>
      <c r="I67" s="210" t="s">
        <v>124</v>
      </c>
      <c r="J67" s="210" t="s">
        <v>2762</v>
      </c>
      <c r="K67" s="221" t="s">
        <v>319</v>
      </c>
      <c r="L67" s="211" t="s">
        <v>1290</v>
      </c>
    </row>
    <row r="68" spans="1:12" ht="242.25">
      <c r="A68" s="209" t="str">
        <f t="shared" si="0"/>
        <v>InstructionsA73</v>
      </c>
      <c r="B68" s="209" t="s">
        <v>1049</v>
      </c>
      <c r="C68" s="209" t="s">
        <v>1316</v>
      </c>
      <c r="D68" s="209" t="s">
        <v>1925</v>
      </c>
      <c r="E68" s="210" t="s">
        <v>1153</v>
      </c>
      <c r="F68" s="206" t="s">
        <v>1581</v>
      </c>
      <c r="G68" s="210" t="s">
        <v>1582</v>
      </c>
      <c r="H68" s="206" t="s">
        <v>620</v>
      </c>
      <c r="I68" s="210" t="s">
        <v>125</v>
      </c>
      <c r="J68" s="210" t="s">
        <v>2763</v>
      </c>
      <c r="K68" s="221" t="s">
        <v>1805</v>
      </c>
      <c r="L68" s="211" t="s">
        <v>2604</v>
      </c>
    </row>
    <row r="69" spans="1:12" ht="213.75">
      <c r="A69" s="209" t="str">
        <f t="shared" si="0"/>
        <v>InstructionsA74</v>
      </c>
      <c r="B69" s="209" t="s">
        <v>1049</v>
      </c>
      <c r="C69" s="209" t="s">
        <v>1317</v>
      </c>
      <c r="D69" s="209" t="s">
        <v>1926</v>
      </c>
      <c r="E69" s="210" t="s">
        <v>1154</v>
      </c>
      <c r="F69" s="206" t="s">
        <v>1583</v>
      </c>
      <c r="G69" s="210" t="s">
        <v>1584</v>
      </c>
      <c r="H69" s="206" t="s">
        <v>215</v>
      </c>
      <c r="I69" s="210" t="s">
        <v>126</v>
      </c>
      <c r="J69" s="210" t="s">
        <v>1585</v>
      </c>
      <c r="K69" s="221" t="s">
        <v>320</v>
      </c>
      <c r="L69" s="211" t="s">
        <v>2605</v>
      </c>
    </row>
    <row r="70" spans="1:12" ht="409.5">
      <c r="A70" s="209" t="str">
        <f t="shared" si="0"/>
        <v>InstructionsA75</v>
      </c>
      <c r="B70" s="209" t="s">
        <v>1049</v>
      </c>
      <c r="C70" s="209" t="s">
        <v>1318</v>
      </c>
      <c r="D70" s="209" t="s">
        <v>1942</v>
      </c>
      <c r="E70" s="210" t="s">
        <v>1155</v>
      </c>
      <c r="F70" s="206" t="s">
        <v>1992</v>
      </c>
      <c r="G70" s="210" t="s">
        <v>1943</v>
      </c>
      <c r="H70" s="206" t="s">
        <v>216</v>
      </c>
      <c r="I70" s="210" t="s">
        <v>127</v>
      </c>
      <c r="J70" s="210" t="s">
        <v>2585</v>
      </c>
      <c r="K70" s="221" t="s">
        <v>1991</v>
      </c>
      <c r="L70" s="211" t="s">
        <v>2499</v>
      </c>
    </row>
    <row r="71" spans="1:12" ht="142.5">
      <c r="A71" s="209" t="str">
        <f t="shared" si="0"/>
        <v>InstructionsA76</v>
      </c>
      <c r="B71" s="209" t="s">
        <v>1049</v>
      </c>
      <c r="C71" s="209" t="s">
        <v>1319</v>
      </c>
      <c r="D71" s="209" t="s">
        <v>1927</v>
      </c>
      <c r="E71" s="210" t="s">
        <v>1156</v>
      </c>
      <c r="F71" s="206" t="s">
        <v>1993</v>
      </c>
      <c r="G71" s="210" t="s">
        <v>1586</v>
      </c>
      <c r="H71" s="206" t="s">
        <v>217</v>
      </c>
      <c r="I71" s="210" t="s">
        <v>128</v>
      </c>
      <c r="J71" s="210" t="s">
        <v>2764</v>
      </c>
      <c r="K71" s="221" t="s">
        <v>2419</v>
      </c>
      <c r="L71" s="211" t="s">
        <v>2606</v>
      </c>
    </row>
    <row r="72" spans="1:12" ht="57">
      <c r="A72" s="209" t="str">
        <f t="shared" si="0"/>
        <v>InstructionsA77</v>
      </c>
      <c r="B72" s="209" t="s">
        <v>1049</v>
      </c>
      <c r="C72" s="209" t="s">
        <v>1320</v>
      </c>
      <c r="D72" s="209" t="s">
        <v>1928</v>
      </c>
      <c r="E72" s="210" t="s">
        <v>1587</v>
      </c>
      <c r="F72" s="206" t="s">
        <v>1588</v>
      </c>
      <c r="G72" s="210" t="s">
        <v>1589</v>
      </c>
      <c r="H72" s="206" t="s">
        <v>218</v>
      </c>
      <c r="I72" s="210" t="s">
        <v>129</v>
      </c>
      <c r="J72" s="210" t="s">
        <v>2075</v>
      </c>
      <c r="K72" s="221" t="s">
        <v>2420</v>
      </c>
      <c r="L72" s="211" t="s">
        <v>2607</v>
      </c>
    </row>
    <row r="73" spans="1:12">
      <c r="A73" s="209" t="str">
        <f t="shared" si="0"/>
        <v>DefinitionsB2</v>
      </c>
      <c r="B73" s="209" t="s">
        <v>1944</v>
      </c>
      <c r="C73" s="209" t="s">
        <v>1994</v>
      </c>
      <c r="D73" s="209" t="s">
        <v>2076</v>
      </c>
      <c r="E73" s="210" t="s">
        <v>1635</v>
      </c>
      <c r="F73" s="206" t="s">
        <v>2129</v>
      </c>
      <c r="G73" s="210" t="s">
        <v>1640</v>
      </c>
      <c r="H73" s="206" t="s">
        <v>2076</v>
      </c>
      <c r="I73" s="210" t="s">
        <v>130</v>
      </c>
      <c r="J73" s="210" t="s">
        <v>2077</v>
      </c>
      <c r="K73" s="221" t="s">
        <v>2421</v>
      </c>
      <c r="L73" s="211" t="s">
        <v>1231</v>
      </c>
    </row>
    <row r="74" spans="1:12" ht="27">
      <c r="A74" s="209" t="str">
        <f>B74&amp;C74</f>
        <v>DefinitionsB3</v>
      </c>
      <c r="B74" s="209" t="s">
        <v>1944</v>
      </c>
      <c r="C74" s="209" t="s">
        <v>1945</v>
      </c>
      <c r="D74" s="209" t="s">
        <v>2005</v>
      </c>
      <c r="E74" s="206" t="s">
        <v>1157</v>
      </c>
      <c r="F74" s="206" t="s">
        <v>2005</v>
      </c>
      <c r="G74" s="210" t="s">
        <v>2005</v>
      </c>
      <c r="H74" s="206" t="s">
        <v>2005</v>
      </c>
      <c r="I74" s="210" t="s">
        <v>2005</v>
      </c>
      <c r="J74" s="210" t="s">
        <v>2005</v>
      </c>
      <c r="K74" s="221" t="s">
        <v>2005</v>
      </c>
      <c r="L74" s="211" t="s">
        <v>2005</v>
      </c>
    </row>
    <row r="75" spans="1:12">
      <c r="A75" s="209" t="str">
        <f t="shared" si="0"/>
        <v>DefinitionsB4</v>
      </c>
      <c r="B75" s="209" t="s">
        <v>1944</v>
      </c>
      <c r="C75" s="209" t="s">
        <v>1946</v>
      </c>
      <c r="D75" s="209" t="s">
        <v>2007</v>
      </c>
      <c r="E75" s="206" t="s">
        <v>1158</v>
      </c>
      <c r="F75" s="206" t="s">
        <v>915</v>
      </c>
      <c r="G75" s="210" t="s">
        <v>708</v>
      </c>
      <c r="H75" s="206" t="s">
        <v>204</v>
      </c>
      <c r="I75" s="210" t="s">
        <v>131</v>
      </c>
      <c r="J75" s="210" t="s">
        <v>2724</v>
      </c>
      <c r="K75" s="221" t="s">
        <v>321</v>
      </c>
      <c r="L75" s="211" t="s">
        <v>243</v>
      </c>
    </row>
    <row r="76" spans="1:12" ht="28.5">
      <c r="A76" s="209" t="str">
        <f t="shared" si="0"/>
        <v>DefinitionsB5</v>
      </c>
      <c r="B76" s="209" t="s">
        <v>1944</v>
      </c>
      <c r="C76" s="209" t="s">
        <v>1947</v>
      </c>
      <c r="D76" s="209" t="s">
        <v>2009</v>
      </c>
      <c r="E76" s="206" t="s">
        <v>1159</v>
      </c>
      <c r="F76" s="206" t="s">
        <v>2078</v>
      </c>
      <c r="G76" s="210" t="s">
        <v>1286</v>
      </c>
      <c r="H76" s="210" t="s">
        <v>621</v>
      </c>
      <c r="I76" s="210" t="s">
        <v>132</v>
      </c>
      <c r="J76" s="210" t="s">
        <v>164</v>
      </c>
      <c r="K76" s="221" t="s">
        <v>2422</v>
      </c>
      <c r="L76" s="211" t="s">
        <v>1232</v>
      </c>
    </row>
    <row r="77" spans="1:12" ht="28.5">
      <c r="A77" s="209" t="str">
        <f t="shared" si="0"/>
        <v>DefinitionsB6</v>
      </c>
      <c r="B77" s="209" t="s">
        <v>1944</v>
      </c>
      <c r="C77" s="209" t="s">
        <v>1948</v>
      </c>
      <c r="D77" s="209" t="s">
        <v>2010</v>
      </c>
      <c r="E77" s="206" t="s">
        <v>1160</v>
      </c>
      <c r="F77" s="206" t="s">
        <v>2145</v>
      </c>
      <c r="G77" s="210" t="s">
        <v>1287</v>
      </c>
      <c r="H77" s="206" t="s">
        <v>622</v>
      </c>
      <c r="I77" s="210" t="s">
        <v>133</v>
      </c>
      <c r="J77" s="210" t="s">
        <v>165</v>
      </c>
      <c r="K77" s="221" t="s">
        <v>2423</v>
      </c>
      <c r="L77" s="211" t="s">
        <v>1233</v>
      </c>
    </row>
    <row r="78" spans="1:12" ht="28.5">
      <c r="A78" s="209" t="str">
        <f t="shared" si="0"/>
        <v>DefinitionsB7</v>
      </c>
      <c r="B78" s="209" t="s">
        <v>1944</v>
      </c>
      <c r="C78" s="209" t="s">
        <v>1949</v>
      </c>
      <c r="D78" s="209" t="s">
        <v>2012</v>
      </c>
      <c r="E78" s="206" t="s">
        <v>1161</v>
      </c>
      <c r="F78" s="206" t="s">
        <v>916</v>
      </c>
      <c r="G78" s="210" t="s">
        <v>709</v>
      </c>
      <c r="H78" s="206" t="s">
        <v>623</v>
      </c>
      <c r="I78" s="210" t="s">
        <v>134</v>
      </c>
      <c r="J78" s="210" t="s">
        <v>166</v>
      </c>
      <c r="K78" s="221" t="s">
        <v>322</v>
      </c>
      <c r="L78" s="211" t="s">
        <v>244</v>
      </c>
    </row>
    <row r="79" spans="1:12" ht="27">
      <c r="A79" s="209" t="str">
        <f t="shared" si="0"/>
        <v>DefinitionsB8</v>
      </c>
      <c r="B79" s="209" t="s">
        <v>1944</v>
      </c>
      <c r="C79" s="209" t="s">
        <v>1950</v>
      </c>
      <c r="D79" s="209" t="s">
        <v>1627</v>
      </c>
      <c r="E79" s="206" t="s">
        <v>1162</v>
      </c>
      <c r="F79" s="206" t="s">
        <v>2146</v>
      </c>
      <c r="G79" s="210" t="s">
        <v>1288</v>
      </c>
      <c r="H79" s="210" t="s">
        <v>2079</v>
      </c>
      <c r="I79" s="210" t="s">
        <v>135</v>
      </c>
      <c r="J79" s="210" t="s">
        <v>2589</v>
      </c>
      <c r="K79" s="221" t="s">
        <v>2424</v>
      </c>
      <c r="L79" s="211" t="s">
        <v>1234</v>
      </c>
    </row>
    <row r="80" spans="1:12">
      <c r="A80" s="209" t="str">
        <f>B80&amp;C80</f>
        <v>DefinitionsB9</v>
      </c>
      <c r="B80" s="209" t="s">
        <v>1944</v>
      </c>
      <c r="C80" s="209" t="s">
        <v>1951</v>
      </c>
      <c r="D80" s="209" t="s">
        <v>2014</v>
      </c>
      <c r="E80" s="206" t="s">
        <v>1163</v>
      </c>
      <c r="F80" s="206" t="s">
        <v>917</v>
      </c>
      <c r="G80" s="210" t="s">
        <v>710</v>
      </c>
      <c r="H80" s="210" t="s">
        <v>624</v>
      </c>
      <c r="I80" s="210" t="s">
        <v>136</v>
      </c>
      <c r="J80" s="210" t="s">
        <v>2725</v>
      </c>
      <c r="K80" s="221" t="s">
        <v>323</v>
      </c>
      <c r="L80" s="211" t="s">
        <v>245</v>
      </c>
    </row>
    <row r="81" spans="1:12" ht="28.5">
      <c r="A81" s="209" t="str">
        <f t="shared" ref="A81:A168" si="2">B81&amp;C81</f>
        <v>DefinitionsB10</v>
      </c>
      <c r="B81" s="209" t="s">
        <v>1944</v>
      </c>
      <c r="C81" s="209" t="s">
        <v>1952</v>
      </c>
      <c r="D81" s="209" t="s">
        <v>2016</v>
      </c>
      <c r="E81" s="206" t="s">
        <v>1164</v>
      </c>
      <c r="F81" s="206" t="s">
        <v>918</v>
      </c>
      <c r="G81" s="210" t="s">
        <v>2080</v>
      </c>
      <c r="H81" s="210" t="s">
        <v>2081</v>
      </c>
      <c r="I81" s="210" t="s">
        <v>137</v>
      </c>
      <c r="J81" s="210" t="s">
        <v>167</v>
      </c>
      <c r="K81" s="221" t="s">
        <v>324</v>
      </c>
      <c r="L81" s="211" t="s">
        <v>1235</v>
      </c>
    </row>
    <row r="82" spans="1:12" ht="40.5">
      <c r="A82" s="209" t="str">
        <f t="shared" si="2"/>
        <v>DefinitionsB11</v>
      </c>
      <c r="B82" s="209" t="s">
        <v>1944</v>
      </c>
      <c r="C82" s="209" t="s">
        <v>1953</v>
      </c>
      <c r="D82" s="209" t="s">
        <v>1639</v>
      </c>
      <c r="E82" s="210" t="s">
        <v>1165</v>
      </c>
      <c r="F82" s="206" t="s">
        <v>919</v>
      </c>
      <c r="G82" s="210" t="s">
        <v>1639</v>
      </c>
      <c r="H82" s="210" t="s">
        <v>1639</v>
      </c>
      <c r="I82" s="210" t="s">
        <v>1639</v>
      </c>
      <c r="J82" s="210" t="s">
        <v>1639</v>
      </c>
      <c r="K82" s="221" t="s">
        <v>1639</v>
      </c>
      <c r="L82" s="211" t="s">
        <v>1639</v>
      </c>
    </row>
    <row r="83" spans="1:12">
      <c r="A83" s="209" t="str">
        <f t="shared" si="2"/>
        <v>DefinitionsB12</v>
      </c>
      <c r="B83" s="209" t="s">
        <v>1944</v>
      </c>
      <c r="C83" s="209" t="s">
        <v>1954</v>
      </c>
      <c r="D83" s="209" t="s">
        <v>1628</v>
      </c>
      <c r="E83" s="210" t="s">
        <v>1166</v>
      </c>
      <c r="F83" s="206" t="s">
        <v>2082</v>
      </c>
      <c r="G83" s="210" t="s">
        <v>2083</v>
      </c>
      <c r="H83" s="210" t="s">
        <v>2084</v>
      </c>
      <c r="I83" s="210" t="s">
        <v>2084</v>
      </c>
      <c r="J83" s="210" t="s">
        <v>2726</v>
      </c>
      <c r="K83" s="221" t="s">
        <v>1628</v>
      </c>
      <c r="L83" s="211" t="s">
        <v>2084</v>
      </c>
    </row>
    <row r="84" spans="1:12" ht="27">
      <c r="A84" s="209" t="str">
        <f t="shared" si="2"/>
        <v>DefinitionsB13</v>
      </c>
      <c r="B84" s="209" t="s">
        <v>1944</v>
      </c>
      <c r="C84" s="209" t="s">
        <v>1955</v>
      </c>
      <c r="D84" s="209" t="s">
        <v>2018</v>
      </c>
      <c r="E84" s="210" t="s">
        <v>1167</v>
      </c>
      <c r="F84" s="206" t="s">
        <v>2147</v>
      </c>
      <c r="G84" s="210" t="s">
        <v>1629</v>
      </c>
      <c r="H84" s="210" t="s">
        <v>2085</v>
      </c>
      <c r="I84" s="210" t="s">
        <v>2086</v>
      </c>
      <c r="J84" s="210" t="s">
        <v>2727</v>
      </c>
      <c r="K84" s="221" t="s">
        <v>325</v>
      </c>
      <c r="L84" s="211" t="s">
        <v>1236</v>
      </c>
    </row>
    <row r="85" spans="1:12">
      <c r="A85" s="209" t="str">
        <f t="shared" si="2"/>
        <v>DefinitionsB14</v>
      </c>
      <c r="B85" s="209" t="s">
        <v>1944</v>
      </c>
      <c r="C85" s="209" t="s">
        <v>1956</v>
      </c>
      <c r="D85" s="209" t="s">
        <v>1623</v>
      </c>
      <c r="E85" s="210" t="s">
        <v>2087</v>
      </c>
      <c r="F85" s="206" t="s">
        <v>1623</v>
      </c>
      <c r="G85" s="210" t="s">
        <v>1623</v>
      </c>
      <c r="H85" s="210" t="s">
        <v>1623</v>
      </c>
      <c r="I85" s="210" t="s">
        <v>1623</v>
      </c>
      <c r="J85" s="210" t="s">
        <v>1623</v>
      </c>
      <c r="K85" s="221" t="s">
        <v>1623</v>
      </c>
      <c r="L85" s="211" t="s">
        <v>1623</v>
      </c>
    </row>
    <row r="86" spans="1:12">
      <c r="A86" s="209" t="str">
        <f t="shared" si="2"/>
        <v>DefinitionsB15</v>
      </c>
      <c r="B86" s="209" t="s">
        <v>1944</v>
      </c>
      <c r="C86" s="209" t="s">
        <v>1957</v>
      </c>
      <c r="D86" s="209" t="s">
        <v>1624</v>
      </c>
      <c r="E86" s="210" t="s">
        <v>1168</v>
      </c>
      <c r="F86" s="206" t="s">
        <v>1638</v>
      </c>
      <c r="G86" s="210" t="s">
        <v>1638</v>
      </c>
      <c r="H86" s="210" t="s">
        <v>1638</v>
      </c>
      <c r="I86" s="210" t="s">
        <v>138</v>
      </c>
      <c r="J86" s="210" t="s">
        <v>1638</v>
      </c>
      <c r="K86" s="221" t="s">
        <v>1624</v>
      </c>
      <c r="L86" s="211" t="s">
        <v>1638</v>
      </c>
    </row>
    <row r="87" spans="1:12" ht="28.5">
      <c r="A87" s="209" t="str">
        <f t="shared" si="2"/>
        <v>DefinitionsB16</v>
      </c>
      <c r="B87" s="209" t="s">
        <v>1944</v>
      </c>
      <c r="C87" s="209" t="s">
        <v>1958</v>
      </c>
      <c r="D87" s="209" t="s">
        <v>2025</v>
      </c>
      <c r="E87" s="206" t="s">
        <v>2088</v>
      </c>
      <c r="F87" s="206" t="s">
        <v>2089</v>
      </c>
      <c r="G87" s="210" t="s">
        <v>711</v>
      </c>
      <c r="H87" s="210" t="s">
        <v>2090</v>
      </c>
      <c r="I87" s="210" t="s">
        <v>139</v>
      </c>
      <c r="J87" s="210" t="s">
        <v>168</v>
      </c>
      <c r="K87" s="221" t="s">
        <v>326</v>
      </c>
      <c r="L87" s="211" t="s">
        <v>1237</v>
      </c>
    </row>
    <row r="88" spans="1:12" ht="28.5">
      <c r="A88" s="209" t="str">
        <f t="shared" ref="A88:A93" si="3">B88&amp;C88</f>
        <v>DefinitionsB17</v>
      </c>
      <c r="B88" s="209" t="s">
        <v>1944</v>
      </c>
      <c r="C88" s="209" t="s">
        <v>1959</v>
      </c>
      <c r="D88" s="210" t="s">
        <v>3815</v>
      </c>
      <c r="E88" s="206" t="s">
        <v>1169</v>
      </c>
      <c r="F88" s="206" t="s">
        <v>920</v>
      </c>
      <c r="G88" s="210" t="s">
        <v>712</v>
      </c>
      <c r="H88" s="210" t="s">
        <v>625</v>
      </c>
      <c r="I88" s="210" t="s">
        <v>140</v>
      </c>
      <c r="J88" s="210" t="s">
        <v>169</v>
      </c>
      <c r="K88" s="221" t="s">
        <v>327</v>
      </c>
      <c r="L88" s="211" t="s">
        <v>246</v>
      </c>
    </row>
    <row r="89" spans="1:12">
      <c r="A89" s="209" t="str">
        <f t="shared" si="3"/>
        <v>DefinitionsB18</v>
      </c>
      <c r="B89" s="209" t="s">
        <v>1944</v>
      </c>
      <c r="C89" s="209" t="s">
        <v>1960</v>
      </c>
      <c r="D89" s="209" t="s">
        <v>2027</v>
      </c>
      <c r="E89" s="206" t="s">
        <v>1170</v>
      </c>
      <c r="F89" s="206" t="s">
        <v>921</v>
      </c>
      <c r="G89" s="210" t="s">
        <v>713</v>
      </c>
      <c r="H89" s="210" t="s">
        <v>626</v>
      </c>
      <c r="I89" s="210" t="s">
        <v>141</v>
      </c>
      <c r="J89" s="210" t="s">
        <v>170</v>
      </c>
      <c r="K89" s="221" t="s">
        <v>328</v>
      </c>
      <c r="L89" s="211" t="s">
        <v>247</v>
      </c>
    </row>
    <row r="90" spans="1:12">
      <c r="A90" s="209" t="str">
        <f t="shared" si="3"/>
        <v>DefinitionsB19</v>
      </c>
      <c r="B90" s="209" t="s">
        <v>1944</v>
      </c>
      <c r="C90" s="209" t="s">
        <v>1961</v>
      </c>
      <c r="D90" s="209" t="s">
        <v>2028</v>
      </c>
      <c r="E90" s="206" t="s">
        <v>1171</v>
      </c>
      <c r="F90" s="206" t="s">
        <v>2028</v>
      </c>
      <c r="G90" s="210" t="s">
        <v>2028</v>
      </c>
      <c r="H90" s="210" t="s">
        <v>2028</v>
      </c>
      <c r="I90" s="210" t="s">
        <v>2028</v>
      </c>
      <c r="J90" s="210" t="s">
        <v>2028</v>
      </c>
      <c r="K90" s="221" t="s">
        <v>2028</v>
      </c>
      <c r="L90" s="211" t="s">
        <v>2028</v>
      </c>
    </row>
    <row r="91" spans="1:12" ht="28.5">
      <c r="A91" s="209" t="str">
        <f t="shared" si="3"/>
        <v>DefinitionsB20</v>
      </c>
      <c r="B91" s="209" t="s">
        <v>1944</v>
      </c>
      <c r="C91" s="209" t="s">
        <v>1962</v>
      </c>
      <c r="D91" s="209" t="s">
        <v>2030</v>
      </c>
      <c r="E91" s="206" t="s">
        <v>1172</v>
      </c>
      <c r="F91" s="206" t="s">
        <v>922</v>
      </c>
      <c r="G91" s="210" t="s">
        <v>714</v>
      </c>
      <c r="H91" s="210" t="s">
        <v>627</v>
      </c>
      <c r="I91" s="210" t="s">
        <v>142</v>
      </c>
      <c r="J91" s="210" t="s">
        <v>2030</v>
      </c>
      <c r="K91" s="221" t="s">
        <v>329</v>
      </c>
      <c r="L91" s="211" t="s">
        <v>2030</v>
      </c>
    </row>
    <row r="92" spans="1:12" ht="28.5">
      <c r="A92" s="209" t="str">
        <f t="shared" si="3"/>
        <v>DefinitionsB21</v>
      </c>
      <c r="B92" s="209" t="s">
        <v>1944</v>
      </c>
      <c r="C92" s="209" t="s">
        <v>1963</v>
      </c>
      <c r="D92" s="209" t="s">
        <v>2032</v>
      </c>
      <c r="E92" s="206" t="s">
        <v>1173</v>
      </c>
      <c r="F92" s="206" t="s">
        <v>923</v>
      </c>
      <c r="G92" s="210" t="s">
        <v>715</v>
      </c>
      <c r="H92" s="210" t="s">
        <v>628</v>
      </c>
      <c r="I92" s="210" t="s">
        <v>143</v>
      </c>
      <c r="J92" s="210" t="s">
        <v>171</v>
      </c>
      <c r="K92" s="221" t="s">
        <v>330</v>
      </c>
      <c r="L92" s="211" t="s">
        <v>248</v>
      </c>
    </row>
    <row r="93" spans="1:12" ht="28.5">
      <c r="A93" s="209" t="str">
        <f t="shared" si="3"/>
        <v>DefinitionsB22</v>
      </c>
      <c r="B93" s="209" t="s">
        <v>1944</v>
      </c>
      <c r="C93" s="209" t="s">
        <v>1964</v>
      </c>
      <c r="D93" s="209" t="s">
        <v>1194</v>
      </c>
      <c r="E93" s="206" t="s">
        <v>1174</v>
      </c>
      <c r="F93" s="206" t="s">
        <v>924</v>
      </c>
      <c r="G93" s="210" t="s">
        <v>716</v>
      </c>
      <c r="H93" s="210" t="s">
        <v>629</v>
      </c>
      <c r="I93" s="210" t="s">
        <v>144</v>
      </c>
      <c r="J93" s="210" t="s">
        <v>172</v>
      </c>
      <c r="K93" s="221" t="s">
        <v>331</v>
      </c>
      <c r="L93" s="211" t="s">
        <v>249</v>
      </c>
    </row>
    <row r="94" spans="1:12">
      <c r="A94" s="209" t="str">
        <f t="shared" si="2"/>
        <v>DefinitionsB23</v>
      </c>
      <c r="B94" s="209" t="s">
        <v>1944</v>
      </c>
      <c r="C94" s="209" t="s">
        <v>1965</v>
      </c>
      <c r="D94" s="209" t="s">
        <v>1626</v>
      </c>
      <c r="E94" s="210" t="s">
        <v>1175</v>
      </c>
      <c r="F94" s="206" t="s">
        <v>2091</v>
      </c>
      <c r="G94" s="210" t="s">
        <v>1626</v>
      </c>
      <c r="H94" s="210" t="s">
        <v>2092</v>
      </c>
      <c r="I94" s="210" t="s">
        <v>2092</v>
      </c>
      <c r="J94" s="210" t="s">
        <v>1626</v>
      </c>
      <c r="K94" s="221" t="s">
        <v>1626</v>
      </c>
      <c r="L94" s="211" t="s">
        <v>1626</v>
      </c>
    </row>
    <row r="95" spans="1:12">
      <c r="A95" s="209" t="str">
        <f t="shared" si="2"/>
        <v>DefinitionsB24</v>
      </c>
      <c r="B95" s="209" t="s">
        <v>1944</v>
      </c>
      <c r="C95" s="209" t="s">
        <v>1995</v>
      </c>
      <c r="D95" s="209" t="s">
        <v>1940</v>
      </c>
      <c r="E95" s="210" t="s">
        <v>2093</v>
      </c>
      <c r="F95" s="206" t="s">
        <v>2094</v>
      </c>
      <c r="G95" s="210" t="s">
        <v>2095</v>
      </c>
      <c r="H95" s="210" t="s">
        <v>2096</v>
      </c>
      <c r="I95" s="210" t="s">
        <v>2097</v>
      </c>
      <c r="J95" s="210" t="s">
        <v>2098</v>
      </c>
      <c r="K95" s="221" t="s">
        <v>2425</v>
      </c>
      <c r="L95" s="211" t="s">
        <v>1238</v>
      </c>
    </row>
    <row r="96" spans="1:12" ht="28.5">
      <c r="A96" s="209" t="str">
        <f t="shared" si="2"/>
        <v>DefinitionsB25</v>
      </c>
      <c r="B96" s="209" t="s">
        <v>1944</v>
      </c>
      <c r="C96" s="209" t="s">
        <v>983</v>
      </c>
      <c r="D96" s="209" t="s">
        <v>1198</v>
      </c>
      <c r="E96" s="210" t="s">
        <v>1176</v>
      </c>
      <c r="F96" s="206" t="s">
        <v>925</v>
      </c>
      <c r="G96" s="210" t="s">
        <v>717</v>
      </c>
      <c r="H96" s="206" t="s">
        <v>630</v>
      </c>
      <c r="I96" s="210" t="s">
        <v>145</v>
      </c>
      <c r="J96" s="210" t="s">
        <v>2728</v>
      </c>
      <c r="K96" s="221" t="s">
        <v>332</v>
      </c>
      <c r="L96" s="211" t="s">
        <v>1239</v>
      </c>
    </row>
    <row r="97" spans="1:12">
      <c r="A97" s="209" t="str">
        <f t="shared" si="2"/>
        <v>DefinitionsB26</v>
      </c>
      <c r="B97" s="209" t="s">
        <v>1944</v>
      </c>
      <c r="C97" s="209" t="s">
        <v>1199</v>
      </c>
      <c r="D97" s="209" t="s">
        <v>1625</v>
      </c>
      <c r="E97" s="206" t="s">
        <v>2099</v>
      </c>
      <c r="F97" s="206" t="s">
        <v>2100</v>
      </c>
      <c r="G97" s="210" t="s">
        <v>2101</v>
      </c>
      <c r="H97" s="210" t="s">
        <v>1625</v>
      </c>
      <c r="I97" s="210" t="s">
        <v>1625</v>
      </c>
      <c r="J97" s="210" t="s">
        <v>1625</v>
      </c>
      <c r="K97" s="221" t="s">
        <v>1625</v>
      </c>
      <c r="L97" s="211" t="s">
        <v>1625</v>
      </c>
    </row>
    <row r="98" spans="1:12" ht="27">
      <c r="A98" s="209" t="str">
        <f t="shared" si="2"/>
        <v>DefinitionsB27</v>
      </c>
      <c r="B98" s="209" t="s">
        <v>1944</v>
      </c>
      <c r="C98" s="209" t="s">
        <v>1202</v>
      </c>
      <c r="D98" s="209" t="s">
        <v>2148</v>
      </c>
      <c r="E98" s="210" t="s">
        <v>2102</v>
      </c>
      <c r="F98" s="206" t="s">
        <v>1649</v>
      </c>
      <c r="G98" s="210" t="s">
        <v>2103</v>
      </c>
      <c r="H98" s="210" t="s">
        <v>2104</v>
      </c>
      <c r="I98" s="210" t="s">
        <v>2105</v>
      </c>
      <c r="J98" s="210" t="s">
        <v>2106</v>
      </c>
      <c r="K98" s="221" t="s">
        <v>2426</v>
      </c>
      <c r="L98" s="211" t="s">
        <v>1240</v>
      </c>
    </row>
    <row r="99" spans="1:12">
      <c r="A99" s="209" t="str">
        <f>B99&amp;C99</f>
        <v>DefinitionsB28</v>
      </c>
      <c r="B99" s="209" t="s">
        <v>1944</v>
      </c>
      <c r="C99" s="209" t="s">
        <v>1205</v>
      </c>
      <c r="D99" s="209" t="s">
        <v>1210</v>
      </c>
      <c r="E99" s="206" t="s">
        <v>1177</v>
      </c>
      <c r="F99" s="206" t="s">
        <v>2489</v>
      </c>
      <c r="G99" s="210" t="s">
        <v>718</v>
      </c>
      <c r="H99" s="210" t="s">
        <v>631</v>
      </c>
      <c r="I99" s="210" t="s">
        <v>146</v>
      </c>
      <c r="J99" s="210" t="s">
        <v>173</v>
      </c>
      <c r="K99" s="221" t="s">
        <v>333</v>
      </c>
      <c r="L99" s="211" t="s">
        <v>250</v>
      </c>
    </row>
    <row r="100" spans="1:12" ht="28.5">
      <c r="A100" s="209" t="str">
        <f t="shared" si="2"/>
        <v>DefinitionsB29</v>
      </c>
      <c r="B100" s="209" t="s">
        <v>1944</v>
      </c>
      <c r="C100" s="209" t="s">
        <v>1208</v>
      </c>
      <c r="D100" s="209" t="s">
        <v>1212</v>
      </c>
      <c r="E100" s="206" t="s">
        <v>1178</v>
      </c>
      <c r="F100" s="206" t="s">
        <v>1650</v>
      </c>
      <c r="G100" s="210" t="s">
        <v>719</v>
      </c>
      <c r="H100" s="210" t="s">
        <v>2107</v>
      </c>
      <c r="I100" s="210" t="s">
        <v>147</v>
      </c>
      <c r="J100" s="210" t="s">
        <v>174</v>
      </c>
      <c r="K100" s="221" t="s">
        <v>334</v>
      </c>
      <c r="L100" s="211" t="s">
        <v>1241</v>
      </c>
    </row>
    <row r="101" spans="1:12" ht="27">
      <c r="A101" s="209" t="str">
        <f t="shared" si="2"/>
        <v>DefinitionsB30</v>
      </c>
      <c r="B101" s="209" t="s">
        <v>1944</v>
      </c>
      <c r="C101" s="209" t="s">
        <v>1213</v>
      </c>
      <c r="D101" s="209" t="s">
        <v>1216</v>
      </c>
      <c r="E101" s="206" t="s">
        <v>1179</v>
      </c>
      <c r="F101" s="206" t="s">
        <v>1651</v>
      </c>
      <c r="G101" s="210" t="s">
        <v>720</v>
      </c>
      <c r="H101" s="210" t="s">
        <v>2108</v>
      </c>
      <c r="I101" s="210" t="s">
        <v>148</v>
      </c>
      <c r="J101" s="210" t="s">
        <v>175</v>
      </c>
      <c r="K101" s="221" t="s">
        <v>335</v>
      </c>
      <c r="L101" s="211" t="s">
        <v>1242</v>
      </c>
    </row>
    <row r="102" spans="1:12" ht="27">
      <c r="A102" s="209" t="str">
        <f t="shared" si="2"/>
        <v>DefinitionsB31</v>
      </c>
      <c r="B102" s="209" t="s">
        <v>1944</v>
      </c>
      <c r="C102" s="209" t="s">
        <v>984</v>
      </c>
      <c r="D102" s="209" t="s">
        <v>1219</v>
      </c>
      <c r="E102" s="206" t="s">
        <v>1180</v>
      </c>
      <c r="F102" s="206" t="s">
        <v>1652</v>
      </c>
      <c r="G102" s="210" t="s">
        <v>721</v>
      </c>
      <c r="H102" s="210" t="s">
        <v>2109</v>
      </c>
      <c r="I102" s="210" t="s">
        <v>149</v>
      </c>
      <c r="J102" s="210" t="s">
        <v>176</v>
      </c>
      <c r="K102" s="221" t="s">
        <v>336</v>
      </c>
      <c r="L102" s="211" t="s">
        <v>1243</v>
      </c>
    </row>
    <row r="103" spans="1:12">
      <c r="A103" s="209" t="str">
        <f t="shared" si="2"/>
        <v>DefinitionsC2</v>
      </c>
      <c r="B103" s="209" t="s">
        <v>1944</v>
      </c>
      <c r="C103" s="209" t="s">
        <v>1996</v>
      </c>
      <c r="D103" s="209" t="s">
        <v>2110</v>
      </c>
      <c r="E103" s="206" t="s">
        <v>1181</v>
      </c>
      <c r="F103" s="206" t="s">
        <v>2130</v>
      </c>
      <c r="G103" s="210" t="s">
        <v>1641</v>
      </c>
      <c r="H103" s="210" t="s">
        <v>2110</v>
      </c>
      <c r="I103" s="210" t="s">
        <v>150</v>
      </c>
      <c r="J103" s="210" t="s">
        <v>2111</v>
      </c>
      <c r="K103" s="221" t="s">
        <v>2427</v>
      </c>
      <c r="L103" s="211" t="s">
        <v>1244</v>
      </c>
    </row>
    <row r="104" spans="1:12">
      <c r="A104" s="209" t="str">
        <f>B104&amp;C104</f>
        <v>DefinitionsC3</v>
      </c>
      <c r="B104" s="209" t="s">
        <v>1944</v>
      </c>
      <c r="C104" s="209" t="s">
        <v>1966</v>
      </c>
      <c r="D104" s="209" t="s">
        <v>2006</v>
      </c>
      <c r="E104" s="206" t="s">
        <v>1182</v>
      </c>
      <c r="F104" s="206" t="s">
        <v>926</v>
      </c>
      <c r="G104" s="210" t="s">
        <v>722</v>
      </c>
      <c r="H104" s="210" t="s">
        <v>632</v>
      </c>
      <c r="I104" s="210" t="s">
        <v>151</v>
      </c>
      <c r="J104" s="210" t="s">
        <v>177</v>
      </c>
      <c r="K104" s="221" t="s">
        <v>337</v>
      </c>
      <c r="L104" s="211" t="s">
        <v>251</v>
      </c>
    </row>
    <row r="105" spans="1:12" ht="114">
      <c r="A105" s="209" t="str">
        <f t="shared" si="2"/>
        <v>DefinitionsC4</v>
      </c>
      <c r="B105" s="209" t="s">
        <v>1944</v>
      </c>
      <c r="C105" s="209" t="s">
        <v>1967</v>
      </c>
      <c r="D105" s="209" t="s">
        <v>2008</v>
      </c>
      <c r="E105" s="206" t="s">
        <v>1183</v>
      </c>
      <c r="F105" s="206" t="s">
        <v>927</v>
      </c>
      <c r="G105" s="210" t="s">
        <v>4453</v>
      </c>
      <c r="H105" s="210" t="s">
        <v>633</v>
      </c>
      <c r="I105" s="210" t="s">
        <v>152</v>
      </c>
      <c r="J105" s="210" t="s">
        <v>2729</v>
      </c>
      <c r="K105" s="221" t="s">
        <v>338</v>
      </c>
      <c r="L105" s="211" t="s">
        <v>252</v>
      </c>
    </row>
    <row r="106" spans="1:12" ht="293.25">
      <c r="A106" s="209" t="str">
        <f t="shared" si="2"/>
        <v>DefinitionsC5</v>
      </c>
      <c r="B106" s="209" t="s">
        <v>1944</v>
      </c>
      <c r="C106" s="209" t="s">
        <v>1968</v>
      </c>
      <c r="D106" s="226" t="s">
        <v>2987</v>
      </c>
      <c r="E106" s="226" t="s">
        <v>2988</v>
      </c>
      <c r="F106" s="242" t="s">
        <v>2989</v>
      </c>
      <c r="G106" s="226" t="s">
        <v>4454</v>
      </c>
      <c r="H106" s="226" t="s">
        <v>3084</v>
      </c>
      <c r="I106" s="226" t="s">
        <v>3085</v>
      </c>
      <c r="J106" s="226" t="s">
        <v>3086</v>
      </c>
      <c r="K106" s="226" t="s">
        <v>3087</v>
      </c>
      <c r="L106" s="226" t="s">
        <v>3088</v>
      </c>
    </row>
    <row r="107" spans="1:12" ht="142.5">
      <c r="A107" s="209" t="str">
        <f t="shared" si="2"/>
        <v>DefinitionsC6</v>
      </c>
      <c r="B107" s="209" t="s">
        <v>1944</v>
      </c>
      <c r="C107" s="209" t="s">
        <v>1969</v>
      </c>
      <c r="D107" s="209" t="s">
        <v>2011</v>
      </c>
      <c r="E107" s="206" t="s">
        <v>1184</v>
      </c>
      <c r="F107" s="206" t="s">
        <v>928</v>
      </c>
      <c r="G107" s="210" t="s">
        <v>723</v>
      </c>
      <c r="H107" s="210" t="s">
        <v>452</v>
      </c>
      <c r="I107" s="210" t="s">
        <v>153</v>
      </c>
      <c r="J107" s="210" t="s">
        <v>2730</v>
      </c>
      <c r="K107" s="221" t="s">
        <v>574</v>
      </c>
      <c r="L107" s="211" t="s">
        <v>1245</v>
      </c>
    </row>
    <row r="108" spans="1:12" ht="384.75">
      <c r="A108" s="209" t="str">
        <f>B108&amp;C108</f>
        <v>DefinitionsC7</v>
      </c>
      <c r="B108" s="209" t="s">
        <v>1944</v>
      </c>
      <c r="C108" s="209" t="s">
        <v>1970</v>
      </c>
      <c r="D108" s="209" t="s">
        <v>2013</v>
      </c>
      <c r="E108" s="206" t="s">
        <v>1185</v>
      </c>
      <c r="F108" s="206" t="s">
        <v>929</v>
      </c>
      <c r="G108" s="210" t="s">
        <v>724</v>
      </c>
      <c r="H108" s="206" t="s">
        <v>453</v>
      </c>
      <c r="I108" s="210" t="s">
        <v>154</v>
      </c>
      <c r="J108" s="210" t="s">
        <v>2731</v>
      </c>
      <c r="K108" s="221" t="s">
        <v>575</v>
      </c>
      <c r="L108" s="211" t="s">
        <v>253</v>
      </c>
    </row>
    <row r="109" spans="1:12" ht="256.5">
      <c r="A109" s="209" t="str">
        <f t="shared" si="2"/>
        <v>DefinitionsC8</v>
      </c>
      <c r="B109" s="209" t="s">
        <v>1944</v>
      </c>
      <c r="C109" s="209" t="s">
        <v>1971</v>
      </c>
      <c r="D109" s="209" t="s">
        <v>2418</v>
      </c>
      <c r="E109" s="206" t="s">
        <v>1186</v>
      </c>
      <c r="F109" s="206" t="s">
        <v>930</v>
      </c>
      <c r="G109" s="210" t="s">
        <v>725</v>
      </c>
      <c r="H109" s="210" t="s">
        <v>454</v>
      </c>
      <c r="I109" s="210" t="s">
        <v>155</v>
      </c>
      <c r="J109" s="210" t="s">
        <v>2765</v>
      </c>
      <c r="K109" s="221" t="s">
        <v>576</v>
      </c>
      <c r="L109" s="211" t="s">
        <v>1246</v>
      </c>
    </row>
    <row r="110" spans="1:12" ht="185.25">
      <c r="A110" s="209" t="str">
        <f>B110&amp;C110</f>
        <v>DefinitionsC9</v>
      </c>
      <c r="B110" s="209" t="s">
        <v>1944</v>
      </c>
      <c r="C110" s="209" t="s">
        <v>1972</v>
      </c>
      <c r="D110" s="209" t="s">
        <v>2015</v>
      </c>
      <c r="E110" s="206" t="s">
        <v>1187</v>
      </c>
      <c r="F110" s="206" t="s">
        <v>931</v>
      </c>
      <c r="G110" s="210" t="s">
        <v>726</v>
      </c>
      <c r="H110" s="213" t="s">
        <v>455</v>
      </c>
      <c r="I110" s="210" t="s">
        <v>156</v>
      </c>
      <c r="J110" s="210" t="s">
        <v>2766</v>
      </c>
      <c r="K110" s="221" t="s">
        <v>577</v>
      </c>
      <c r="L110" s="211" t="s">
        <v>254</v>
      </c>
    </row>
    <row r="111" spans="1:12" ht="228">
      <c r="A111" s="209" t="str">
        <f t="shared" si="2"/>
        <v>DefinitionsC10</v>
      </c>
      <c r="B111" s="209" t="s">
        <v>1944</v>
      </c>
      <c r="C111" s="209" t="s">
        <v>1973</v>
      </c>
      <c r="D111" s="209" t="s">
        <v>2017</v>
      </c>
      <c r="E111" s="206" t="s">
        <v>1188</v>
      </c>
      <c r="F111" s="206" t="s">
        <v>932</v>
      </c>
      <c r="G111" s="210" t="s">
        <v>727</v>
      </c>
      <c r="H111" s="210" t="s">
        <v>456</v>
      </c>
      <c r="I111" s="210" t="s">
        <v>157</v>
      </c>
      <c r="J111" s="210" t="s">
        <v>2767</v>
      </c>
      <c r="K111" s="221" t="s">
        <v>578</v>
      </c>
      <c r="L111" s="211" t="s">
        <v>255</v>
      </c>
    </row>
    <row r="112" spans="1:12" ht="99.75">
      <c r="A112" s="209" t="str">
        <f t="shared" si="2"/>
        <v>DefinitionsC11</v>
      </c>
      <c r="B112" s="209" t="s">
        <v>1944</v>
      </c>
      <c r="C112" s="209" t="s">
        <v>1974</v>
      </c>
      <c r="D112" s="209" t="s">
        <v>1939</v>
      </c>
      <c r="E112" s="206" t="s">
        <v>1189</v>
      </c>
      <c r="F112" s="206" t="s">
        <v>933</v>
      </c>
      <c r="G112" s="210" t="s">
        <v>2112</v>
      </c>
      <c r="H112" s="210" t="s">
        <v>457</v>
      </c>
      <c r="I112" s="210" t="s">
        <v>158</v>
      </c>
      <c r="J112" s="210" t="s">
        <v>2113</v>
      </c>
      <c r="K112" s="221" t="s">
        <v>579</v>
      </c>
      <c r="L112" s="211" t="s">
        <v>1247</v>
      </c>
    </row>
    <row r="113" spans="1:12">
      <c r="A113" s="209" t="str">
        <f t="shared" si="2"/>
        <v>DefinitionsC12</v>
      </c>
      <c r="B113" s="209" t="s">
        <v>1944</v>
      </c>
      <c r="C113" s="209" t="s">
        <v>1975</v>
      </c>
      <c r="D113" s="209" t="s">
        <v>2554</v>
      </c>
      <c r="E113" s="210" t="s">
        <v>1636</v>
      </c>
      <c r="F113" s="206" t="s">
        <v>2131</v>
      </c>
      <c r="G113" s="210" t="s">
        <v>2114</v>
      </c>
      <c r="H113" s="210" t="s">
        <v>2115</v>
      </c>
      <c r="I113" s="210" t="s">
        <v>2116</v>
      </c>
      <c r="J113" s="210" t="s">
        <v>2117</v>
      </c>
      <c r="K113" s="221" t="s">
        <v>580</v>
      </c>
      <c r="L113" s="211" t="s">
        <v>1248</v>
      </c>
    </row>
    <row r="114" spans="1:12" ht="156.75">
      <c r="A114" s="209" t="str">
        <f t="shared" si="2"/>
        <v>DefinitionsC13</v>
      </c>
      <c r="B114" s="209" t="s">
        <v>1944</v>
      </c>
      <c r="C114" s="209" t="s">
        <v>1976</v>
      </c>
      <c r="D114" s="209" t="s">
        <v>2019</v>
      </c>
      <c r="E114" s="206" t="s">
        <v>1190</v>
      </c>
      <c r="F114" s="206" t="s">
        <v>934</v>
      </c>
      <c r="G114" s="210" t="s">
        <v>728</v>
      </c>
      <c r="H114" s="214" t="s">
        <v>458</v>
      </c>
      <c r="I114" s="210" t="s">
        <v>159</v>
      </c>
      <c r="J114" s="210" t="s">
        <v>2768</v>
      </c>
      <c r="K114" s="221" t="s">
        <v>581</v>
      </c>
      <c r="L114" s="211" t="s">
        <v>1249</v>
      </c>
    </row>
    <row r="115" spans="1:12" ht="42.75">
      <c r="A115" s="209" t="str">
        <f t="shared" si="2"/>
        <v>DefinitionsC14</v>
      </c>
      <c r="B115" s="209" t="s">
        <v>1944</v>
      </c>
      <c r="C115" s="209" t="s">
        <v>1977</v>
      </c>
      <c r="D115" s="209" t="s">
        <v>2020</v>
      </c>
      <c r="E115" s="210" t="s">
        <v>2118</v>
      </c>
      <c r="F115" s="206" t="s">
        <v>2022</v>
      </c>
      <c r="G115" s="210" t="s">
        <v>2021</v>
      </c>
      <c r="H115" s="210" t="s">
        <v>2020</v>
      </c>
      <c r="I115" s="210" t="s">
        <v>160</v>
      </c>
      <c r="J115" s="210" t="s">
        <v>2020</v>
      </c>
      <c r="K115" s="221" t="s">
        <v>582</v>
      </c>
      <c r="L115" s="211" t="s">
        <v>2020</v>
      </c>
    </row>
    <row r="116" spans="1:12" ht="42.75">
      <c r="A116" s="209" t="str">
        <f t="shared" si="2"/>
        <v>DefinitionsC15</v>
      </c>
      <c r="B116" s="209" t="s">
        <v>1944</v>
      </c>
      <c r="C116" s="209" t="s">
        <v>1978</v>
      </c>
      <c r="D116" s="209" t="s">
        <v>1630</v>
      </c>
      <c r="E116" s="210" t="s">
        <v>2119</v>
      </c>
      <c r="F116" s="206" t="s">
        <v>2132</v>
      </c>
      <c r="G116" s="210" t="s">
        <v>1642</v>
      </c>
      <c r="H116" s="210" t="s">
        <v>1630</v>
      </c>
      <c r="I116" s="210" t="s">
        <v>161</v>
      </c>
      <c r="J116" s="210" t="s">
        <v>1630</v>
      </c>
      <c r="K116" s="221" t="s">
        <v>2023</v>
      </c>
      <c r="L116" s="211" t="s">
        <v>1630</v>
      </c>
    </row>
    <row r="117" spans="1:12" ht="156.75">
      <c r="A117" s="209" t="str">
        <f t="shared" si="2"/>
        <v>DefinitionsC16</v>
      </c>
      <c r="B117" s="209" t="s">
        <v>1944</v>
      </c>
      <c r="C117" s="209" t="s">
        <v>1979</v>
      </c>
      <c r="D117" s="209" t="s">
        <v>2024</v>
      </c>
      <c r="E117" s="206" t="s">
        <v>1191</v>
      </c>
      <c r="F117" s="206" t="s">
        <v>935</v>
      </c>
      <c r="G117" s="210" t="s">
        <v>1060</v>
      </c>
      <c r="H117" s="210" t="s">
        <v>459</v>
      </c>
      <c r="I117" s="210" t="s">
        <v>162</v>
      </c>
      <c r="J117" s="210" t="s">
        <v>2732</v>
      </c>
      <c r="K117" s="221" t="s">
        <v>583</v>
      </c>
      <c r="L117" s="211" t="s">
        <v>256</v>
      </c>
    </row>
    <row r="118" spans="1:12" ht="213.75">
      <c r="A118" s="209" t="str">
        <f t="shared" ref="A118:A123" si="4">B118&amp;C118</f>
        <v>DefinitionsC17</v>
      </c>
      <c r="B118" s="209" t="s">
        <v>1944</v>
      </c>
      <c r="C118" s="209" t="s">
        <v>1980</v>
      </c>
      <c r="D118" s="210" t="s">
        <v>3816</v>
      </c>
      <c r="E118" s="206" t="s">
        <v>1192</v>
      </c>
      <c r="F118" s="206" t="s">
        <v>4363</v>
      </c>
      <c r="G118" s="210" t="s">
        <v>4455</v>
      </c>
      <c r="H118" s="210" t="s">
        <v>2916</v>
      </c>
      <c r="I118" s="210" t="s">
        <v>163</v>
      </c>
      <c r="J118" s="210" t="s">
        <v>2733</v>
      </c>
      <c r="K118" s="221" t="s">
        <v>584</v>
      </c>
      <c r="L118" s="211" t="s">
        <v>257</v>
      </c>
    </row>
    <row r="119" spans="1:12" ht="409.5">
      <c r="A119" s="209" t="str">
        <f t="shared" si="4"/>
        <v>DefinitionsC18</v>
      </c>
      <c r="B119" s="209" t="s">
        <v>1944</v>
      </c>
      <c r="C119" s="209" t="s">
        <v>1981</v>
      </c>
      <c r="D119" s="209" t="s">
        <v>2026</v>
      </c>
      <c r="E119" s="206" t="s">
        <v>795</v>
      </c>
      <c r="F119" s="206" t="s">
        <v>4357</v>
      </c>
      <c r="G119" s="210" t="s">
        <v>1061</v>
      </c>
      <c r="H119" s="214" t="s">
        <v>460</v>
      </c>
      <c r="I119" s="210" t="s">
        <v>339</v>
      </c>
      <c r="J119" s="210" t="s">
        <v>2734</v>
      </c>
      <c r="K119" s="221" t="s">
        <v>585</v>
      </c>
      <c r="L119" s="211" t="s">
        <v>258</v>
      </c>
    </row>
    <row r="120" spans="1:12" ht="327.75">
      <c r="A120" s="209" t="str">
        <f t="shared" si="4"/>
        <v>DefinitionsC19</v>
      </c>
      <c r="B120" s="209" t="s">
        <v>1944</v>
      </c>
      <c r="C120" s="209" t="s">
        <v>1982</v>
      </c>
      <c r="D120" s="209" t="s">
        <v>2029</v>
      </c>
      <c r="E120" s="206" t="s">
        <v>796</v>
      </c>
      <c r="F120" s="208" t="s">
        <v>936</v>
      </c>
      <c r="G120" s="210" t="s">
        <v>1062</v>
      </c>
      <c r="H120" s="210" t="s">
        <v>461</v>
      </c>
      <c r="I120" s="210" t="s">
        <v>340</v>
      </c>
      <c r="J120" s="210" t="s">
        <v>2735</v>
      </c>
      <c r="K120" s="221" t="s">
        <v>586</v>
      </c>
      <c r="L120" s="211" t="s">
        <v>259</v>
      </c>
    </row>
    <row r="121" spans="1:12" ht="171">
      <c r="A121" s="209" t="str">
        <f t="shared" si="4"/>
        <v>DefinitionsC20</v>
      </c>
      <c r="B121" s="209" t="s">
        <v>1944</v>
      </c>
      <c r="C121" s="209" t="s">
        <v>1983</v>
      </c>
      <c r="D121" s="209" t="s">
        <v>2031</v>
      </c>
      <c r="E121" s="206" t="s">
        <v>797</v>
      </c>
      <c r="F121" s="208" t="s">
        <v>937</v>
      </c>
      <c r="G121" s="210" t="s">
        <v>1063</v>
      </c>
      <c r="H121" s="210" t="s">
        <v>462</v>
      </c>
      <c r="I121" s="210" t="s">
        <v>341</v>
      </c>
      <c r="J121" s="210" t="s">
        <v>2736</v>
      </c>
      <c r="K121" s="221" t="s">
        <v>587</v>
      </c>
      <c r="L121" s="211" t="s">
        <v>260</v>
      </c>
    </row>
    <row r="122" spans="1:12" ht="358.5">
      <c r="A122" s="209" t="str">
        <f t="shared" si="4"/>
        <v>DefinitionsC21</v>
      </c>
      <c r="B122" s="209" t="s">
        <v>1944</v>
      </c>
      <c r="C122" s="209" t="s">
        <v>1984</v>
      </c>
      <c r="D122" s="209" t="s">
        <v>2033</v>
      </c>
      <c r="E122" s="206" t="s">
        <v>798</v>
      </c>
      <c r="F122" s="208" t="s">
        <v>634</v>
      </c>
      <c r="G122" s="210" t="s">
        <v>1064</v>
      </c>
      <c r="H122" s="213" t="s">
        <v>2943</v>
      </c>
      <c r="I122" s="210" t="s">
        <v>342</v>
      </c>
      <c r="J122" s="210" t="s">
        <v>2737</v>
      </c>
      <c r="K122" s="221" t="s">
        <v>588</v>
      </c>
      <c r="L122" s="211" t="s">
        <v>261</v>
      </c>
    </row>
    <row r="123" spans="1:12" ht="327.75">
      <c r="A123" s="209" t="str">
        <f t="shared" si="4"/>
        <v>DefinitionsC22</v>
      </c>
      <c r="B123" s="209" t="s">
        <v>1944</v>
      </c>
      <c r="C123" s="209" t="s">
        <v>1985</v>
      </c>
      <c r="D123" s="209" t="s">
        <v>1193</v>
      </c>
      <c r="E123" s="206" t="s">
        <v>799</v>
      </c>
      <c r="F123" s="208" t="s">
        <v>635</v>
      </c>
      <c r="G123" s="210" t="s">
        <v>1065</v>
      </c>
      <c r="H123" s="213" t="s">
        <v>463</v>
      </c>
      <c r="I123" s="210" t="s">
        <v>343</v>
      </c>
      <c r="J123" s="210" t="s">
        <v>2738</v>
      </c>
      <c r="K123" s="221" t="s">
        <v>589</v>
      </c>
      <c r="L123" s="211" t="s">
        <v>262</v>
      </c>
    </row>
    <row r="124" spans="1:12" ht="28.5">
      <c r="A124" s="209" t="str">
        <f t="shared" si="2"/>
        <v>DefinitionsC23</v>
      </c>
      <c r="B124" s="209" t="s">
        <v>1944</v>
      </c>
      <c r="C124" s="209" t="s">
        <v>1986</v>
      </c>
      <c r="D124" s="209" t="s">
        <v>1195</v>
      </c>
      <c r="E124" s="210" t="s">
        <v>1637</v>
      </c>
      <c r="F124" s="206" t="s">
        <v>2133</v>
      </c>
      <c r="G124" s="210" t="s">
        <v>1590</v>
      </c>
      <c r="H124" s="210" t="s">
        <v>1591</v>
      </c>
      <c r="I124" s="210" t="s">
        <v>344</v>
      </c>
      <c r="J124" s="210" t="s">
        <v>1592</v>
      </c>
      <c r="K124" s="221" t="s">
        <v>590</v>
      </c>
      <c r="L124" s="211" t="s">
        <v>1250</v>
      </c>
    </row>
    <row r="125" spans="1:12" ht="99.75">
      <c r="A125" s="209" t="str">
        <f t="shared" si="2"/>
        <v>DefinitionsC24</v>
      </c>
      <c r="B125" s="209" t="s">
        <v>1944</v>
      </c>
      <c r="C125" s="209" t="s">
        <v>1196</v>
      </c>
      <c r="D125" s="209" t="s">
        <v>1941</v>
      </c>
      <c r="E125" s="206" t="s">
        <v>800</v>
      </c>
      <c r="F125" s="206" t="s">
        <v>1593</v>
      </c>
      <c r="G125" s="210" t="s">
        <v>1594</v>
      </c>
      <c r="H125" s="210" t="s">
        <v>464</v>
      </c>
      <c r="I125" s="210" t="s">
        <v>345</v>
      </c>
      <c r="J125" s="210" t="s">
        <v>1595</v>
      </c>
      <c r="K125" s="221" t="s">
        <v>591</v>
      </c>
      <c r="L125" s="211" t="s">
        <v>1251</v>
      </c>
    </row>
    <row r="126" spans="1:12" ht="213.75">
      <c r="A126" s="209" t="str">
        <f t="shared" si="2"/>
        <v>DefinitionsC25</v>
      </c>
      <c r="B126" s="209" t="s">
        <v>1944</v>
      </c>
      <c r="C126" s="209" t="s">
        <v>1197</v>
      </c>
      <c r="D126" s="209" t="s">
        <v>1201</v>
      </c>
      <c r="E126" s="206" t="s">
        <v>801</v>
      </c>
      <c r="F126" s="206" t="s">
        <v>636</v>
      </c>
      <c r="G126" s="210" t="s">
        <v>1066</v>
      </c>
      <c r="H126" s="210" t="s">
        <v>2944</v>
      </c>
      <c r="I126" s="210" t="s">
        <v>346</v>
      </c>
      <c r="J126" s="210" t="s">
        <v>2739</v>
      </c>
      <c r="K126" s="221" t="s">
        <v>592</v>
      </c>
      <c r="L126" s="211" t="s">
        <v>263</v>
      </c>
    </row>
    <row r="127" spans="1:12" ht="28.5">
      <c r="A127" s="209" t="str">
        <f t="shared" si="2"/>
        <v>DefinitionsC26</v>
      </c>
      <c r="B127" s="209" t="s">
        <v>1944</v>
      </c>
      <c r="C127" s="209" t="s">
        <v>1200</v>
      </c>
      <c r="D127" s="209" t="s">
        <v>1204</v>
      </c>
      <c r="E127" s="206" t="s">
        <v>802</v>
      </c>
      <c r="F127" s="206" t="s">
        <v>637</v>
      </c>
      <c r="G127" s="210" t="s">
        <v>2120</v>
      </c>
      <c r="H127" s="210" t="s">
        <v>1204</v>
      </c>
      <c r="I127" s="210" t="s">
        <v>347</v>
      </c>
      <c r="J127" s="210" t="s">
        <v>1204</v>
      </c>
      <c r="K127" s="221" t="s">
        <v>1204</v>
      </c>
      <c r="L127" s="211" t="s">
        <v>1204</v>
      </c>
    </row>
    <row r="128" spans="1:12" ht="189.75">
      <c r="A128" s="209" t="str">
        <f t="shared" si="2"/>
        <v>DefinitionsC27</v>
      </c>
      <c r="B128" s="209" t="s">
        <v>1944</v>
      </c>
      <c r="C128" s="209" t="s">
        <v>1203</v>
      </c>
      <c r="D128" s="209" t="s">
        <v>1207</v>
      </c>
      <c r="E128" s="206" t="s">
        <v>803</v>
      </c>
      <c r="F128" s="206" t="s">
        <v>638</v>
      </c>
      <c r="G128" s="210" t="s">
        <v>1067</v>
      </c>
      <c r="H128" s="210" t="s">
        <v>2917</v>
      </c>
      <c r="I128" s="210" t="s">
        <v>348</v>
      </c>
      <c r="J128" s="210" t="s">
        <v>2769</v>
      </c>
      <c r="K128" s="221" t="s">
        <v>593</v>
      </c>
      <c r="L128" s="211" t="s">
        <v>264</v>
      </c>
    </row>
    <row r="129" spans="1:16" ht="128.25">
      <c r="A129" s="209" t="str">
        <f>B129&amp;C129</f>
        <v>DefinitionsC28</v>
      </c>
      <c r="B129" s="209" t="s">
        <v>1944</v>
      </c>
      <c r="C129" s="209" t="s">
        <v>1206</v>
      </c>
      <c r="D129" s="209" t="s">
        <v>1211</v>
      </c>
      <c r="E129" s="206" t="s">
        <v>804</v>
      </c>
      <c r="F129" s="206" t="s">
        <v>639</v>
      </c>
      <c r="G129" s="210" t="s">
        <v>1068</v>
      </c>
      <c r="H129" s="210" t="s">
        <v>769</v>
      </c>
      <c r="I129" s="210" t="s">
        <v>349</v>
      </c>
      <c r="J129" s="210" t="s">
        <v>2770</v>
      </c>
      <c r="K129" s="221" t="s">
        <v>594</v>
      </c>
      <c r="L129" s="211" t="s">
        <v>265</v>
      </c>
    </row>
    <row r="130" spans="1:16" ht="252">
      <c r="A130" s="209" t="str">
        <f t="shared" si="2"/>
        <v>DefinitionsC29</v>
      </c>
      <c r="B130" s="209" t="s">
        <v>1944</v>
      </c>
      <c r="C130" s="209" t="s">
        <v>1209</v>
      </c>
      <c r="D130" s="209" t="s">
        <v>1215</v>
      </c>
      <c r="E130" s="206" t="s">
        <v>805</v>
      </c>
      <c r="F130" s="206" t="s">
        <v>4456</v>
      </c>
      <c r="G130" s="210" t="s">
        <v>1069</v>
      </c>
      <c r="H130" s="210" t="s">
        <v>2918</v>
      </c>
      <c r="I130" s="210" t="s">
        <v>350</v>
      </c>
      <c r="J130" s="210" t="s">
        <v>2740</v>
      </c>
      <c r="K130" s="221" t="s">
        <v>595</v>
      </c>
      <c r="L130" s="211" t="s">
        <v>266</v>
      </c>
    </row>
    <row r="131" spans="1:16" ht="270.75">
      <c r="A131" s="209" t="str">
        <f t="shared" si="2"/>
        <v>DefinitionsC30</v>
      </c>
      <c r="B131" s="209" t="s">
        <v>1944</v>
      </c>
      <c r="C131" s="209" t="s">
        <v>1214</v>
      </c>
      <c r="D131" s="209" t="s">
        <v>1218</v>
      </c>
      <c r="E131" s="231" t="s">
        <v>4458</v>
      </c>
      <c r="F131" s="232" t="s">
        <v>4457</v>
      </c>
      <c r="G131" s="210" t="s">
        <v>1070</v>
      </c>
      <c r="H131" s="206" t="s">
        <v>465</v>
      </c>
      <c r="I131" s="210" t="s">
        <v>351</v>
      </c>
      <c r="J131" s="210" t="s">
        <v>2741</v>
      </c>
      <c r="K131" s="221" t="s">
        <v>596</v>
      </c>
      <c r="L131" s="211" t="s">
        <v>267</v>
      </c>
    </row>
    <row r="132" spans="1:16" ht="256.5">
      <c r="A132" s="209" t="str">
        <f t="shared" si="2"/>
        <v>DefinitionsC31</v>
      </c>
      <c r="B132" s="209" t="s">
        <v>1944</v>
      </c>
      <c r="C132" s="209" t="s">
        <v>1217</v>
      </c>
      <c r="D132" s="209" t="s">
        <v>844</v>
      </c>
      <c r="E132" s="206" t="s">
        <v>806</v>
      </c>
      <c r="F132" s="206" t="s">
        <v>4459</v>
      </c>
      <c r="G132" s="210" t="s">
        <v>1071</v>
      </c>
      <c r="H132" s="206" t="s">
        <v>466</v>
      </c>
      <c r="I132" s="210" t="s">
        <v>352</v>
      </c>
      <c r="J132" s="210" t="s">
        <v>2771</v>
      </c>
      <c r="K132" s="221" t="s">
        <v>597</v>
      </c>
      <c r="L132" s="211" t="s">
        <v>268</v>
      </c>
    </row>
    <row r="133" spans="1:16" ht="28.5">
      <c r="A133" s="209" t="str">
        <f t="shared" si="2"/>
        <v>DeclarationD2</v>
      </c>
      <c r="B133" s="209" t="s">
        <v>1987</v>
      </c>
      <c r="C133" s="209" t="s">
        <v>1997</v>
      </c>
      <c r="D133" s="209" t="s">
        <v>845</v>
      </c>
      <c r="E133" s="210" t="s">
        <v>845</v>
      </c>
      <c r="F133" s="206" t="s">
        <v>845</v>
      </c>
      <c r="G133" s="210" t="s">
        <v>845</v>
      </c>
      <c r="H133" s="210" t="s">
        <v>845</v>
      </c>
      <c r="I133" s="210" t="s">
        <v>845</v>
      </c>
      <c r="J133" s="210" t="s">
        <v>845</v>
      </c>
      <c r="K133" s="210" t="s">
        <v>845</v>
      </c>
      <c r="L133" s="211" t="s">
        <v>845</v>
      </c>
    </row>
    <row r="134" spans="1:16" s="255" customFormat="1" ht="28.5">
      <c r="A134" s="209" t="str">
        <f t="shared" si="2"/>
        <v>DeclarationF3</v>
      </c>
      <c r="B134" s="209" t="s">
        <v>1987</v>
      </c>
      <c r="C134" s="209" t="s">
        <v>3810</v>
      </c>
      <c r="D134" s="209" t="s">
        <v>3811</v>
      </c>
      <c r="E134" s="209" t="s">
        <v>3828</v>
      </c>
      <c r="F134" s="209" t="s">
        <v>3829</v>
      </c>
      <c r="G134" s="209" t="s">
        <v>3830</v>
      </c>
      <c r="H134" s="209" t="s">
        <v>3831</v>
      </c>
      <c r="I134" s="209" t="s">
        <v>3832</v>
      </c>
      <c r="J134" s="209" t="s">
        <v>3833</v>
      </c>
      <c r="K134" s="209" t="s">
        <v>3834</v>
      </c>
      <c r="L134" s="209" t="s">
        <v>3835</v>
      </c>
    </row>
    <row r="135" spans="1:16" s="255" customFormat="1" ht="28.5">
      <c r="A135" s="209" t="str">
        <f t="shared" si="2"/>
        <v>DeclarationI3</v>
      </c>
      <c r="B135" s="209" t="s">
        <v>1987</v>
      </c>
      <c r="C135" s="209" t="s">
        <v>3812</v>
      </c>
      <c r="D135" s="209" t="s">
        <v>3813</v>
      </c>
      <c r="E135" s="209" t="s">
        <v>3836</v>
      </c>
      <c r="F135" s="209" t="s">
        <v>3837</v>
      </c>
      <c r="G135" s="209" t="s">
        <v>3838</v>
      </c>
      <c r="H135" s="209" t="s">
        <v>3839</v>
      </c>
      <c r="I135" s="209" t="s">
        <v>3840</v>
      </c>
      <c r="J135" s="209" t="s">
        <v>3841</v>
      </c>
      <c r="K135" s="209" t="s">
        <v>3842</v>
      </c>
      <c r="L135" s="209" t="s">
        <v>3843</v>
      </c>
    </row>
    <row r="136" spans="1:16" s="255" customFormat="1">
      <c r="A136" s="209" t="str">
        <f t="shared" si="2"/>
        <v>DeclarationI4</v>
      </c>
      <c r="B136" s="209" t="s">
        <v>1987</v>
      </c>
      <c r="C136" s="209" t="s">
        <v>2653</v>
      </c>
      <c r="D136" s="209" t="s">
        <v>1929</v>
      </c>
      <c r="E136" s="209" t="s">
        <v>3844</v>
      </c>
      <c r="F136" s="209" t="s">
        <v>3845</v>
      </c>
      <c r="G136" s="209" t="s">
        <v>3846</v>
      </c>
      <c r="H136" s="209" t="s">
        <v>3847</v>
      </c>
      <c r="I136" s="209" t="s">
        <v>3848</v>
      </c>
      <c r="J136" s="209" t="s">
        <v>3849</v>
      </c>
      <c r="K136" s="209" t="s">
        <v>3850</v>
      </c>
      <c r="L136" s="209" t="s">
        <v>3851</v>
      </c>
    </row>
    <row r="137" spans="1:16" ht="71.25">
      <c r="A137" s="209" t="str">
        <f t="shared" si="2"/>
        <v>DeclarationB4</v>
      </c>
      <c r="B137" s="209" t="s">
        <v>1987</v>
      </c>
      <c r="C137" s="209" t="s">
        <v>1946</v>
      </c>
      <c r="D137" s="209" t="s">
        <v>1603</v>
      </c>
      <c r="E137" s="210" t="s">
        <v>807</v>
      </c>
      <c r="F137" s="206" t="s">
        <v>2134</v>
      </c>
      <c r="G137" s="210" t="s">
        <v>1643</v>
      </c>
      <c r="H137" s="210" t="s">
        <v>729</v>
      </c>
      <c r="I137" s="210" t="s">
        <v>353</v>
      </c>
      <c r="J137" s="210" t="s">
        <v>2742</v>
      </c>
      <c r="K137" s="221" t="s">
        <v>598</v>
      </c>
      <c r="L137" s="211" t="s">
        <v>946</v>
      </c>
    </row>
    <row r="138" spans="1:16" ht="99.75">
      <c r="A138" s="209" t="str">
        <f t="shared" si="2"/>
        <v>DeclarationB6</v>
      </c>
      <c r="B138" s="209" t="s">
        <v>1987</v>
      </c>
      <c r="C138" s="209" t="s">
        <v>1948</v>
      </c>
      <c r="D138" s="209" t="s">
        <v>1604</v>
      </c>
      <c r="E138" s="210" t="s">
        <v>2919</v>
      </c>
      <c r="F138" s="206" t="s">
        <v>2137</v>
      </c>
      <c r="G138" s="210" t="s">
        <v>2121</v>
      </c>
      <c r="H138" s="210" t="s">
        <v>730</v>
      </c>
      <c r="I138" s="210" t="s">
        <v>354</v>
      </c>
      <c r="J138" s="210" t="s">
        <v>4423</v>
      </c>
      <c r="K138" s="221" t="s">
        <v>599</v>
      </c>
      <c r="L138" s="211" t="s">
        <v>946</v>
      </c>
    </row>
    <row r="139" spans="1:16" ht="99.75">
      <c r="A139" s="209" t="str">
        <f t="shared" si="2"/>
        <v>DeclarationB7</v>
      </c>
      <c r="B139" s="209" t="s">
        <v>1987</v>
      </c>
      <c r="C139" s="209" t="s">
        <v>1949</v>
      </c>
      <c r="D139" s="209" t="s">
        <v>2060</v>
      </c>
      <c r="E139" s="210" t="s">
        <v>1903</v>
      </c>
      <c r="F139" s="206" t="s">
        <v>1904</v>
      </c>
      <c r="G139" s="210" t="s">
        <v>1905</v>
      </c>
      <c r="H139" s="210" t="s">
        <v>731</v>
      </c>
      <c r="I139" s="210" t="s">
        <v>355</v>
      </c>
      <c r="J139" s="210" t="s">
        <v>2586</v>
      </c>
      <c r="K139" s="221" t="s">
        <v>600</v>
      </c>
      <c r="L139" s="211" t="s">
        <v>947</v>
      </c>
    </row>
    <row r="140" spans="1:16" ht="17.25">
      <c r="A140" s="209" t="str">
        <f t="shared" si="2"/>
        <v>DeclarationB8</v>
      </c>
      <c r="B140" s="209" t="s">
        <v>1987</v>
      </c>
      <c r="C140" s="209" t="s">
        <v>1950</v>
      </c>
      <c r="D140" s="209" t="s">
        <v>1600</v>
      </c>
      <c r="E140" s="210" t="s">
        <v>2920</v>
      </c>
      <c r="F140" s="206" t="s">
        <v>2138</v>
      </c>
      <c r="G140" s="210" t="s">
        <v>2122</v>
      </c>
      <c r="H140" s="210" t="s">
        <v>1644</v>
      </c>
      <c r="I140" s="210" t="s">
        <v>356</v>
      </c>
      <c r="J140" s="210" t="s">
        <v>1645</v>
      </c>
      <c r="K140" s="221" t="s">
        <v>601</v>
      </c>
      <c r="L140" s="211" t="s">
        <v>948</v>
      </c>
    </row>
    <row r="141" spans="1:16" ht="17.25">
      <c r="A141" s="209" t="str">
        <f t="shared" si="2"/>
        <v>DeclarationB9</v>
      </c>
      <c r="B141" s="209" t="s">
        <v>1987</v>
      </c>
      <c r="C141" s="209" t="s">
        <v>1951</v>
      </c>
      <c r="D141" s="209" t="s">
        <v>1007</v>
      </c>
      <c r="E141" s="206" t="s">
        <v>514</v>
      </c>
      <c r="F141" s="206" t="s">
        <v>640</v>
      </c>
      <c r="G141" s="210" t="s">
        <v>1072</v>
      </c>
      <c r="H141" s="210" t="s">
        <v>1646</v>
      </c>
      <c r="I141" s="210" t="s">
        <v>357</v>
      </c>
      <c r="J141" s="210" t="s">
        <v>4424</v>
      </c>
      <c r="K141" s="221" t="s">
        <v>602</v>
      </c>
      <c r="L141" s="211" t="s">
        <v>949</v>
      </c>
    </row>
    <row r="142" spans="1:16" ht="28.5">
      <c r="A142" s="223" t="str">
        <f t="shared" si="2"/>
        <v>DeclarationB10</v>
      </c>
      <c r="B142" s="209" t="s">
        <v>1987</v>
      </c>
      <c r="C142" s="209" t="s">
        <v>1024</v>
      </c>
      <c r="D142" s="209" t="s">
        <v>1021</v>
      </c>
      <c r="E142" s="210" t="s">
        <v>808</v>
      </c>
      <c r="F142" s="206" t="s">
        <v>641</v>
      </c>
      <c r="G142" s="210" t="s">
        <v>1073</v>
      </c>
      <c r="H142" s="210" t="s">
        <v>1025</v>
      </c>
      <c r="I142" s="210" t="s">
        <v>358</v>
      </c>
      <c r="J142" s="210" t="s">
        <v>4425</v>
      </c>
      <c r="K142" s="221" t="s">
        <v>603</v>
      </c>
      <c r="L142" s="211" t="s">
        <v>1028</v>
      </c>
      <c r="P142" s="53"/>
    </row>
    <row r="143" spans="1:16" ht="28.5">
      <c r="A143" s="223" t="str">
        <f>B143&amp;C143</f>
        <v>DeclarationB10A</v>
      </c>
      <c r="B143" s="209" t="s">
        <v>1987</v>
      </c>
      <c r="C143" s="209" t="s">
        <v>2921</v>
      </c>
      <c r="D143" s="209" t="s">
        <v>1021</v>
      </c>
      <c r="E143" s="210" t="s">
        <v>808</v>
      </c>
      <c r="F143" s="206" t="s">
        <v>641</v>
      </c>
      <c r="G143" s="210" t="s">
        <v>1073</v>
      </c>
      <c r="H143" s="210" t="s">
        <v>1025</v>
      </c>
      <c r="I143" s="210" t="s">
        <v>358</v>
      </c>
      <c r="J143" s="210" t="s">
        <v>4425</v>
      </c>
      <c r="K143" s="221" t="s">
        <v>603</v>
      </c>
      <c r="L143" s="211" t="s">
        <v>1028</v>
      </c>
      <c r="P143" s="53"/>
    </row>
    <row r="144" spans="1:16" ht="28.5">
      <c r="A144" s="223" t="str">
        <f>B144&amp;C144</f>
        <v>DeclarationB10C</v>
      </c>
      <c r="B144" s="209" t="s">
        <v>1987</v>
      </c>
      <c r="C144" s="209" t="s">
        <v>2922</v>
      </c>
      <c r="D144" s="209" t="s">
        <v>1022</v>
      </c>
      <c r="E144" s="210" t="s">
        <v>2923</v>
      </c>
      <c r="F144" s="206" t="s">
        <v>642</v>
      </c>
      <c r="G144" s="210" t="s">
        <v>1074</v>
      </c>
      <c r="H144" s="210" t="s">
        <v>1026</v>
      </c>
      <c r="I144" s="210" t="s">
        <v>359</v>
      </c>
      <c r="J144" s="210" t="s">
        <v>4426</v>
      </c>
      <c r="K144" s="221" t="s">
        <v>604</v>
      </c>
      <c r="L144" s="211" t="s">
        <v>1029</v>
      </c>
      <c r="P144" s="53"/>
    </row>
    <row r="145" spans="1:16" ht="42.75">
      <c r="A145" s="223" t="str">
        <f>B145&amp;C145</f>
        <v>DeclarationB10B</v>
      </c>
      <c r="B145" s="209" t="s">
        <v>1987</v>
      </c>
      <c r="C145" s="209" t="s">
        <v>2924</v>
      </c>
      <c r="D145" s="209" t="s">
        <v>1023</v>
      </c>
      <c r="E145" s="206" t="s">
        <v>809</v>
      </c>
      <c r="F145" s="206" t="s">
        <v>551</v>
      </c>
      <c r="G145" s="210" t="s">
        <v>1075</v>
      </c>
      <c r="H145" s="210" t="s">
        <v>732</v>
      </c>
      <c r="I145" s="210" t="s">
        <v>360</v>
      </c>
      <c r="J145" s="210" t="s">
        <v>1027</v>
      </c>
      <c r="K145" s="221" t="s">
        <v>605</v>
      </c>
      <c r="L145" s="211" t="s">
        <v>1030</v>
      </c>
      <c r="P145" s="53"/>
    </row>
    <row r="146" spans="1:16" s="255" customFormat="1" ht="42.75">
      <c r="A146" s="209" t="str">
        <f>B146&amp;C146</f>
        <v>DeclarationD11</v>
      </c>
      <c r="B146" s="209" t="s">
        <v>1987</v>
      </c>
      <c r="C146" s="209" t="s">
        <v>3308</v>
      </c>
      <c r="D146" s="209" t="s">
        <v>3307</v>
      </c>
      <c r="E146" s="209" t="s">
        <v>3852</v>
      </c>
      <c r="F146" s="209" t="s">
        <v>3853</v>
      </c>
      <c r="G146" s="209" t="s">
        <v>3854</v>
      </c>
      <c r="H146" s="209" t="s">
        <v>3855</v>
      </c>
      <c r="I146" s="209" t="s">
        <v>3856</v>
      </c>
      <c r="J146" s="209" t="s">
        <v>3857</v>
      </c>
      <c r="K146" s="209" t="s">
        <v>3858</v>
      </c>
      <c r="L146" s="209" t="s">
        <v>3859</v>
      </c>
      <c r="P146" s="256"/>
    </row>
    <row r="147" spans="1:16" ht="42.75">
      <c r="A147" s="209" t="str">
        <f t="shared" si="2"/>
        <v>DeclarationB12</v>
      </c>
      <c r="B147" s="209" t="s">
        <v>1987</v>
      </c>
      <c r="C147" s="209" t="s">
        <v>1954</v>
      </c>
      <c r="D147" s="209" t="s">
        <v>968</v>
      </c>
      <c r="E147" s="206" t="s">
        <v>810</v>
      </c>
      <c r="F147" s="206" t="s">
        <v>2139</v>
      </c>
      <c r="G147" s="210" t="s">
        <v>2123</v>
      </c>
      <c r="H147" s="210" t="s">
        <v>733</v>
      </c>
      <c r="I147" s="210" t="s">
        <v>361</v>
      </c>
      <c r="J147" s="209" t="s">
        <v>4427</v>
      </c>
      <c r="K147" s="221" t="s">
        <v>606</v>
      </c>
      <c r="L147" s="211" t="s">
        <v>950</v>
      </c>
    </row>
    <row r="148" spans="1:16" ht="28.5">
      <c r="A148" s="209" t="str">
        <f t="shared" ref="A148:A157" si="5">B148&amp;C148</f>
        <v>DeclarationB13</v>
      </c>
      <c r="B148" s="209" t="s">
        <v>1987</v>
      </c>
      <c r="C148" s="209" t="s">
        <v>1955</v>
      </c>
      <c r="D148" s="209" t="s">
        <v>969</v>
      </c>
      <c r="E148" s="206" t="s">
        <v>811</v>
      </c>
      <c r="F148" s="206" t="s">
        <v>643</v>
      </c>
      <c r="G148" s="210" t="s">
        <v>1076</v>
      </c>
      <c r="H148" s="210" t="s">
        <v>734</v>
      </c>
      <c r="I148" s="210" t="s">
        <v>362</v>
      </c>
      <c r="J148" s="209" t="s">
        <v>4428</v>
      </c>
      <c r="K148" s="221" t="s">
        <v>607</v>
      </c>
      <c r="L148" s="211" t="s">
        <v>94</v>
      </c>
    </row>
    <row r="149" spans="1:16" ht="28.5">
      <c r="A149" s="209" t="str">
        <f t="shared" si="5"/>
        <v>DeclarationB14</v>
      </c>
      <c r="B149" s="209" t="s">
        <v>1987</v>
      </c>
      <c r="C149" s="209" t="s">
        <v>1956</v>
      </c>
      <c r="D149" s="209" t="s">
        <v>1597</v>
      </c>
      <c r="E149" s="206" t="s">
        <v>812</v>
      </c>
      <c r="F149" s="206" t="s">
        <v>2140</v>
      </c>
      <c r="G149" s="210" t="s">
        <v>2124</v>
      </c>
      <c r="H149" s="210" t="s">
        <v>1647</v>
      </c>
      <c r="I149" s="210" t="s">
        <v>363</v>
      </c>
      <c r="J149" s="210" t="s">
        <v>1647</v>
      </c>
      <c r="K149" s="221" t="s">
        <v>608</v>
      </c>
      <c r="L149" s="211" t="s">
        <v>951</v>
      </c>
    </row>
    <row r="150" spans="1:16" ht="28.5">
      <c r="A150" s="209" t="str">
        <f t="shared" si="5"/>
        <v>DeclarationB15</v>
      </c>
      <c r="B150" s="209" t="s">
        <v>1987</v>
      </c>
      <c r="C150" s="209" t="s">
        <v>1957</v>
      </c>
      <c r="D150" s="209" t="s">
        <v>970</v>
      </c>
      <c r="E150" s="210" t="s">
        <v>2925</v>
      </c>
      <c r="F150" s="206" t="s">
        <v>644</v>
      </c>
      <c r="G150" s="210" t="s">
        <v>1648</v>
      </c>
      <c r="H150" s="210" t="s">
        <v>735</v>
      </c>
      <c r="I150" s="210" t="s">
        <v>364</v>
      </c>
      <c r="J150" s="209" t="s">
        <v>4429</v>
      </c>
      <c r="K150" s="221" t="s">
        <v>609</v>
      </c>
      <c r="L150" s="211" t="s">
        <v>269</v>
      </c>
    </row>
    <row r="151" spans="1:16" ht="28.5">
      <c r="A151" s="209" t="str">
        <f t="shared" si="5"/>
        <v>DeclarationB16</v>
      </c>
      <c r="B151" s="209" t="s">
        <v>1987</v>
      </c>
      <c r="C151" s="209" t="s">
        <v>1958</v>
      </c>
      <c r="D151" s="209" t="s">
        <v>971</v>
      </c>
      <c r="E151" s="210" t="s">
        <v>2926</v>
      </c>
      <c r="F151" s="206" t="s">
        <v>645</v>
      </c>
      <c r="G151" s="210" t="s">
        <v>2125</v>
      </c>
      <c r="H151" s="210" t="s">
        <v>736</v>
      </c>
      <c r="I151" s="210" t="s">
        <v>365</v>
      </c>
      <c r="J151" s="209" t="s">
        <v>4430</v>
      </c>
      <c r="K151" s="221" t="s">
        <v>610</v>
      </c>
      <c r="L151" s="211" t="s">
        <v>270</v>
      </c>
    </row>
    <row r="152" spans="1:16" ht="28.5">
      <c r="A152" s="209" t="str">
        <f t="shared" si="5"/>
        <v>DeclarationB17</v>
      </c>
      <c r="B152" s="209" t="s">
        <v>1987</v>
      </c>
      <c r="C152" s="209" t="s">
        <v>1959</v>
      </c>
      <c r="D152" s="209" t="s">
        <v>972</v>
      </c>
      <c r="E152" s="210" t="s">
        <v>2927</v>
      </c>
      <c r="F152" s="206" t="s">
        <v>646</v>
      </c>
      <c r="G152" s="210" t="s">
        <v>1077</v>
      </c>
      <c r="H152" s="210" t="s">
        <v>737</v>
      </c>
      <c r="I152" s="210" t="s">
        <v>366</v>
      </c>
      <c r="J152" s="209" t="s">
        <v>4431</v>
      </c>
      <c r="K152" s="221" t="s">
        <v>611</v>
      </c>
      <c r="L152" s="211" t="s">
        <v>271</v>
      </c>
    </row>
    <row r="153" spans="1:16" ht="28.5">
      <c r="A153" s="209" t="str">
        <f t="shared" si="5"/>
        <v>DeclarationB18</v>
      </c>
      <c r="B153" s="209" t="s">
        <v>1987</v>
      </c>
      <c r="C153" s="209" t="s">
        <v>1960</v>
      </c>
      <c r="D153" s="209" t="s">
        <v>1011</v>
      </c>
      <c r="E153" s="210" t="s">
        <v>2928</v>
      </c>
      <c r="F153" s="206" t="s">
        <v>1998</v>
      </c>
      <c r="G153" s="210" t="s">
        <v>1078</v>
      </c>
      <c r="H153" s="210" t="s">
        <v>205</v>
      </c>
      <c r="I153" s="210" t="s">
        <v>367</v>
      </c>
      <c r="J153" s="210" t="s">
        <v>2776</v>
      </c>
      <c r="K153" s="221" t="s">
        <v>612</v>
      </c>
      <c r="L153" s="211" t="s">
        <v>272</v>
      </c>
    </row>
    <row r="154" spans="1:16" ht="28.5">
      <c r="A154" s="209" t="str">
        <f t="shared" si="5"/>
        <v>DeclarationB19</v>
      </c>
      <c r="B154" s="209" t="s">
        <v>1987</v>
      </c>
      <c r="C154" s="209" t="s">
        <v>1961</v>
      </c>
      <c r="D154" s="209" t="s">
        <v>1012</v>
      </c>
      <c r="E154" s="210" t="s">
        <v>2929</v>
      </c>
      <c r="F154" s="206" t="s">
        <v>1999</v>
      </c>
      <c r="G154" s="210" t="s">
        <v>1079</v>
      </c>
      <c r="H154" s="210" t="s">
        <v>1283</v>
      </c>
      <c r="I154" s="210" t="s">
        <v>368</v>
      </c>
      <c r="J154" s="209" t="s">
        <v>4432</v>
      </c>
      <c r="K154" s="221" t="s">
        <v>613</v>
      </c>
      <c r="L154" s="211" t="s">
        <v>273</v>
      </c>
    </row>
    <row r="155" spans="1:16" ht="28.5">
      <c r="A155" s="209" t="str">
        <f t="shared" si="5"/>
        <v>DeclarationB20</v>
      </c>
      <c r="B155" s="209" t="s">
        <v>1987</v>
      </c>
      <c r="C155" s="209" t="s">
        <v>1962</v>
      </c>
      <c r="D155" s="209" t="s">
        <v>1013</v>
      </c>
      <c r="E155" s="210" t="s">
        <v>2930</v>
      </c>
      <c r="F155" s="206" t="s">
        <v>2000</v>
      </c>
      <c r="G155" s="210" t="s">
        <v>1080</v>
      </c>
      <c r="H155" s="210" t="s">
        <v>738</v>
      </c>
      <c r="I155" s="210" t="s">
        <v>369</v>
      </c>
      <c r="J155" s="209" t="s">
        <v>4433</v>
      </c>
      <c r="K155" s="221" t="s">
        <v>614</v>
      </c>
      <c r="L155" s="211" t="s">
        <v>274</v>
      </c>
    </row>
    <row r="156" spans="1:16" ht="28.5">
      <c r="A156" s="209" t="str">
        <f t="shared" si="5"/>
        <v>DeclarationB21</v>
      </c>
      <c r="B156" s="209" t="s">
        <v>1987</v>
      </c>
      <c r="C156" s="209" t="s">
        <v>1963</v>
      </c>
      <c r="D156" s="209" t="s">
        <v>1014</v>
      </c>
      <c r="E156" s="210" t="s">
        <v>2931</v>
      </c>
      <c r="F156" s="206" t="s">
        <v>647</v>
      </c>
      <c r="G156" s="210" t="s">
        <v>1081</v>
      </c>
      <c r="H156" s="210" t="s">
        <v>739</v>
      </c>
      <c r="I156" s="210" t="s">
        <v>370</v>
      </c>
      <c r="J156" s="209" t="s">
        <v>4434</v>
      </c>
      <c r="K156" s="221" t="s">
        <v>615</v>
      </c>
      <c r="L156" s="211" t="s">
        <v>275</v>
      </c>
    </row>
    <row r="157" spans="1:16" ht="28.5">
      <c r="A157" s="209" t="str">
        <f t="shared" si="5"/>
        <v>DeclarationB22</v>
      </c>
      <c r="B157" s="209" t="s">
        <v>1987</v>
      </c>
      <c r="C157" s="209" t="s">
        <v>1964</v>
      </c>
      <c r="D157" s="209" t="s">
        <v>973</v>
      </c>
      <c r="E157" s="210" t="s">
        <v>2932</v>
      </c>
      <c r="F157" s="206" t="s">
        <v>2141</v>
      </c>
      <c r="G157" s="210" t="s">
        <v>1082</v>
      </c>
      <c r="H157" s="210" t="s">
        <v>740</v>
      </c>
      <c r="I157" s="210" t="s">
        <v>371</v>
      </c>
      <c r="J157" s="210" t="s">
        <v>2777</v>
      </c>
      <c r="K157" s="221" t="s">
        <v>616</v>
      </c>
      <c r="L157" s="211" t="s">
        <v>276</v>
      </c>
    </row>
    <row r="158" spans="1:16" ht="42.75">
      <c r="A158" s="209" t="str">
        <f t="shared" si="2"/>
        <v>DeclarationB24</v>
      </c>
      <c r="B158" s="209" t="s">
        <v>1987</v>
      </c>
      <c r="C158" s="209" t="s">
        <v>1995</v>
      </c>
      <c r="D158" s="209" t="s">
        <v>2945</v>
      </c>
      <c r="E158" s="206" t="s">
        <v>813</v>
      </c>
      <c r="F158" s="206" t="s">
        <v>648</v>
      </c>
      <c r="G158" s="210" t="s">
        <v>1083</v>
      </c>
      <c r="H158" s="210" t="s">
        <v>741</v>
      </c>
      <c r="I158" s="210" t="s">
        <v>372</v>
      </c>
      <c r="J158" s="209" t="s">
        <v>4435</v>
      </c>
      <c r="K158" s="221" t="s">
        <v>617</v>
      </c>
      <c r="L158" s="211" t="s">
        <v>952</v>
      </c>
    </row>
    <row r="159" spans="1:16" ht="28.5">
      <c r="A159" s="209" t="str">
        <f>B159&amp;C159</f>
        <v>DeclarationB25</v>
      </c>
      <c r="B159" s="209" t="s">
        <v>1987</v>
      </c>
      <c r="C159" s="209" t="s">
        <v>983</v>
      </c>
      <c r="D159" s="226" t="s">
        <v>2990</v>
      </c>
      <c r="E159" s="226" t="s">
        <v>3089</v>
      </c>
      <c r="F159" s="242" t="s">
        <v>4359</v>
      </c>
      <c r="G159" s="226" t="s">
        <v>3090</v>
      </c>
      <c r="H159" s="226" t="s">
        <v>3091</v>
      </c>
      <c r="I159" s="226" t="s">
        <v>3092</v>
      </c>
      <c r="J159" s="226" t="s">
        <v>3093</v>
      </c>
      <c r="K159" s="226" t="s">
        <v>3094</v>
      </c>
      <c r="L159" s="226" t="s">
        <v>3095</v>
      </c>
    </row>
    <row r="160" spans="1:16" ht="63.75">
      <c r="A160" s="209" t="str">
        <f t="shared" si="2"/>
        <v>DeclarationB31</v>
      </c>
      <c r="B160" s="209" t="s">
        <v>1987</v>
      </c>
      <c r="C160" s="209" t="s">
        <v>984</v>
      </c>
      <c r="D160" s="226" t="s">
        <v>2991</v>
      </c>
      <c r="E160" s="226" t="s">
        <v>4495</v>
      </c>
      <c r="F160" s="242" t="s">
        <v>4490</v>
      </c>
      <c r="G160" s="226" t="s">
        <v>3096</v>
      </c>
      <c r="H160" s="226" t="s">
        <v>3097</v>
      </c>
      <c r="I160" s="226" t="s">
        <v>3098</v>
      </c>
      <c r="J160" s="226" t="s">
        <v>3099</v>
      </c>
      <c r="K160" s="226" t="s">
        <v>3100</v>
      </c>
      <c r="L160" s="226" t="s">
        <v>3101</v>
      </c>
    </row>
    <row r="161" spans="1:12" ht="38.25">
      <c r="A161" s="209" t="str">
        <f t="shared" si="2"/>
        <v>DeclarationB37</v>
      </c>
      <c r="B161" s="209" t="s">
        <v>1987</v>
      </c>
      <c r="C161" s="209" t="s">
        <v>985</v>
      </c>
      <c r="D161" s="226" t="s">
        <v>3132</v>
      </c>
      <c r="E161" s="226" t="s">
        <v>4364</v>
      </c>
      <c r="F161" s="242" t="s">
        <v>4358</v>
      </c>
      <c r="G161" s="226" t="s">
        <v>3141</v>
      </c>
      <c r="H161" s="226" t="s">
        <v>3145</v>
      </c>
      <c r="I161" s="226" t="s">
        <v>3150</v>
      </c>
      <c r="J161" s="271" t="s">
        <v>4485</v>
      </c>
      <c r="K161" s="226" t="s">
        <v>3155</v>
      </c>
      <c r="L161" s="226" t="s">
        <v>3160</v>
      </c>
    </row>
    <row r="162" spans="1:12" ht="51">
      <c r="A162" s="209" t="str">
        <f t="shared" si="2"/>
        <v>DeclarationB43</v>
      </c>
      <c r="B162" s="209" t="s">
        <v>1987</v>
      </c>
      <c r="C162" s="209" t="s">
        <v>986</v>
      </c>
      <c r="D162" s="226" t="s">
        <v>3133</v>
      </c>
      <c r="E162" s="226" t="s">
        <v>3137</v>
      </c>
      <c r="F162" s="242" t="s">
        <v>4491</v>
      </c>
      <c r="G162" s="226" t="s">
        <v>3142</v>
      </c>
      <c r="H162" s="226" t="s">
        <v>3146</v>
      </c>
      <c r="I162" s="226" t="s">
        <v>3151</v>
      </c>
      <c r="J162" s="272" t="s">
        <v>4486</v>
      </c>
      <c r="K162" s="226" t="s">
        <v>3156</v>
      </c>
      <c r="L162" s="226" t="s">
        <v>3161</v>
      </c>
    </row>
    <row r="163" spans="1:12" ht="51">
      <c r="A163" s="209" t="str">
        <f t="shared" si="2"/>
        <v>DeclarationB49</v>
      </c>
      <c r="B163" s="209" t="s">
        <v>1987</v>
      </c>
      <c r="C163" s="209" t="s">
        <v>987</v>
      </c>
      <c r="D163" s="226" t="s">
        <v>3134</v>
      </c>
      <c r="E163" s="226" t="s">
        <v>3138</v>
      </c>
      <c r="F163" s="242" t="s">
        <v>4492</v>
      </c>
      <c r="G163" s="226" t="s">
        <v>4446</v>
      </c>
      <c r="H163" s="226" t="s">
        <v>3147</v>
      </c>
      <c r="I163" s="226" t="s">
        <v>3152</v>
      </c>
      <c r="J163" s="272" t="s">
        <v>4487</v>
      </c>
      <c r="K163" s="226" t="s">
        <v>3157</v>
      </c>
      <c r="L163" s="226" t="s">
        <v>3162</v>
      </c>
    </row>
    <row r="164" spans="1:12" ht="38.25">
      <c r="A164" s="209" t="str">
        <f t="shared" si="2"/>
        <v>DeclarationB55</v>
      </c>
      <c r="B164" s="209" t="s">
        <v>1987</v>
      </c>
      <c r="C164" s="209" t="s">
        <v>988</v>
      </c>
      <c r="D164" s="226" t="s">
        <v>3135</v>
      </c>
      <c r="E164" s="226" t="s">
        <v>3139</v>
      </c>
      <c r="F164" s="242" t="s">
        <v>4493</v>
      </c>
      <c r="G164" s="226" t="s">
        <v>3143</v>
      </c>
      <c r="H164" s="226" t="s">
        <v>3148</v>
      </c>
      <c r="I164" s="226" t="s">
        <v>3153</v>
      </c>
      <c r="J164" s="272" t="s">
        <v>4488</v>
      </c>
      <c r="K164" s="226" t="s">
        <v>3158</v>
      </c>
      <c r="L164" s="226" t="s">
        <v>3163</v>
      </c>
    </row>
    <row r="165" spans="1:12" ht="51">
      <c r="A165" s="209" t="str">
        <f t="shared" si="2"/>
        <v>DeclarationB61</v>
      </c>
      <c r="B165" s="209" t="s">
        <v>1987</v>
      </c>
      <c r="C165" s="209" t="s">
        <v>2002</v>
      </c>
      <c r="D165" s="226" t="s">
        <v>3136</v>
      </c>
      <c r="E165" s="226" t="s">
        <v>3140</v>
      </c>
      <c r="F165" s="242" t="s">
        <v>4494</v>
      </c>
      <c r="G165" s="226" t="s">
        <v>3144</v>
      </c>
      <c r="H165" s="226" t="s">
        <v>3149</v>
      </c>
      <c r="I165" s="226" t="s">
        <v>3154</v>
      </c>
      <c r="J165" s="272" t="s">
        <v>4489</v>
      </c>
      <c r="K165" s="226" t="s">
        <v>3159</v>
      </c>
      <c r="L165" s="226" t="s">
        <v>3164</v>
      </c>
    </row>
    <row r="166" spans="1:12" ht="28.5">
      <c r="A166" s="209" t="str">
        <f t="shared" si="2"/>
        <v>DeclarationB67</v>
      </c>
      <c r="B166" s="209" t="s">
        <v>1987</v>
      </c>
      <c r="C166" s="209" t="s">
        <v>2592</v>
      </c>
      <c r="D166" s="209" t="s">
        <v>2061</v>
      </c>
      <c r="E166" s="206" t="s">
        <v>814</v>
      </c>
      <c r="F166" s="206" t="s">
        <v>1906</v>
      </c>
      <c r="G166" s="210" t="s">
        <v>1907</v>
      </c>
      <c r="H166" s="210" t="s">
        <v>2575</v>
      </c>
      <c r="I166" s="210" t="s">
        <v>373</v>
      </c>
      <c r="J166" s="210" t="s">
        <v>2587</v>
      </c>
      <c r="K166" s="221" t="s">
        <v>430</v>
      </c>
      <c r="L166" s="211" t="s">
        <v>1268</v>
      </c>
    </row>
    <row r="167" spans="1:12" ht="42.75">
      <c r="A167" s="209" t="str">
        <f t="shared" si="2"/>
        <v>DeclarationB69</v>
      </c>
      <c r="B167" s="209" t="s">
        <v>1987</v>
      </c>
      <c r="C167" s="209" t="s">
        <v>2610</v>
      </c>
      <c r="D167" s="209" t="s">
        <v>3297</v>
      </c>
      <c r="E167" s="206" t="s">
        <v>4437</v>
      </c>
      <c r="F167" s="206" t="s">
        <v>429</v>
      </c>
      <c r="G167" s="210" t="s">
        <v>2001</v>
      </c>
      <c r="H167" s="210" t="s">
        <v>742</v>
      </c>
      <c r="I167" s="210" t="s">
        <v>374</v>
      </c>
      <c r="J167" s="210" t="s">
        <v>4438</v>
      </c>
      <c r="K167" s="221" t="s">
        <v>431</v>
      </c>
      <c r="L167" s="211" t="s">
        <v>277</v>
      </c>
    </row>
    <row r="168" spans="1:12" ht="85.5">
      <c r="A168" s="209" t="str">
        <f t="shared" si="2"/>
        <v>DeclarationB71</v>
      </c>
      <c r="B168" s="209" t="s">
        <v>1987</v>
      </c>
      <c r="C168" s="209" t="s">
        <v>2611</v>
      </c>
      <c r="D168" s="209" t="s">
        <v>3298</v>
      </c>
      <c r="E168" s="206" t="s">
        <v>4436</v>
      </c>
      <c r="F168" s="206" t="s">
        <v>552</v>
      </c>
      <c r="G168" s="210" t="s">
        <v>1084</v>
      </c>
      <c r="H168" s="210" t="s">
        <v>743</v>
      </c>
      <c r="I168" s="210" t="s">
        <v>375</v>
      </c>
      <c r="J168" s="210" t="s">
        <v>4445</v>
      </c>
      <c r="K168" s="221" t="s">
        <v>432</v>
      </c>
      <c r="L168" s="211" t="s">
        <v>278</v>
      </c>
    </row>
    <row r="169" spans="1:12" ht="42.75">
      <c r="A169" s="209" t="str">
        <f t="shared" ref="A169:A188" si="6">B169&amp;C169</f>
        <v>DeclarationB73</v>
      </c>
      <c r="B169" s="209" t="s">
        <v>1987</v>
      </c>
      <c r="C169" s="209" t="s">
        <v>2615</v>
      </c>
      <c r="D169" s="209" t="s">
        <v>3299</v>
      </c>
      <c r="E169" s="206" t="s">
        <v>815</v>
      </c>
      <c r="F169" s="206" t="s">
        <v>553</v>
      </c>
      <c r="G169" s="210" t="s">
        <v>1085</v>
      </c>
      <c r="H169" s="210" t="s">
        <v>744</v>
      </c>
      <c r="I169" s="210" t="s">
        <v>376</v>
      </c>
      <c r="J169" s="210" t="s">
        <v>4439</v>
      </c>
      <c r="K169" s="221" t="s">
        <v>2003</v>
      </c>
      <c r="L169" s="211" t="s">
        <v>2004</v>
      </c>
    </row>
    <row r="170" spans="1:12" ht="63.75">
      <c r="A170" s="209" t="str">
        <f t="shared" si="6"/>
        <v>DeclarationB75</v>
      </c>
      <c r="B170" s="209" t="s">
        <v>1987</v>
      </c>
      <c r="C170" s="209" t="s">
        <v>2616</v>
      </c>
      <c r="D170" s="226" t="s">
        <v>3300</v>
      </c>
      <c r="E170" s="226" t="s">
        <v>3102</v>
      </c>
      <c r="F170" s="242" t="s">
        <v>2992</v>
      </c>
      <c r="G170" s="226" t="s">
        <v>4447</v>
      </c>
      <c r="H170" s="226" t="s">
        <v>3103</v>
      </c>
      <c r="I170" s="226" t="s">
        <v>3104</v>
      </c>
      <c r="J170" s="226" t="s">
        <v>4440</v>
      </c>
      <c r="K170" s="226" t="s">
        <v>3105</v>
      </c>
      <c r="L170" s="226" t="s">
        <v>3106</v>
      </c>
    </row>
    <row r="171" spans="1:12" ht="40.5">
      <c r="A171" s="209" t="str">
        <f t="shared" si="6"/>
        <v>DeclarationB77</v>
      </c>
      <c r="B171" s="209" t="s">
        <v>1987</v>
      </c>
      <c r="C171" s="209" t="s">
        <v>2618</v>
      </c>
      <c r="D171" s="226" t="s">
        <v>3301</v>
      </c>
      <c r="E171" s="227" t="s">
        <v>816</v>
      </c>
      <c r="F171" s="227" t="s">
        <v>554</v>
      </c>
      <c r="G171" s="226" t="s">
        <v>1086</v>
      </c>
      <c r="H171" s="226" t="s">
        <v>745</v>
      </c>
      <c r="I171" s="226" t="s">
        <v>377</v>
      </c>
      <c r="J171" s="226" t="s">
        <v>2783</v>
      </c>
      <c r="K171" s="228" t="s">
        <v>433</v>
      </c>
      <c r="L171" s="229" t="s">
        <v>2609</v>
      </c>
    </row>
    <row r="172" spans="1:12" s="255" customFormat="1" ht="114.75">
      <c r="A172" s="209" t="str">
        <f t="shared" si="6"/>
        <v>DeclarationB79</v>
      </c>
      <c r="B172" s="209" t="s">
        <v>1987</v>
      </c>
      <c r="C172" s="209" t="s">
        <v>990</v>
      </c>
      <c r="D172" s="226" t="s">
        <v>3302</v>
      </c>
      <c r="E172" s="226" t="s">
        <v>3860</v>
      </c>
      <c r="F172" s="242" t="s">
        <v>4360</v>
      </c>
      <c r="G172" s="226" t="s">
        <v>3861</v>
      </c>
      <c r="H172" s="226" t="s">
        <v>3862</v>
      </c>
      <c r="I172" s="226" t="s">
        <v>3863</v>
      </c>
      <c r="J172" s="226" t="s">
        <v>4441</v>
      </c>
      <c r="K172" s="226" t="s">
        <v>3864</v>
      </c>
      <c r="L172" s="226" t="s">
        <v>3865</v>
      </c>
    </row>
    <row r="173" spans="1:12" ht="40.5">
      <c r="A173" s="209" t="str">
        <f t="shared" si="6"/>
        <v>DeclarationB81</v>
      </c>
      <c r="B173" s="209" t="s">
        <v>1987</v>
      </c>
      <c r="C173" s="209" t="s">
        <v>991</v>
      </c>
      <c r="D173" s="209" t="s">
        <v>3303</v>
      </c>
      <c r="E173" s="206" t="s">
        <v>2612</v>
      </c>
      <c r="F173" s="206" t="s">
        <v>649</v>
      </c>
      <c r="G173" s="210" t="s">
        <v>1087</v>
      </c>
      <c r="H173" s="210" t="s">
        <v>2613</v>
      </c>
      <c r="I173" s="210" t="s">
        <v>378</v>
      </c>
      <c r="J173" s="210" t="s">
        <v>4442</v>
      </c>
      <c r="K173" s="221" t="s">
        <v>2614</v>
      </c>
      <c r="L173" s="211" t="s">
        <v>2579</v>
      </c>
    </row>
    <row r="174" spans="1:12" ht="57">
      <c r="A174" s="209" t="str">
        <f t="shared" si="6"/>
        <v>DeclarationB83</v>
      </c>
      <c r="B174" s="209" t="s">
        <v>1987</v>
      </c>
      <c r="C174" s="209" t="s">
        <v>992</v>
      </c>
      <c r="D174" s="209" t="s">
        <v>3304</v>
      </c>
      <c r="E174" s="206" t="s">
        <v>817</v>
      </c>
      <c r="F174" s="206" t="s">
        <v>555</v>
      </c>
      <c r="G174" s="210" t="s">
        <v>1088</v>
      </c>
      <c r="H174" s="210" t="s">
        <v>746</v>
      </c>
      <c r="I174" s="210" t="s">
        <v>379</v>
      </c>
      <c r="J174" s="210" t="s">
        <v>4443</v>
      </c>
      <c r="K174" s="221" t="s">
        <v>434</v>
      </c>
      <c r="L174" s="211" t="s">
        <v>279</v>
      </c>
    </row>
    <row r="175" spans="1:12" ht="42.75">
      <c r="A175" s="209" t="str">
        <f t="shared" si="6"/>
        <v>DeclarationB85</v>
      </c>
      <c r="B175" s="209" t="s">
        <v>1987</v>
      </c>
      <c r="C175" s="209" t="s">
        <v>993</v>
      </c>
      <c r="D175" s="209" t="s">
        <v>3305</v>
      </c>
      <c r="E175" s="206" t="s">
        <v>818</v>
      </c>
      <c r="F175" s="206" t="s">
        <v>650</v>
      </c>
      <c r="G175" s="210" t="s">
        <v>1089</v>
      </c>
      <c r="H175" s="210" t="s">
        <v>2617</v>
      </c>
      <c r="I175" s="210" t="s">
        <v>380</v>
      </c>
      <c r="J175" s="210" t="s">
        <v>4444</v>
      </c>
      <c r="K175" s="221" t="s">
        <v>191</v>
      </c>
      <c r="L175" s="211" t="s">
        <v>2580</v>
      </c>
    </row>
    <row r="176" spans="1:12" ht="42.75">
      <c r="A176" s="209" t="str">
        <f t="shared" si="6"/>
        <v>DeclarationB87</v>
      </c>
      <c r="B176" s="209" t="s">
        <v>1987</v>
      </c>
      <c r="C176" s="209" t="s">
        <v>994</v>
      </c>
      <c r="D176" s="209" t="s">
        <v>3306</v>
      </c>
      <c r="E176" s="206" t="s">
        <v>819</v>
      </c>
      <c r="F176" s="206" t="s">
        <v>651</v>
      </c>
      <c r="G176" s="210" t="s">
        <v>2619</v>
      </c>
      <c r="H176" s="210" t="s">
        <v>2620</v>
      </c>
      <c r="I176" s="210" t="s">
        <v>381</v>
      </c>
      <c r="J176" s="210" t="s">
        <v>2621</v>
      </c>
      <c r="K176" s="221" t="s">
        <v>435</v>
      </c>
      <c r="L176" s="211" t="s">
        <v>2581</v>
      </c>
    </row>
    <row r="177" spans="1:12" ht="28.5">
      <c r="A177" s="209" t="str">
        <f t="shared" si="6"/>
        <v>DeclarationD25</v>
      </c>
      <c r="B177" s="209" t="s">
        <v>1987</v>
      </c>
      <c r="C177" s="209" t="s">
        <v>1039</v>
      </c>
      <c r="D177" s="209" t="s">
        <v>1599</v>
      </c>
      <c r="E177" s="206" t="s">
        <v>1632</v>
      </c>
      <c r="F177" s="206" t="s">
        <v>1632</v>
      </c>
      <c r="G177" s="210" t="s">
        <v>2126</v>
      </c>
      <c r="H177" s="210" t="s">
        <v>2576</v>
      </c>
      <c r="I177" s="210" t="s">
        <v>1908</v>
      </c>
      <c r="J177" s="210" t="s">
        <v>1909</v>
      </c>
      <c r="K177" s="221" t="s">
        <v>1910</v>
      </c>
      <c r="L177" s="211" t="s">
        <v>954</v>
      </c>
    </row>
    <row r="178" spans="1:12" ht="28.5">
      <c r="A178" s="209" t="str">
        <f t="shared" si="6"/>
        <v>DeclarationB68</v>
      </c>
      <c r="B178" s="209" t="s">
        <v>1987</v>
      </c>
      <c r="C178" s="209" t="s">
        <v>989</v>
      </c>
      <c r="D178" s="209" t="s">
        <v>2062</v>
      </c>
      <c r="E178" s="206" t="s">
        <v>1920</v>
      </c>
      <c r="F178" s="206" t="s">
        <v>1921</v>
      </c>
      <c r="G178" s="210" t="s">
        <v>1922</v>
      </c>
      <c r="H178" s="210" t="s">
        <v>2062</v>
      </c>
      <c r="I178" s="210" t="s">
        <v>1923</v>
      </c>
      <c r="J178" s="210" t="s">
        <v>1924</v>
      </c>
      <c r="K178" s="221" t="s">
        <v>1919</v>
      </c>
      <c r="L178" s="211" t="s">
        <v>953</v>
      </c>
    </row>
    <row r="179" spans="1:12" ht="28.5">
      <c r="A179" s="209" t="str">
        <f t="shared" si="6"/>
        <v>DeclarationG25</v>
      </c>
      <c r="B179" s="209" t="s">
        <v>1987</v>
      </c>
      <c r="C179" s="209" t="s">
        <v>1040</v>
      </c>
      <c r="D179" s="209" t="s">
        <v>1598</v>
      </c>
      <c r="E179" s="206" t="s">
        <v>1633</v>
      </c>
      <c r="F179" s="206" t="s">
        <v>2135</v>
      </c>
      <c r="G179" s="210" t="s">
        <v>1911</v>
      </c>
      <c r="H179" s="210" t="s">
        <v>1912</v>
      </c>
      <c r="I179" s="210" t="s">
        <v>1913</v>
      </c>
      <c r="J179" s="210" t="s">
        <v>2044</v>
      </c>
      <c r="K179" s="221" t="s">
        <v>1914</v>
      </c>
      <c r="L179" s="211" t="s">
        <v>955</v>
      </c>
    </row>
    <row r="180" spans="1:12" ht="28.5">
      <c r="A180" s="209" t="str">
        <f t="shared" si="6"/>
        <v>DeclarationB26</v>
      </c>
      <c r="B180" s="209" t="s">
        <v>1987</v>
      </c>
      <c r="C180" s="209" t="s">
        <v>1031</v>
      </c>
      <c r="D180" s="209" t="s">
        <v>2622</v>
      </c>
      <c r="E180" s="206" t="s">
        <v>2782</v>
      </c>
      <c r="F180" s="206" t="s">
        <v>2623</v>
      </c>
      <c r="G180" s="210" t="s">
        <v>2624</v>
      </c>
      <c r="H180" s="210" t="s">
        <v>2625</v>
      </c>
      <c r="I180" s="210" t="s">
        <v>382</v>
      </c>
      <c r="J180" s="210" t="s">
        <v>2626</v>
      </c>
      <c r="K180" s="221" t="s">
        <v>2627</v>
      </c>
      <c r="L180" s="211" t="s">
        <v>2627</v>
      </c>
    </row>
    <row r="181" spans="1:12" ht="28.5">
      <c r="A181" s="209" t="str">
        <f t="shared" si="6"/>
        <v>DeclarationB27</v>
      </c>
      <c r="B181" s="209" t="s">
        <v>1987</v>
      </c>
      <c r="C181" s="209" t="s">
        <v>1032</v>
      </c>
      <c r="D181" s="209" t="s">
        <v>2628</v>
      </c>
      <c r="E181" s="206" t="s">
        <v>2781</v>
      </c>
      <c r="F181" s="206" t="s">
        <v>2629</v>
      </c>
      <c r="G181" s="210" t="s">
        <v>2630</v>
      </c>
      <c r="H181" s="210" t="s">
        <v>2631</v>
      </c>
      <c r="I181" s="210" t="s">
        <v>383</v>
      </c>
      <c r="J181" s="210" t="s">
        <v>2632</v>
      </c>
      <c r="K181" s="221" t="s">
        <v>2633</v>
      </c>
      <c r="L181" s="211" t="s">
        <v>2634</v>
      </c>
    </row>
    <row r="182" spans="1:12" ht="28.5">
      <c r="A182" s="209" t="str">
        <f t="shared" si="6"/>
        <v>DeclarationB28</v>
      </c>
      <c r="B182" s="209" t="s">
        <v>1987</v>
      </c>
      <c r="C182" s="209" t="s">
        <v>1033</v>
      </c>
      <c r="D182" s="209" t="s">
        <v>2635</v>
      </c>
      <c r="E182" s="206" t="s">
        <v>2780</v>
      </c>
      <c r="F182" s="206" t="s">
        <v>2636</v>
      </c>
      <c r="G182" s="210" t="s">
        <v>2637</v>
      </c>
      <c r="H182" s="210" t="s">
        <v>2638</v>
      </c>
      <c r="I182" s="210" t="s">
        <v>384</v>
      </c>
      <c r="J182" s="210" t="s">
        <v>2635</v>
      </c>
      <c r="K182" s="221" t="s">
        <v>2639</v>
      </c>
      <c r="L182" s="211" t="s">
        <v>2639</v>
      </c>
    </row>
    <row r="183" spans="1:12" ht="28.5">
      <c r="A183" s="209" t="str">
        <f t="shared" si="6"/>
        <v>DeclarationB29</v>
      </c>
      <c r="B183" s="209" t="s">
        <v>1987</v>
      </c>
      <c r="C183" s="209" t="s">
        <v>1034</v>
      </c>
      <c r="D183" s="209" t="s">
        <v>2640</v>
      </c>
      <c r="E183" s="206" t="s">
        <v>2779</v>
      </c>
      <c r="F183" s="206" t="s">
        <v>2641</v>
      </c>
      <c r="G183" s="210" t="s">
        <v>2642</v>
      </c>
      <c r="H183" s="210" t="s">
        <v>2643</v>
      </c>
      <c r="I183" s="210" t="s">
        <v>385</v>
      </c>
      <c r="J183" s="210" t="s">
        <v>2644</v>
      </c>
      <c r="K183" s="221" t="s">
        <v>2645</v>
      </c>
      <c r="L183" s="211" t="s">
        <v>2645</v>
      </c>
    </row>
    <row r="184" spans="1:12" ht="28.5">
      <c r="A184" s="209" t="str">
        <f t="shared" si="6"/>
        <v>DeclarationB38</v>
      </c>
      <c r="B184" s="209" t="s">
        <v>1987</v>
      </c>
      <c r="C184" s="209" t="s">
        <v>1035</v>
      </c>
      <c r="D184" s="209" t="s">
        <v>2622</v>
      </c>
      <c r="E184" s="206" t="s">
        <v>2782</v>
      </c>
      <c r="F184" s="206" t="s">
        <v>2623</v>
      </c>
      <c r="G184" s="210" t="s">
        <v>2624</v>
      </c>
      <c r="H184" s="210" t="s">
        <v>2625</v>
      </c>
      <c r="I184" s="210" t="s">
        <v>382</v>
      </c>
      <c r="J184" s="210" t="s">
        <v>2626</v>
      </c>
      <c r="K184" s="221" t="s">
        <v>2627</v>
      </c>
      <c r="L184" s="211" t="s">
        <v>2627</v>
      </c>
    </row>
    <row r="185" spans="1:12" ht="28.5">
      <c r="A185" s="209" t="str">
        <f t="shared" si="6"/>
        <v>DeclarationB39</v>
      </c>
      <c r="B185" s="209" t="s">
        <v>1987</v>
      </c>
      <c r="C185" s="209" t="s">
        <v>1036</v>
      </c>
      <c r="D185" s="209" t="s">
        <v>2628</v>
      </c>
      <c r="E185" s="206" t="s">
        <v>2781</v>
      </c>
      <c r="F185" s="206" t="s">
        <v>2629</v>
      </c>
      <c r="G185" s="210" t="s">
        <v>2630</v>
      </c>
      <c r="H185" s="210" t="s">
        <v>2631</v>
      </c>
      <c r="I185" s="210" t="s">
        <v>383</v>
      </c>
      <c r="J185" s="210" t="s">
        <v>2632</v>
      </c>
      <c r="K185" s="221" t="s">
        <v>2633</v>
      </c>
      <c r="L185" s="211" t="s">
        <v>2634</v>
      </c>
    </row>
    <row r="186" spans="1:12" ht="28.5">
      <c r="A186" s="209" t="str">
        <f t="shared" si="6"/>
        <v>DeclarationB40</v>
      </c>
      <c r="B186" s="209" t="s">
        <v>1987</v>
      </c>
      <c r="C186" s="209" t="s">
        <v>1037</v>
      </c>
      <c r="D186" s="209" t="s">
        <v>2635</v>
      </c>
      <c r="E186" s="206" t="s">
        <v>2780</v>
      </c>
      <c r="F186" s="206" t="s">
        <v>2636</v>
      </c>
      <c r="G186" s="210" t="s">
        <v>2637</v>
      </c>
      <c r="H186" s="210" t="s">
        <v>2638</v>
      </c>
      <c r="I186" s="210" t="s">
        <v>384</v>
      </c>
      <c r="J186" s="210" t="s">
        <v>2635</v>
      </c>
      <c r="K186" s="221" t="s">
        <v>2639</v>
      </c>
      <c r="L186" s="211" t="s">
        <v>2639</v>
      </c>
    </row>
    <row r="187" spans="1:12" ht="28.5">
      <c r="A187" s="209" t="str">
        <f t="shared" si="6"/>
        <v>DeclarationB41</v>
      </c>
      <c r="B187" s="209" t="s">
        <v>1987</v>
      </c>
      <c r="C187" s="209" t="s">
        <v>1038</v>
      </c>
      <c r="D187" s="209" t="s">
        <v>2640</v>
      </c>
      <c r="E187" s="206" t="s">
        <v>2779</v>
      </c>
      <c r="F187" s="206" t="s">
        <v>2641</v>
      </c>
      <c r="G187" s="210" t="s">
        <v>2642</v>
      </c>
      <c r="H187" s="210" t="s">
        <v>2643</v>
      </c>
      <c r="I187" s="210" t="s">
        <v>385</v>
      </c>
      <c r="J187" s="210" t="s">
        <v>2644</v>
      </c>
      <c r="K187" s="221" t="s">
        <v>2645</v>
      </c>
      <c r="L187" s="211" t="s">
        <v>2645</v>
      </c>
    </row>
    <row r="188" spans="1:12" ht="28.5">
      <c r="A188" s="209" t="str">
        <f t="shared" si="6"/>
        <v>DeclarationAth</v>
      </c>
      <c r="B188" s="209" t="s">
        <v>1987</v>
      </c>
      <c r="C188" s="209" t="s">
        <v>2646</v>
      </c>
      <c r="D188" s="209" t="s">
        <v>1596</v>
      </c>
      <c r="E188" s="206" t="s">
        <v>820</v>
      </c>
      <c r="F188" s="206" t="s">
        <v>2136</v>
      </c>
      <c r="G188" s="210" t="s">
        <v>1915</v>
      </c>
      <c r="H188" s="210" t="s">
        <v>1916</v>
      </c>
      <c r="I188" s="210" t="s">
        <v>1917</v>
      </c>
      <c r="J188" s="210" t="s">
        <v>2588</v>
      </c>
      <c r="K188" s="221" t="s">
        <v>1918</v>
      </c>
      <c r="L188" s="211" t="s">
        <v>956</v>
      </c>
    </row>
    <row r="189" spans="1:12">
      <c r="D189" s="209" t="s">
        <v>997</v>
      </c>
      <c r="E189" s="206" t="s">
        <v>821</v>
      </c>
      <c r="F189" s="206" t="s">
        <v>652</v>
      </c>
      <c r="G189" s="210" t="s">
        <v>1090</v>
      </c>
      <c r="H189" s="210" t="s">
        <v>747</v>
      </c>
      <c r="I189" s="210" t="s">
        <v>386</v>
      </c>
      <c r="J189" s="210" t="s">
        <v>31</v>
      </c>
      <c r="K189" s="221" t="s">
        <v>436</v>
      </c>
      <c r="L189" s="211" t="s">
        <v>280</v>
      </c>
    </row>
    <row r="190" spans="1:12">
      <c r="D190" s="209" t="s">
        <v>998</v>
      </c>
      <c r="E190" s="206" t="s">
        <v>822</v>
      </c>
      <c r="F190" s="206" t="s">
        <v>653</v>
      </c>
      <c r="G190" s="210" t="s">
        <v>1091</v>
      </c>
      <c r="H190" s="210" t="s">
        <v>998</v>
      </c>
      <c r="I190" s="210" t="s">
        <v>387</v>
      </c>
      <c r="J190" s="210" t="s">
        <v>32</v>
      </c>
      <c r="K190" s="221" t="s">
        <v>998</v>
      </c>
      <c r="L190" s="211" t="s">
        <v>281</v>
      </c>
    </row>
    <row r="191" spans="1:12">
      <c r="D191" s="209" t="s">
        <v>999</v>
      </c>
      <c r="E191" s="206" t="s">
        <v>823</v>
      </c>
      <c r="F191" s="206" t="s">
        <v>654</v>
      </c>
      <c r="G191" s="210" t="s">
        <v>1092</v>
      </c>
      <c r="H191" s="210" t="s">
        <v>748</v>
      </c>
      <c r="I191" s="210" t="s">
        <v>388</v>
      </c>
      <c r="J191" s="210" t="s">
        <v>33</v>
      </c>
      <c r="K191" s="221" t="s">
        <v>437</v>
      </c>
      <c r="L191" s="211" t="s">
        <v>282</v>
      </c>
    </row>
    <row r="192" spans="1:12">
      <c r="D192" s="209" t="s">
        <v>1000</v>
      </c>
      <c r="E192" s="206" t="s">
        <v>824</v>
      </c>
      <c r="F192" s="206" t="s">
        <v>655</v>
      </c>
      <c r="G192" s="210" t="s">
        <v>1093</v>
      </c>
      <c r="H192" s="210" t="s">
        <v>749</v>
      </c>
      <c r="I192" s="210" t="s">
        <v>389</v>
      </c>
      <c r="J192" s="210" t="s">
        <v>34</v>
      </c>
      <c r="K192" s="221" t="s">
        <v>438</v>
      </c>
      <c r="L192" s="211" t="s">
        <v>283</v>
      </c>
    </row>
    <row r="193" spans="1:12">
      <c r="D193" s="209" t="s">
        <v>1001</v>
      </c>
      <c r="E193" s="206" t="s">
        <v>825</v>
      </c>
      <c r="F193" s="206" t="s">
        <v>656</v>
      </c>
      <c r="G193" s="210" t="s">
        <v>1094</v>
      </c>
      <c r="H193" s="210" t="s">
        <v>750</v>
      </c>
      <c r="I193" s="210" t="s">
        <v>390</v>
      </c>
      <c r="J193" s="210" t="s">
        <v>35</v>
      </c>
      <c r="K193" s="221" t="s">
        <v>439</v>
      </c>
      <c r="L193" s="211" t="s">
        <v>284</v>
      </c>
    </row>
    <row r="194" spans="1:12">
      <c r="D194" s="209" t="s">
        <v>1002</v>
      </c>
      <c r="E194" s="206" t="s">
        <v>826</v>
      </c>
      <c r="F194" s="206" t="s">
        <v>657</v>
      </c>
      <c r="G194" s="210" t="s">
        <v>1095</v>
      </c>
      <c r="H194" s="210" t="s">
        <v>751</v>
      </c>
      <c r="I194" s="210" t="s">
        <v>391</v>
      </c>
      <c r="J194" s="210" t="s">
        <v>36</v>
      </c>
      <c r="K194" s="221" t="s">
        <v>440</v>
      </c>
      <c r="L194" s="211" t="s">
        <v>285</v>
      </c>
    </row>
    <row r="195" spans="1:12">
      <c r="D195" s="209" t="s">
        <v>1003</v>
      </c>
      <c r="E195" s="206" t="s">
        <v>827</v>
      </c>
      <c r="F195" s="206" t="s">
        <v>658</v>
      </c>
      <c r="G195" s="210" t="s">
        <v>1096</v>
      </c>
      <c r="H195" s="210" t="s">
        <v>752</v>
      </c>
      <c r="I195" s="210" t="s">
        <v>392</v>
      </c>
      <c r="J195" s="210" t="s">
        <v>37</v>
      </c>
      <c r="K195" s="221" t="s">
        <v>441</v>
      </c>
      <c r="L195" s="211" t="s">
        <v>286</v>
      </c>
    </row>
    <row r="196" spans="1:12">
      <c r="D196" s="209" t="s">
        <v>1005</v>
      </c>
      <c r="E196" s="206" t="s">
        <v>828</v>
      </c>
      <c r="F196" s="206" t="s">
        <v>659</v>
      </c>
      <c r="G196" s="210" t="s">
        <v>1097</v>
      </c>
      <c r="H196" s="210" t="s">
        <v>753</v>
      </c>
      <c r="I196" s="210" t="s">
        <v>393</v>
      </c>
      <c r="J196" s="210" t="s">
        <v>38</v>
      </c>
      <c r="K196" s="221" t="s">
        <v>442</v>
      </c>
      <c r="L196" s="211" t="s">
        <v>287</v>
      </c>
    </row>
    <row r="197" spans="1:12">
      <c r="D197" s="209" t="s">
        <v>1004</v>
      </c>
      <c r="E197" s="206" t="s">
        <v>829</v>
      </c>
      <c r="F197" s="206" t="s">
        <v>660</v>
      </c>
      <c r="G197" s="210" t="s">
        <v>1098</v>
      </c>
      <c r="H197" s="210" t="s">
        <v>754</v>
      </c>
      <c r="I197" s="210" t="s">
        <v>394</v>
      </c>
      <c r="J197" s="210" t="s">
        <v>39</v>
      </c>
      <c r="K197" s="221" t="s">
        <v>443</v>
      </c>
      <c r="L197" s="211" t="s">
        <v>288</v>
      </c>
    </row>
    <row r="198" spans="1:12" s="255" customFormat="1" ht="369.75">
      <c r="A198" s="209" t="str">
        <f t="shared" ref="A198:A203" si="7">B198&amp;C198</f>
        <v>Smelter Reference ListA1</v>
      </c>
      <c r="B198" s="209" t="s">
        <v>2993</v>
      </c>
      <c r="C198" s="209" t="s">
        <v>1292</v>
      </c>
      <c r="D198" s="226" t="s">
        <v>3309</v>
      </c>
      <c r="E198" s="226" t="s">
        <v>3866</v>
      </c>
      <c r="F198" s="226" t="s">
        <v>4361</v>
      </c>
      <c r="G198" s="226" t="s">
        <v>3867</v>
      </c>
      <c r="H198" s="226" t="s">
        <v>3868</v>
      </c>
      <c r="I198" s="226" t="s">
        <v>3869</v>
      </c>
      <c r="J198" s="226" t="s">
        <v>3870</v>
      </c>
      <c r="K198" s="226" t="s">
        <v>3871</v>
      </c>
      <c r="L198" s="226" t="s">
        <v>3872</v>
      </c>
    </row>
    <row r="199" spans="1:12" ht="42.75">
      <c r="A199" s="209" t="str">
        <f t="shared" si="7"/>
        <v>Smelter Reference ListA4</v>
      </c>
      <c r="B199" s="209" t="s">
        <v>2993</v>
      </c>
      <c r="C199" s="209" t="s">
        <v>1295</v>
      </c>
      <c r="D199" s="209" t="s">
        <v>1612</v>
      </c>
      <c r="E199" s="206" t="s">
        <v>832</v>
      </c>
      <c r="F199" s="206" t="s">
        <v>2142</v>
      </c>
      <c r="G199" s="210" t="s">
        <v>2143</v>
      </c>
      <c r="H199" s="210" t="s">
        <v>2647</v>
      </c>
      <c r="I199" s="210" t="s">
        <v>1612</v>
      </c>
      <c r="J199" s="211" t="s">
        <v>1931</v>
      </c>
      <c r="K199" s="221" t="s">
        <v>1612</v>
      </c>
      <c r="L199" s="211" t="s">
        <v>961</v>
      </c>
    </row>
    <row r="200" spans="1:12" ht="42.75">
      <c r="A200" s="209" t="str">
        <f t="shared" si="7"/>
        <v>Smelter Reference ListB4</v>
      </c>
      <c r="B200" s="209" t="s">
        <v>2993</v>
      </c>
      <c r="C200" s="209" t="s">
        <v>1946</v>
      </c>
      <c r="D200" s="209" t="s">
        <v>2993</v>
      </c>
      <c r="E200" s="206" t="s">
        <v>2994</v>
      </c>
      <c r="F200" s="206" t="s">
        <v>2995</v>
      </c>
      <c r="G200" s="210" t="s">
        <v>2996</v>
      </c>
      <c r="H200" s="210" t="s">
        <v>2997</v>
      </c>
      <c r="I200" s="210" t="s">
        <v>2998</v>
      </c>
      <c r="J200" s="211" t="s">
        <v>2999</v>
      </c>
      <c r="K200" s="221" t="s">
        <v>3000</v>
      </c>
      <c r="L200" s="211" t="s">
        <v>962</v>
      </c>
    </row>
    <row r="201" spans="1:12" ht="42.75">
      <c r="A201" s="209" t="str">
        <f t="shared" si="7"/>
        <v>Smelter Reference List</v>
      </c>
      <c r="B201" s="209" t="s">
        <v>2993</v>
      </c>
      <c r="D201" s="209" t="s">
        <v>1886</v>
      </c>
      <c r="E201" s="206" t="s">
        <v>834</v>
      </c>
      <c r="F201" s="206" t="s">
        <v>2491</v>
      </c>
      <c r="G201" s="210" t="s">
        <v>1222</v>
      </c>
      <c r="H201" s="210" t="s">
        <v>757</v>
      </c>
      <c r="I201" s="210" t="s">
        <v>398</v>
      </c>
      <c r="J201" s="211" t="s">
        <v>2488</v>
      </c>
      <c r="K201" s="221" t="s">
        <v>2149</v>
      </c>
      <c r="L201" s="211" t="s">
        <v>1271</v>
      </c>
    </row>
    <row r="202" spans="1:12" ht="42.75">
      <c r="A202" s="209" t="str">
        <f t="shared" si="7"/>
        <v>Smelter Reference ListC4</v>
      </c>
      <c r="B202" s="209" t="s">
        <v>2993</v>
      </c>
      <c r="C202" s="209" t="s">
        <v>1967</v>
      </c>
      <c r="D202" s="209" t="s">
        <v>1885</v>
      </c>
      <c r="E202" s="206" t="s">
        <v>833</v>
      </c>
      <c r="F202" s="206" t="s">
        <v>2490</v>
      </c>
      <c r="G202" s="210" t="s">
        <v>1221</v>
      </c>
      <c r="H202" s="210" t="s">
        <v>756</v>
      </c>
      <c r="I202" s="210" t="s">
        <v>397</v>
      </c>
      <c r="J202" s="211" t="s">
        <v>2487</v>
      </c>
      <c r="K202" s="221" t="s">
        <v>446</v>
      </c>
      <c r="L202" s="211" t="s">
        <v>963</v>
      </c>
    </row>
    <row r="203" spans="1:12" ht="42.75">
      <c r="A203" s="209" t="str">
        <f t="shared" si="7"/>
        <v>Smelter Reference ListD4</v>
      </c>
      <c r="B203" s="209" t="s">
        <v>2993</v>
      </c>
      <c r="C203" s="209" t="s">
        <v>2649</v>
      </c>
      <c r="D203" s="209" t="s">
        <v>1884</v>
      </c>
      <c r="E203" s="206" t="s">
        <v>835</v>
      </c>
      <c r="F203" s="206" t="s">
        <v>1932</v>
      </c>
      <c r="G203" s="210" t="s">
        <v>1933</v>
      </c>
      <c r="H203" s="210" t="s">
        <v>758</v>
      </c>
      <c r="I203" s="210" t="s">
        <v>399</v>
      </c>
      <c r="J203" s="211" t="s">
        <v>2436</v>
      </c>
      <c r="K203" s="221" t="s">
        <v>447</v>
      </c>
      <c r="L203" s="211" t="s">
        <v>1270</v>
      </c>
    </row>
    <row r="204" spans="1:12" ht="42.75">
      <c r="A204" s="209" t="str">
        <f t="shared" ref="A204:A209" si="8">B204&amp;C204</f>
        <v>Smelter Reference List</v>
      </c>
      <c r="B204" s="209" t="s">
        <v>2993</v>
      </c>
      <c r="D204" s="209" t="s">
        <v>1323</v>
      </c>
      <c r="E204" s="206" t="s">
        <v>830</v>
      </c>
      <c r="F204" s="206" t="s">
        <v>676</v>
      </c>
      <c r="G204" s="210" t="s">
        <v>1114</v>
      </c>
      <c r="H204" s="210" t="s">
        <v>206</v>
      </c>
      <c r="I204" s="210" t="s">
        <v>395</v>
      </c>
      <c r="J204" s="211" t="s">
        <v>2743</v>
      </c>
      <c r="K204" s="221" t="s">
        <v>444</v>
      </c>
      <c r="L204" s="211" t="s">
        <v>95</v>
      </c>
    </row>
    <row r="205" spans="1:12" ht="42.75">
      <c r="A205" s="209" t="str">
        <f t="shared" si="8"/>
        <v>Smelter Reference ListE4</v>
      </c>
      <c r="B205" s="209" t="s">
        <v>2993</v>
      </c>
      <c r="C205" s="209" t="s">
        <v>2650</v>
      </c>
      <c r="D205" s="209" t="s">
        <v>1324</v>
      </c>
      <c r="E205" s="206" t="s">
        <v>831</v>
      </c>
      <c r="F205" s="206" t="s">
        <v>677</v>
      </c>
      <c r="G205" s="210" t="s">
        <v>1115</v>
      </c>
      <c r="H205" s="210" t="s">
        <v>207</v>
      </c>
      <c r="I205" s="210" t="s">
        <v>396</v>
      </c>
      <c r="J205" s="211" t="s">
        <v>2744</v>
      </c>
      <c r="K205" s="221" t="s">
        <v>445</v>
      </c>
      <c r="L205" s="211" t="s">
        <v>96</v>
      </c>
    </row>
    <row r="206" spans="1:12" ht="42.75">
      <c r="A206" s="209" t="str">
        <f t="shared" si="8"/>
        <v>Smelter Reference ListF4</v>
      </c>
      <c r="B206" s="209" t="s">
        <v>2993</v>
      </c>
      <c r="C206" s="209" t="s">
        <v>2660</v>
      </c>
      <c r="D206" s="210" t="s">
        <v>975</v>
      </c>
      <c r="E206" s="206" t="s">
        <v>504</v>
      </c>
      <c r="F206" s="206" t="s">
        <v>671</v>
      </c>
      <c r="G206" s="210" t="s">
        <v>1109</v>
      </c>
      <c r="H206" s="210" t="s">
        <v>763</v>
      </c>
      <c r="I206" s="210" t="s">
        <v>414</v>
      </c>
      <c r="J206" s="211" t="s">
        <v>2747</v>
      </c>
      <c r="K206" s="221" t="s">
        <v>186</v>
      </c>
      <c r="L206" s="211" t="s">
        <v>110</v>
      </c>
    </row>
    <row r="207" spans="1:12" ht="42.75">
      <c r="A207" s="209" t="str">
        <f t="shared" si="8"/>
        <v>Smelter Reference ListG4</v>
      </c>
      <c r="B207" s="209" t="s">
        <v>2993</v>
      </c>
      <c r="C207" s="209" t="s">
        <v>2651</v>
      </c>
      <c r="D207" s="209" t="s">
        <v>978</v>
      </c>
      <c r="E207" s="206" t="s">
        <v>2437</v>
      </c>
      <c r="F207" s="206" t="s">
        <v>663</v>
      </c>
      <c r="G207" s="210" t="s">
        <v>1101</v>
      </c>
      <c r="H207" s="210" t="s">
        <v>2438</v>
      </c>
      <c r="I207" s="210" t="s">
        <v>403</v>
      </c>
      <c r="J207" s="211" t="s">
        <v>2047</v>
      </c>
      <c r="K207" s="221" t="s">
        <v>450</v>
      </c>
      <c r="L207" s="215" t="s">
        <v>291</v>
      </c>
    </row>
    <row r="208" spans="1:12" ht="42.75">
      <c r="A208" s="209" t="str">
        <f t="shared" si="8"/>
        <v>Smelter Reference ListH4</v>
      </c>
      <c r="B208" s="209" t="s">
        <v>2993</v>
      </c>
      <c r="C208" s="209" t="s">
        <v>2652</v>
      </c>
      <c r="D208" s="209" t="s">
        <v>979</v>
      </c>
      <c r="E208" s="206" t="s">
        <v>2439</v>
      </c>
      <c r="F208" s="206" t="s">
        <v>664</v>
      </c>
      <c r="G208" s="210" t="s">
        <v>1102</v>
      </c>
      <c r="H208" s="210" t="s">
        <v>2440</v>
      </c>
      <c r="I208" s="210" t="s">
        <v>404</v>
      </c>
      <c r="J208" s="211" t="s">
        <v>2048</v>
      </c>
      <c r="K208" s="221" t="s">
        <v>451</v>
      </c>
      <c r="L208" s="215" t="s">
        <v>292</v>
      </c>
    </row>
    <row r="209" spans="1:12" ht="42.75">
      <c r="A209" s="209" t="str">
        <f t="shared" si="8"/>
        <v>Smelter Reference ListI4</v>
      </c>
      <c r="B209" s="209" t="s">
        <v>2993</v>
      </c>
      <c r="C209" s="209" t="s">
        <v>2653</v>
      </c>
      <c r="D209" s="209" t="s">
        <v>1883</v>
      </c>
      <c r="E209" s="206" t="s">
        <v>2441</v>
      </c>
      <c r="F209" s="206" t="s">
        <v>2442</v>
      </c>
      <c r="G209" s="210" t="s">
        <v>2443</v>
      </c>
      <c r="H209" s="210" t="s">
        <v>2444</v>
      </c>
      <c r="I209" s="210" t="s">
        <v>405</v>
      </c>
      <c r="J209" s="211" t="s">
        <v>2049</v>
      </c>
      <c r="K209" s="221" t="s">
        <v>180</v>
      </c>
      <c r="L209" s="215" t="s">
        <v>1269</v>
      </c>
    </row>
    <row r="210" spans="1:12" ht="28.5">
      <c r="A210" s="209" t="str">
        <f t="shared" ref="A210:A237" si="9">B210&amp;C210</f>
        <v>Smelter ListB4</v>
      </c>
      <c r="B210" s="209" t="s">
        <v>2577</v>
      </c>
      <c r="C210" s="209" t="s">
        <v>1946</v>
      </c>
      <c r="D210" s="209" t="s">
        <v>1601</v>
      </c>
      <c r="E210" s="206" t="s">
        <v>2933</v>
      </c>
      <c r="F210" s="206" t="s">
        <v>1634</v>
      </c>
      <c r="G210" s="210" t="s">
        <v>2127</v>
      </c>
      <c r="H210" s="210" t="s">
        <v>2648</v>
      </c>
      <c r="I210" s="210" t="s">
        <v>2434</v>
      </c>
      <c r="J210" s="211" t="s">
        <v>2433</v>
      </c>
      <c r="K210" s="221" t="s">
        <v>2434</v>
      </c>
      <c r="L210" s="211" t="s">
        <v>957</v>
      </c>
    </row>
    <row r="211" spans="1:12" ht="28.5">
      <c r="A211" s="209" t="str">
        <f t="shared" si="9"/>
        <v>Smelter ListC4</v>
      </c>
      <c r="B211" s="209" t="s">
        <v>2577</v>
      </c>
      <c r="C211" s="209" t="s">
        <v>1967</v>
      </c>
      <c r="D211" s="209" t="s">
        <v>2150</v>
      </c>
      <c r="E211" s="206" t="s">
        <v>2934</v>
      </c>
      <c r="F211" s="206" t="s">
        <v>2151</v>
      </c>
      <c r="G211" s="210" t="s">
        <v>2152</v>
      </c>
      <c r="H211" s="210" t="s">
        <v>2153</v>
      </c>
      <c r="I211" s="210" t="s">
        <v>400</v>
      </c>
      <c r="J211" s="211" t="s">
        <v>2154</v>
      </c>
      <c r="K211" s="221" t="s">
        <v>2155</v>
      </c>
      <c r="L211" s="211" t="s">
        <v>962</v>
      </c>
    </row>
    <row r="212" spans="1:12" ht="28.5">
      <c r="A212" s="209" t="str">
        <f t="shared" si="9"/>
        <v>Smelter ListD4</v>
      </c>
      <c r="B212" s="209" t="s">
        <v>2577</v>
      </c>
      <c r="C212" s="209" t="s">
        <v>2649</v>
      </c>
      <c r="D212" s="209" t="s">
        <v>976</v>
      </c>
      <c r="E212" s="206" t="s">
        <v>2935</v>
      </c>
      <c r="F212" s="206" t="s">
        <v>661</v>
      </c>
      <c r="G212" s="210" t="s">
        <v>1099</v>
      </c>
      <c r="H212" s="210" t="s">
        <v>759</v>
      </c>
      <c r="I212" s="210" t="s">
        <v>401</v>
      </c>
      <c r="J212" s="211" t="s">
        <v>2045</v>
      </c>
      <c r="K212" s="221" t="s">
        <v>448</v>
      </c>
      <c r="L212" s="211" t="s">
        <v>289</v>
      </c>
    </row>
    <row r="213" spans="1:12" ht="17.25">
      <c r="A213" s="209" t="str">
        <f t="shared" si="9"/>
        <v>Smelter ListE4</v>
      </c>
      <c r="B213" s="209" t="s">
        <v>2577</v>
      </c>
      <c r="C213" s="209" t="s">
        <v>2650</v>
      </c>
      <c r="D213" s="209" t="s">
        <v>977</v>
      </c>
      <c r="E213" s="206" t="s">
        <v>2936</v>
      </c>
      <c r="F213" s="206" t="s">
        <v>662</v>
      </c>
      <c r="G213" s="210" t="s">
        <v>1100</v>
      </c>
      <c r="H213" s="210" t="s">
        <v>2435</v>
      </c>
      <c r="I213" s="210" t="s">
        <v>402</v>
      </c>
      <c r="J213" s="211" t="s">
        <v>2046</v>
      </c>
      <c r="K213" s="221" t="s">
        <v>449</v>
      </c>
      <c r="L213" s="211" t="s">
        <v>290</v>
      </c>
    </row>
    <row r="214" spans="1:12" ht="28.5">
      <c r="A214" s="209" t="str">
        <f t="shared" si="9"/>
        <v>Smelter ListH4</v>
      </c>
      <c r="B214" s="209" t="s">
        <v>2577</v>
      </c>
      <c r="C214" s="209" t="s">
        <v>2652</v>
      </c>
      <c r="D214" s="209" t="s">
        <v>978</v>
      </c>
      <c r="E214" s="206" t="s">
        <v>2437</v>
      </c>
      <c r="F214" s="206" t="s">
        <v>663</v>
      </c>
      <c r="G214" s="210" t="s">
        <v>1101</v>
      </c>
      <c r="H214" s="210" t="s">
        <v>2438</v>
      </c>
      <c r="I214" s="210" t="s">
        <v>403</v>
      </c>
      <c r="J214" s="211" t="s">
        <v>2047</v>
      </c>
      <c r="K214" s="221" t="s">
        <v>450</v>
      </c>
      <c r="L214" s="215" t="s">
        <v>291</v>
      </c>
    </row>
    <row r="215" spans="1:12">
      <c r="A215" s="209" t="str">
        <f t="shared" si="9"/>
        <v>Smelter ListI4</v>
      </c>
      <c r="B215" s="209" t="s">
        <v>2577</v>
      </c>
      <c r="C215" s="209" t="s">
        <v>2653</v>
      </c>
      <c r="D215" s="209" t="s">
        <v>979</v>
      </c>
      <c r="E215" s="206" t="s">
        <v>2439</v>
      </c>
      <c r="F215" s="206" t="s">
        <v>664</v>
      </c>
      <c r="G215" s="210" t="s">
        <v>1102</v>
      </c>
      <c r="H215" s="210" t="s">
        <v>2440</v>
      </c>
      <c r="I215" s="210" t="s">
        <v>404</v>
      </c>
      <c r="J215" s="211" t="s">
        <v>2048</v>
      </c>
      <c r="K215" s="221" t="s">
        <v>451</v>
      </c>
      <c r="L215" s="215" t="s">
        <v>292</v>
      </c>
    </row>
    <row r="216" spans="1:12" ht="28.5">
      <c r="A216" s="209" t="str">
        <f t="shared" si="9"/>
        <v>Smelter ListJ4</v>
      </c>
      <c r="B216" s="209" t="s">
        <v>2577</v>
      </c>
      <c r="C216" s="209" t="s">
        <v>2654</v>
      </c>
      <c r="D216" s="209" t="s">
        <v>1883</v>
      </c>
      <c r="E216" s="206" t="s">
        <v>2441</v>
      </c>
      <c r="F216" s="206" t="s">
        <v>2442</v>
      </c>
      <c r="G216" s="210" t="s">
        <v>2443</v>
      </c>
      <c r="H216" s="210" t="s">
        <v>2444</v>
      </c>
      <c r="I216" s="210" t="s">
        <v>405</v>
      </c>
      <c r="J216" s="211" t="s">
        <v>2049</v>
      </c>
      <c r="K216" s="221" t="s">
        <v>180</v>
      </c>
      <c r="L216" s="215" t="s">
        <v>1269</v>
      </c>
    </row>
    <row r="217" spans="1:12" ht="28.5">
      <c r="A217" s="209" t="str">
        <f t="shared" si="9"/>
        <v>Smelter ListK4</v>
      </c>
      <c r="B217" s="209" t="s">
        <v>2577</v>
      </c>
      <c r="C217" s="209" t="s">
        <v>2655</v>
      </c>
      <c r="D217" s="209" t="s">
        <v>980</v>
      </c>
      <c r="E217" s="206" t="s">
        <v>836</v>
      </c>
      <c r="F217" s="206" t="s">
        <v>665</v>
      </c>
      <c r="G217" s="210" t="s">
        <v>1103</v>
      </c>
      <c r="H217" s="210" t="s">
        <v>2445</v>
      </c>
      <c r="I217" s="210" t="s">
        <v>406</v>
      </c>
      <c r="J217" s="211" t="s">
        <v>2050</v>
      </c>
      <c r="K217" s="221" t="s">
        <v>2446</v>
      </c>
      <c r="L217" s="215" t="s">
        <v>958</v>
      </c>
    </row>
    <row r="218" spans="1:12">
      <c r="A218" s="209" t="str">
        <f t="shared" si="9"/>
        <v>Smelter ListL4</v>
      </c>
      <c r="B218" s="209" t="s">
        <v>2577</v>
      </c>
      <c r="C218" s="209" t="s">
        <v>2656</v>
      </c>
      <c r="D218" s="209" t="s">
        <v>981</v>
      </c>
      <c r="E218" s="206" t="s">
        <v>837</v>
      </c>
      <c r="F218" s="206" t="s">
        <v>666</v>
      </c>
      <c r="G218" s="210" t="s">
        <v>1104</v>
      </c>
      <c r="H218" s="210" t="s">
        <v>2447</v>
      </c>
      <c r="I218" s="210" t="s">
        <v>407</v>
      </c>
      <c r="J218" s="211" t="s">
        <v>40</v>
      </c>
      <c r="K218" s="221" t="s">
        <v>2448</v>
      </c>
      <c r="L218" s="211" t="s">
        <v>959</v>
      </c>
    </row>
    <row r="219" spans="1:12" ht="28.5">
      <c r="A219" s="209" t="str">
        <f t="shared" si="9"/>
        <v>Smelter ListM4</v>
      </c>
      <c r="B219" s="209" t="s">
        <v>2577</v>
      </c>
      <c r="C219" s="209" t="s">
        <v>2657</v>
      </c>
      <c r="D219" s="209" t="s">
        <v>982</v>
      </c>
      <c r="E219" s="206" t="s">
        <v>838</v>
      </c>
      <c r="F219" s="206" t="s">
        <v>667</v>
      </c>
      <c r="G219" s="210" t="s">
        <v>1105</v>
      </c>
      <c r="H219" s="210" t="s">
        <v>2449</v>
      </c>
      <c r="I219" s="210" t="s">
        <v>408</v>
      </c>
      <c r="J219" s="211" t="s">
        <v>41</v>
      </c>
      <c r="K219" s="221" t="s">
        <v>181</v>
      </c>
      <c r="L219" s="211" t="s">
        <v>293</v>
      </c>
    </row>
    <row r="220" spans="1:12" ht="57">
      <c r="A220" s="209" t="str">
        <f t="shared" si="9"/>
        <v>Smelter ListN4</v>
      </c>
      <c r="B220" s="209" t="s">
        <v>2577</v>
      </c>
      <c r="C220" s="209" t="s">
        <v>2658</v>
      </c>
      <c r="D220" s="209" t="s">
        <v>1017</v>
      </c>
      <c r="E220" s="206" t="s">
        <v>839</v>
      </c>
      <c r="F220" s="206" t="s">
        <v>668</v>
      </c>
      <c r="G220" s="210" t="s">
        <v>1106</v>
      </c>
      <c r="H220" s="206" t="s">
        <v>760</v>
      </c>
      <c r="I220" s="210" t="s">
        <v>409</v>
      </c>
      <c r="J220" s="211" t="s">
        <v>2745</v>
      </c>
      <c r="K220" s="221" t="s">
        <v>182</v>
      </c>
      <c r="L220" s="211" t="s">
        <v>294</v>
      </c>
    </row>
    <row r="221" spans="1:12" ht="71.25">
      <c r="A221" s="209" t="str">
        <f t="shared" si="9"/>
        <v>Smelter ListO4</v>
      </c>
      <c r="B221" s="209" t="s">
        <v>2577</v>
      </c>
      <c r="C221" s="209" t="s">
        <v>2659</v>
      </c>
      <c r="D221" s="223" t="s">
        <v>1988</v>
      </c>
      <c r="E221" s="206" t="s">
        <v>840</v>
      </c>
      <c r="F221" s="206" t="s">
        <v>669</v>
      </c>
      <c r="G221" s="210" t="s">
        <v>1107</v>
      </c>
      <c r="H221" s="210" t="s">
        <v>761</v>
      </c>
      <c r="I221" s="210" t="s">
        <v>410</v>
      </c>
      <c r="J221" s="211" t="s">
        <v>2772</v>
      </c>
      <c r="K221" s="221" t="s">
        <v>183</v>
      </c>
      <c r="L221" s="211" t="s">
        <v>295</v>
      </c>
    </row>
    <row r="222" spans="1:12" ht="71.25">
      <c r="A222" s="209" t="str">
        <f t="shared" si="9"/>
        <v>Smelter ListP4</v>
      </c>
      <c r="B222" s="209" t="s">
        <v>2577</v>
      </c>
      <c r="C222" s="209" t="s">
        <v>1006</v>
      </c>
      <c r="D222" s="223" t="s">
        <v>1016</v>
      </c>
      <c r="E222" s="206" t="s">
        <v>841</v>
      </c>
      <c r="F222" s="206" t="s">
        <v>670</v>
      </c>
      <c r="G222" s="210" t="s">
        <v>1108</v>
      </c>
      <c r="H222" s="213" t="s">
        <v>762</v>
      </c>
      <c r="I222" s="210" t="s">
        <v>411</v>
      </c>
      <c r="J222" s="211" t="s">
        <v>2746</v>
      </c>
      <c r="K222" s="221" t="s">
        <v>184</v>
      </c>
      <c r="L222" s="211" t="s">
        <v>296</v>
      </c>
    </row>
    <row r="223" spans="1:12" ht="28.5">
      <c r="A223" s="209" t="str">
        <f t="shared" si="9"/>
        <v>Smelter ListQ4</v>
      </c>
      <c r="B223" s="209" t="s">
        <v>2577</v>
      </c>
      <c r="C223" s="209" t="s">
        <v>1015</v>
      </c>
      <c r="D223" s="223" t="s">
        <v>1598</v>
      </c>
      <c r="E223" s="206" t="s">
        <v>842</v>
      </c>
      <c r="F223" s="206" t="s">
        <v>2135</v>
      </c>
      <c r="G223" s="210" t="s">
        <v>1911</v>
      </c>
      <c r="H223" s="210" t="s">
        <v>1912</v>
      </c>
      <c r="I223" s="210" t="s">
        <v>1913</v>
      </c>
      <c r="J223" s="211" t="s">
        <v>2044</v>
      </c>
      <c r="K223" s="221" t="s">
        <v>1914</v>
      </c>
      <c r="L223" s="211" t="s">
        <v>955</v>
      </c>
    </row>
    <row r="224" spans="1:12" ht="42.75">
      <c r="A224" s="209" t="str">
        <f t="shared" si="9"/>
        <v>Smelter ListJ2</v>
      </c>
      <c r="B224" s="209" t="s">
        <v>2577</v>
      </c>
      <c r="C224" s="209" t="s">
        <v>1580</v>
      </c>
      <c r="D224" s="223" t="s">
        <v>201</v>
      </c>
      <c r="E224" s="206" t="s">
        <v>843</v>
      </c>
      <c r="F224" s="206" t="s">
        <v>2450</v>
      </c>
      <c r="G224" s="210" t="s">
        <v>516</v>
      </c>
      <c r="H224" s="210" t="s">
        <v>202</v>
      </c>
      <c r="I224" s="210" t="s">
        <v>412</v>
      </c>
      <c r="J224" s="211" t="s">
        <v>2051</v>
      </c>
      <c r="K224" s="221" t="s">
        <v>203</v>
      </c>
      <c r="L224" s="211" t="s">
        <v>960</v>
      </c>
    </row>
    <row r="225" spans="1:12" s="255" customFormat="1" ht="218.25" customHeight="1">
      <c r="A225" s="209" t="str">
        <f t="shared" si="9"/>
        <v>Smelter ListB2</v>
      </c>
      <c r="B225" s="209" t="s">
        <v>2577</v>
      </c>
      <c r="C225" s="209" t="s">
        <v>1994</v>
      </c>
      <c r="D225" s="223" t="s">
        <v>3817</v>
      </c>
      <c r="E225" s="223" t="s">
        <v>3873</v>
      </c>
      <c r="F225" s="223" t="s">
        <v>3874</v>
      </c>
      <c r="G225" s="223" t="s">
        <v>3875</v>
      </c>
      <c r="H225" s="223" t="s">
        <v>3876</v>
      </c>
      <c r="I225" s="223" t="s">
        <v>3877</v>
      </c>
      <c r="J225" s="223" t="s">
        <v>3878</v>
      </c>
      <c r="K225" s="223" t="s">
        <v>3879</v>
      </c>
      <c r="L225" s="223" t="s">
        <v>3880</v>
      </c>
    </row>
    <row r="226" spans="1:12">
      <c r="A226" s="209" t="str">
        <f t="shared" si="9"/>
        <v>Smelter ListF4</v>
      </c>
      <c r="B226" s="209" t="s">
        <v>2577</v>
      </c>
      <c r="C226" s="209" t="s">
        <v>2660</v>
      </c>
      <c r="D226" s="223" t="s">
        <v>974</v>
      </c>
      <c r="E226" s="206" t="s">
        <v>503</v>
      </c>
      <c r="F226" s="206" t="s">
        <v>2489</v>
      </c>
      <c r="G226" s="210" t="s">
        <v>1220</v>
      </c>
      <c r="H226" s="210" t="s">
        <v>755</v>
      </c>
      <c r="I226" s="210" t="s">
        <v>413</v>
      </c>
      <c r="J226" s="211" t="s">
        <v>2486</v>
      </c>
      <c r="K226" s="221" t="s">
        <v>185</v>
      </c>
      <c r="L226" s="211" t="s">
        <v>109</v>
      </c>
    </row>
    <row r="227" spans="1:12" ht="28.5">
      <c r="A227" s="209" t="str">
        <f t="shared" si="9"/>
        <v>Smelter ListG4</v>
      </c>
      <c r="B227" s="209" t="s">
        <v>2577</v>
      </c>
      <c r="C227" s="209" t="s">
        <v>2651</v>
      </c>
      <c r="D227" s="223" t="s">
        <v>975</v>
      </c>
      <c r="E227" s="206" t="s">
        <v>504</v>
      </c>
      <c r="F227" s="206" t="s">
        <v>671</v>
      </c>
      <c r="G227" s="210" t="s">
        <v>1109</v>
      </c>
      <c r="H227" s="210" t="s">
        <v>763</v>
      </c>
      <c r="I227" s="210" t="s">
        <v>414</v>
      </c>
      <c r="J227" s="211" t="s">
        <v>2747</v>
      </c>
      <c r="K227" s="221" t="s">
        <v>186</v>
      </c>
      <c r="L227" s="211" t="s">
        <v>110</v>
      </c>
    </row>
    <row r="228" spans="1:12" ht="71.25">
      <c r="A228" s="209" t="str">
        <f t="shared" si="9"/>
        <v>CheckerA1</v>
      </c>
      <c r="B228" s="209" t="s">
        <v>2578</v>
      </c>
      <c r="C228" s="209" t="s">
        <v>1292</v>
      </c>
      <c r="D228" s="223" t="s">
        <v>1880</v>
      </c>
      <c r="E228" s="206" t="s">
        <v>505</v>
      </c>
      <c r="F228" s="206" t="s">
        <v>672</v>
      </c>
      <c r="G228" s="210" t="s">
        <v>2451</v>
      </c>
      <c r="H228" s="210" t="s">
        <v>764</v>
      </c>
      <c r="I228" s="210" t="s">
        <v>415</v>
      </c>
      <c r="J228" s="211" t="s">
        <v>2773</v>
      </c>
      <c r="K228" s="221" t="s">
        <v>2452</v>
      </c>
      <c r="L228" s="211" t="s">
        <v>2682</v>
      </c>
    </row>
    <row r="229" spans="1:12" ht="28.5">
      <c r="A229" s="209" t="str">
        <f t="shared" si="9"/>
        <v>CheckerD1</v>
      </c>
      <c r="B229" s="209" t="s">
        <v>2578</v>
      </c>
      <c r="C229" s="209" t="s">
        <v>2661</v>
      </c>
      <c r="D229" s="223" t="s">
        <v>1882</v>
      </c>
      <c r="E229" s="206" t="s">
        <v>506</v>
      </c>
      <c r="F229" s="206" t="s">
        <v>2453</v>
      </c>
      <c r="G229" s="210" t="s">
        <v>2454</v>
      </c>
      <c r="H229" s="210" t="s">
        <v>2455</v>
      </c>
      <c r="I229" s="210" t="s">
        <v>416</v>
      </c>
      <c r="J229" s="213" t="s">
        <v>2774</v>
      </c>
      <c r="K229" s="221" t="s">
        <v>2456</v>
      </c>
      <c r="L229" s="216" t="s">
        <v>2683</v>
      </c>
    </row>
    <row r="230" spans="1:12">
      <c r="A230" s="209" t="str">
        <f t="shared" si="9"/>
        <v>CheckerA3</v>
      </c>
      <c r="B230" s="209" t="s">
        <v>2578</v>
      </c>
      <c r="C230" s="209" t="s">
        <v>1294</v>
      </c>
      <c r="D230" s="223" t="s">
        <v>1654</v>
      </c>
      <c r="E230" s="206" t="s">
        <v>507</v>
      </c>
      <c r="F230" s="206" t="s">
        <v>2457</v>
      </c>
      <c r="G230" s="210" t="s">
        <v>2458</v>
      </c>
      <c r="H230" s="210" t="s">
        <v>2459</v>
      </c>
      <c r="I230" s="210" t="s">
        <v>2460</v>
      </c>
      <c r="J230" s="213" t="s">
        <v>2461</v>
      </c>
      <c r="K230" s="221" t="s">
        <v>2462</v>
      </c>
      <c r="L230" s="216" t="s">
        <v>2684</v>
      </c>
    </row>
    <row r="231" spans="1:12">
      <c r="A231" s="209" t="str">
        <f t="shared" si="9"/>
        <v>CheckerB3</v>
      </c>
      <c r="B231" s="209" t="s">
        <v>2578</v>
      </c>
      <c r="C231" s="209" t="s">
        <v>1945</v>
      </c>
      <c r="D231" s="223" t="s">
        <v>1655</v>
      </c>
      <c r="E231" s="206" t="s">
        <v>508</v>
      </c>
      <c r="F231" s="206" t="s">
        <v>1632</v>
      </c>
      <c r="G231" s="210" t="s">
        <v>2463</v>
      </c>
      <c r="H231" s="210" t="s">
        <v>2464</v>
      </c>
      <c r="I231" s="210" t="s">
        <v>2465</v>
      </c>
      <c r="J231" s="213" t="s">
        <v>2466</v>
      </c>
      <c r="K231" s="221" t="s">
        <v>2467</v>
      </c>
      <c r="L231" s="216" t="s">
        <v>2685</v>
      </c>
    </row>
    <row r="232" spans="1:12">
      <c r="A232" s="209" t="str">
        <f t="shared" si="9"/>
        <v>CheckerC3</v>
      </c>
      <c r="B232" s="209" t="s">
        <v>2578</v>
      </c>
      <c r="C232" s="209" t="s">
        <v>1966</v>
      </c>
      <c r="D232" s="223" t="s">
        <v>1878</v>
      </c>
      <c r="E232" s="206" t="s">
        <v>509</v>
      </c>
      <c r="F232" s="206" t="s">
        <v>2468</v>
      </c>
      <c r="G232" s="210" t="s">
        <v>2469</v>
      </c>
      <c r="H232" s="210" t="s">
        <v>2470</v>
      </c>
      <c r="I232" s="210" t="s">
        <v>2471</v>
      </c>
      <c r="J232" s="213" t="s">
        <v>2472</v>
      </c>
      <c r="K232" s="221" t="s">
        <v>2471</v>
      </c>
      <c r="L232" s="216" t="s">
        <v>2686</v>
      </c>
    </row>
    <row r="233" spans="1:12">
      <c r="A233" s="209" t="str">
        <f t="shared" si="9"/>
        <v>CheckerD3</v>
      </c>
      <c r="B233" s="209" t="s">
        <v>2578</v>
      </c>
      <c r="C233" s="209" t="s">
        <v>2662</v>
      </c>
      <c r="D233" s="223" t="s">
        <v>1879</v>
      </c>
      <c r="E233" s="206" t="s">
        <v>510</v>
      </c>
      <c r="F233" s="206" t="s">
        <v>1557</v>
      </c>
      <c r="G233" s="210" t="s">
        <v>1558</v>
      </c>
      <c r="H233" s="210" t="s">
        <v>1559</v>
      </c>
      <c r="I233" s="210" t="s">
        <v>417</v>
      </c>
      <c r="J233" s="213" t="s">
        <v>1569</v>
      </c>
      <c r="K233" s="221" t="s">
        <v>1560</v>
      </c>
      <c r="L233" s="216" t="s">
        <v>1561</v>
      </c>
    </row>
    <row r="234" spans="1:12" s="258" customFormat="1" ht="32.25" customHeight="1">
      <c r="A234" s="210" t="s">
        <v>3108</v>
      </c>
      <c r="B234" s="210" t="s">
        <v>2578</v>
      </c>
      <c r="C234" s="210" t="s">
        <v>3107</v>
      </c>
      <c r="D234" s="210" t="s">
        <v>3109</v>
      </c>
      <c r="E234" s="210" t="s">
        <v>4324</v>
      </c>
      <c r="F234" s="210" t="s">
        <v>4325</v>
      </c>
      <c r="G234" s="210" t="s">
        <v>4326</v>
      </c>
      <c r="H234" s="210" t="s">
        <v>4327</v>
      </c>
      <c r="I234" s="210" t="s">
        <v>4328</v>
      </c>
      <c r="J234" s="210" t="s">
        <v>4329</v>
      </c>
      <c r="K234" s="210" t="s">
        <v>4330</v>
      </c>
      <c r="L234" s="210" t="s">
        <v>4331</v>
      </c>
    </row>
    <row r="235" spans="1:12" s="258" customFormat="1" ht="32.25" customHeight="1">
      <c r="A235" s="210" t="str">
        <f t="shared" si="9"/>
        <v>CheckerB63</v>
      </c>
      <c r="B235" s="210" t="s">
        <v>2578</v>
      </c>
      <c r="C235" s="210" t="s">
        <v>3825</v>
      </c>
      <c r="D235" s="210" t="s">
        <v>3109</v>
      </c>
      <c r="E235" s="210" t="s">
        <v>4324</v>
      </c>
      <c r="F235" s="210" t="s">
        <v>4325</v>
      </c>
      <c r="G235" s="210" t="s">
        <v>4326</v>
      </c>
      <c r="H235" s="210" t="s">
        <v>4327</v>
      </c>
      <c r="I235" s="210" t="s">
        <v>4328</v>
      </c>
      <c r="J235" s="210" t="s">
        <v>4329</v>
      </c>
      <c r="K235" s="210" t="s">
        <v>4330</v>
      </c>
      <c r="L235" s="210" t="s">
        <v>4331</v>
      </c>
    </row>
    <row r="236" spans="1:12" s="258" customFormat="1" ht="32.25" customHeight="1">
      <c r="A236" s="210" t="str">
        <f t="shared" si="9"/>
        <v>CheckerB64</v>
      </c>
      <c r="B236" s="210" t="s">
        <v>2578</v>
      </c>
      <c r="C236" s="210" t="s">
        <v>3826</v>
      </c>
      <c r="D236" s="210" t="s">
        <v>3109</v>
      </c>
      <c r="E236" s="210" t="s">
        <v>4324</v>
      </c>
      <c r="F236" s="210" t="s">
        <v>4325</v>
      </c>
      <c r="G236" s="210" t="s">
        <v>4326</v>
      </c>
      <c r="H236" s="210" t="s">
        <v>4327</v>
      </c>
      <c r="I236" s="210" t="s">
        <v>4328</v>
      </c>
      <c r="J236" s="210" t="s">
        <v>4329</v>
      </c>
      <c r="K236" s="210" t="s">
        <v>4330</v>
      </c>
      <c r="L236" s="210" t="s">
        <v>4331</v>
      </c>
    </row>
    <row r="237" spans="1:12" s="258" customFormat="1" ht="32.25" customHeight="1">
      <c r="A237" s="210" t="str">
        <f t="shared" si="9"/>
        <v>CheckerB65</v>
      </c>
      <c r="B237" s="210" t="s">
        <v>2578</v>
      </c>
      <c r="C237" s="210" t="s">
        <v>3827</v>
      </c>
      <c r="D237" s="210" t="s">
        <v>3109</v>
      </c>
      <c r="E237" s="210" t="s">
        <v>4324</v>
      </c>
      <c r="F237" s="210" t="s">
        <v>4325</v>
      </c>
      <c r="G237" s="210" t="s">
        <v>4326</v>
      </c>
      <c r="H237" s="210" t="s">
        <v>4327</v>
      </c>
      <c r="I237" s="210" t="s">
        <v>4328</v>
      </c>
      <c r="J237" s="210" t="s">
        <v>4329</v>
      </c>
      <c r="K237" s="210" t="s">
        <v>4330</v>
      </c>
      <c r="L237" s="210" t="s">
        <v>4331</v>
      </c>
    </row>
    <row r="238" spans="1:12" s="255" customFormat="1" ht="32.25" customHeight="1">
      <c r="A238" s="209" t="s">
        <v>3129</v>
      </c>
      <c r="B238" s="209" t="s">
        <v>2578</v>
      </c>
      <c r="C238" s="209" t="s">
        <v>3128</v>
      </c>
      <c r="D238" s="223" t="s">
        <v>3130</v>
      </c>
      <c r="E238" s="223" t="s">
        <v>3881</v>
      </c>
      <c r="F238" s="223" t="s">
        <v>3882</v>
      </c>
      <c r="G238" s="223" t="s">
        <v>3883</v>
      </c>
      <c r="H238" s="223" t="s">
        <v>3884</v>
      </c>
      <c r="I238" s="223" t="s">
        <v>3885</v>
      </c>
      <c r="J238" s="223" t="s">
        <v>3886</v>
      </c>
      <c r="K238" s="223" t="s">
        <v>3130</v>
      </c>
      <c r="L238" s="223" t="s">
        <v>3887</v>
      </c>
    </row>
    <row r="239" spans="1:12" s="255" customFormat="1" ht="42.75">
      <c r="A239" s="209" t="s">
        <v>3110</v>
      </c>
      <c r="B239" s="209" t="s">
        <v>2578</v>
      </c>
      <c r="C239" s="209" t="s">
        <v>2654</v>
      </c>
      <c r="D239" s="223" t="s">
        <v>3290</v>
      </c>
      <c r="E239" s="223" t="s">
        <v>3888</v>
      </c>
      <c r="F239" s="223" t="s">
        <v>3889</v>
      </c>
      <c r="G239" s="223" t="s">
        <v>3890</v>
      </c>
      <c r="H239" s="223" t="s">
        <v>3891</v>
      </c>
      <c r="I239" s="223" t="s">
        <v>3892</v>
      </c>
      <c r="J239" s="223" t="s">
        <v>3893</v>
      </c>
      <c r="K239" s="223" t="s">
        <v>3894</v>
      </c>
      <c r="L239" s="223" t="s">
        <v>3895</v>
      </c>
    </row>
    <row r="240" spans="1:12" s="255" customFormat="1" ht="42.75">
      <c r="A240" s="209" t="s">
        <v>3131</v>
      </c>
      <c r="B240" s="209" t="s">
        <v>2578</v>
      </c>
      <c r="C240" s="209" t="s">
        <v>3111</v>
      </c>
      <c r="D240" s="223" t="s">
        <v>3289</v>
      </c>
      <c r="E240" s="223" t="s">
        <v>3896</v>
      </c>
      <c r="F240" s="223" t="s">
        <v>3897</v>
      </c>
      <c r="G240" s="223" t="s">
        <v>3898</v>
      </c>
      <c r="H240" s="223" t="s">
        <v>3899</v>
      </c>
      <c r="I240" s="223" t="s">
        <v>3900</v>
      </c>
      <c r="J240" s="223" t="s">
        <v>3901</v>
      </c>
      <c r="K240" s="223" t="s">
        <v>3902</v>
      </c>
      <c r="L240" s="223" t="s">
        <v>3903</v>
      </c>
    </row>
    <row r="241" spans="1:12" s="255" customFormat="1" ht="42.75">
      <c r="A241" s="209" t="s">
        <v>3224</v>
      </c>
      <c r="B241" s="209" t="s">
        <v>2578</v>
      </c>
      <c r="C241" s="209" t="s">
        <v>3112</v>
      </c>
      <c r="D241" s="223" t="s">
        <v>3295</v>
      </c>
      <c r="E241" s="223" t="s">
        <v>3904</v>
      </c>
      <c r="F241" s="223" t="s">
        <v>3905</v>
      </c>
      <c r="G241" s="223" t="s">
        <v>3906</v>
      </c>
      <c r="H241" s="223" t="s">
        <v>3907</v>
      </c>
      <c r="I241" s="223" t="s">
        <v>3908</v>
      </c>
      <c r="J241" s="223" t="s">
        <v>3909</v>
      </c>
      <c r="K241" s="223" t="s">
        <v>3910</v>
      </c>
      <c r="L241" s="223" t="s">
        <v>3911</v>
      </c>
    </row>
    <row r="242" spans="1:12" s="255" customFormat="1" ht="42.75">
      <c r="A242" s="209" t="s">
        <v>3225</v>
      </c>
      <c r="B242" s="209" t="s">
        <v>2578</v>
      </c>
      <c r="C242" s="209" t="s">
        <v>3113</v>
      </c>
      <c r="D242" s="223" t="s">
        <v>3198</v>
      </c>
      <c r="E242" s="223" t="s">
        <v>3912</v>
      </c>
      <c r="F242" s="223" t="s">
        <v>3913</v>
      </c>
      <c r="G242" s="223" t="s">
        <v>3914</v>
      </c>
      <c r="H242" s="223" t="s">
        <v>3915</v>
      </c>
      <c r="I242" s="223" t="s">
        <v>3916</v>
      </c>
      <c r="J242" s="223" t="s">
        <v>3917</v>
      </c>
      <c r="K242" s="223" t="s">
        <v>3918</v>
      </c>
      <c r="L242" s="223" t="s">
        <v>3919</v>
      </c>
    </row>
    <row r="243" spans="1:12" s="255" customFormat="1" ht="42.75">
      <c r="A243" s="209" t="s">
        <v>3240</v>
      </c>
      <c r="B243" s="209" t="s">
        <v>2578</v>
      </c>
      <c r="C243" s="209" t="s">
        <v>3114</v>
      </c>
      <c r="D243" s="223" t="s">
        <v>3199</v>
      </c>
      <c r="E243" s="223" t="s">
        <v>3920</v>
      </c>
      <c r="F243" s="223" t="s">
        <v>3921</v>
      </c>
      <c r="G243" s="223" t="s">
        <v>3922</v>
      </c>
      <c r="H243" s="223" t="s">
        <v>3923</v>
      </c>
      <c r="I243" s="223" t="s">
        <v>3924</v>
      </c>
      <c r="J243" s="223" t="s">
        <v>3925</v>
      </c>
      <c r="K243" s="223" t="s">
        <v>3926</v>
      </c>
      <c r="L243" s="223" t="s">
        <v>3927</v>
      </c>
    </row>
    <row r="244" spans="1:12" s="255" customFormat="1" ht="42.75">
      <c r="A244" s="209" t="s">
        <v>3241</v>
      </c>
      <c r="B244" s="209" t="s">
        <v>2578</v>
      </c>
      <c r="C244" s="209" t="s">
        <v>3115</v>
      </c>
      <c r="D244" s="223" t="s">
        <v>3200</v>
      </c>
      <c r="E244" s="223" t="s">
        <v>3928</v>
      </c>
      <c r="F244" s="223" t="s">
        <v>3929</v>
      </c>
      <c r="G244" s="223" t="s">
        <v>3930</v>
      </c>
      <c r="H244" s="223" t="s">
        <v>3931</v>
      </c>
      <c r="I244" s="223" t="s">
        <v>3932</v>
      </c>
      <c r="J244" s="223" t="s">
        <v>3933</v>
      </c>
      <c r="K244" s="223" t="s">
        <v>3934</v>
      </c>
      <c r="L244" s="223" t="s">
        <v>3935</v>
      </c>
    </row>
    <row r="245" spans="1:12" s="255" customFormat="1" ht="57">
      <c r="A245" s="209" t="s">
        <v>3242</v>
      </c>
      <c r="B245" s="209" t="s">
        <v>2578</v>
      </c>
      <c r="C245" s="209" t="s">
        <v>3116</v>
      </c>
      <c r="D245" s="223" t="s">
        <v>3201</v>
      </c>
      <c r="E245" s="223" t="s">
        <v>3936</v>
      </c>
      <c r="F245" s="223" t="s">
        <v>3937</v>
      </c>
      <c r="G245" s="223" t="s">
        <v>3938</v>
      </c>
      <c r="H245" s="223" t="s">
        <v>3939</v>
      </c>
      <c r="I245" s="223" t="s">
        <v>3940</v>
      </c>
      <c r="J245" s="223" t="s">
        <v>3941</v>
      </c>
      <c r="K245" s="223" t="s">
        <v>3942</v>
      </c>
      <c r="L245" s="223" t="s">
        <v>3943</v>
      </c>
    </row>
    <row r="246" spans="1:12" s="255" customFormat="1" ht="57">
      <c r="A246" s="209" t="s">
        <v>3243</v>
      </c>
      <c r="B246" s="209" t="s">
        <v>2578</v>
      </c>
      <c r="C246" s="209" t="s">
        <v>3117</v>
      </c>
      <c r="D246" s="223" t="s">
        <v>3202</v>
      </c>
      <c r="E246" s="223" t="s">
        <v>3944</v>
      </c>
      <c r="F246" s="223" t="s">
        <v>3945</v>
      </c>
      <c r="G246" s="223" t="s">
        <v>3946</v>
      </c>
      <c r="H246" s="223" t="s">
        <v>3947</v>
      </c>
      <c r="I246" s="223" t="s">
        <v>3948</v>
      </c>
      <c r="J246" s="223" t="s">
        <v>3949</v>
      </c>
      <c r="K246" s="223" t="s">
        <v>3950</v>
      </c>
      <c r="L246" s="223" t="s">
        <v>3951</v>
      </c>
    </row>
    <row r="247" spans="1:12" s="255" customFormat="1" ht="57">
      <c r="A247" s="209" t="s">
        <v>3244</v>
      </c>
      <c r="B247" s="209" t="s">
        <v>2578</v>
      </c>
      <c r="C247" s="209" t="s">
        <v>3118</v>
      </c>
      <c r="D247" s="223" t="s">
        <v>3203</v>
      </c>
      <c r="E247" s="223" t="s">
        <v>3952</v>
      </c>
      <c r="F247" s="223" t="s">
        <v>3953</v>
      </c>
      <c r="G247" s="223" t="s">
        <v>3954</v>
      </c>
      <c r="H247" s="223" t="s">
        <v>3955</v>
      </c>
      <c r="I247" s="223" t="s">
        <v>3956</v>
      </c>
      <c r="J247" s="223" t="s">
        <v>3957</v>
      </c>
      <c r="K247" s="223" t="s">
        <v>3958</v>
      </c>
      <c r="L247" s="223" t="s">
        <v>3959</v>
      </c>
    </row>
    <row r="248" spans="1:12" s="255" customFormat="1" ht="42.75">
      <c r="A248" s="209" t="s">
        <v>3245</v>
      </c>
      <c r="B248" s="209" t="s">
        <v>2578</v>
      </c>
      <c r="C248" s="209" t="s">
        <v>3119</v>
      </c>
      <c r="D248" s="223" t="s">
        <v>3165</v>
      </c>
      <c r="E248" s="223" t="s">
        <v>3960</v>
      </c>
      <c r="F248" s="223" t="s">
        <v>3961</v>
      </c>
      <c r="G248" s="223" t="s">
        <v>3962</v>
      </c>
      <c r="H248" s="223" t="s">
        <v>3963</v>
      </c>
      <c r="I248" s="223" t="s">
        <v>3964</v>
      </c>
      <c r="J248" s="223" t="s">
        <v>3965</v>
      </c>
      <c r="K248" s="223" t="s">
        <v>3966</v>
      </c>
      <c r="L248" s="223" t="s">
        <v>3967</v>
      </c>
    </row>
    <row r="249" spans="1:12" s="255" customFormat="1" ht="57">
      <c r="A249" s="209" t="s">
        <v>3246</v>
      </c>
      <c r="B249" s="209" t="s">
        <v>2578</v>
      </c>
      <c r="C249" s="209" t="s">
        <v>3120</v>
      </c>
      <c r="D249" s="223" t="s">
        <v>3291</v>
      </c>
      <c r="E249" s="223" t="s">
        <v>3968</v>
      </c>
      <c r="F249" s="223" t="s">
        <v>3969</v>
      </c>
      <c r="G249" s="223" t="s">
        <v>3970</v>
      </c>
      <c r="H249" s="223" t="s">
        <v>3971</v>
      </c>
      <c r="I249" s="223" t="s">
        <v>3972</v>
      </c>
      <c r="J249" s="223" t="s">
        <v>3973</v>
      </c>
      <c r="K249" s="223" t="s">
        <v>3974</v>
      </c>
      <c r="L249" s="223" t="s">
        <v>3975</v>
      </c>
    </row>
    <row r="250" spans="1:12" s="255" customFormat="1" ht="57">
      <c r="A250" s="209" t="s">
        <v>3247</v>
      </c>
      <c r="B250" s="209" t="s">
        <v>2578</v>
      </c>
      <c r="C250" s="209" t="s">
        <v>3121</v>
      </c>
      <c r="D250" s="223" t="s">
        <v>3292</v>
      </c>
      <c r="E250" s="223" t="s">
        <v>3976</v>
      </c>
      <c r="F250" s="223" t="s">
        <v>3977</v>
      </c>
      <c r="G250" s="223" t="s">
        <v>3978</v>
      </c>
      <c r="H250" s="223" t="s">
        <v>3979</v>
      </c>
      <c r="I250" s="223" t="s">
        <v>3980</v>
      </c>
      <c r="J250" s="223" t="s">
        <v>3981</v>
      </c>
      <c r="K250" s="223" t="s">
        <v>3982</v>
      </c>
      <c r="L250" s="223" t="s">
        <v>3983</v>
      </c>
    </row>
    <row r="251" spans="1:12" s="255" customFormat="1" ht="57">
      <c r="A251" s="209" t="s">
        <v>3248</v>
      </c>
      <c r="B251" s="209" t="s">
        <v>2578</v>
      </c>
      <c r="C251" s="209" t="s">
        <v>3122</v>
      </c>
      <c r="D251" s="223" t="s">
        <v>3293</v>
      </c>
      <c r="E251" s="223" t="s">
        <v>3984</v>
      </c>
      <c r="F251" s="223" t="s">
        <v>3985</v>
      </c>
      <c r="G251" s="223" t="s">
        <v>3986</v>
      </c>
      <c r="H251" s="223" t="s">
        <v>3987</v>
      </c>
      <c r="I251" s="223" t="s">
        <v>3988</v>
      </c>
      <c r="J251" s="223" t="s">
        <v>3989</v>
      </c>
      <c r="K251" s="223" t="s">
        <v>3990</v>
      </c>
      <c r="L251" s="223" t="s">
        <v>3991</v>
      </c>
    </row>
    <row r="252" spans="1:12" s="255" customFormat="1" ht="57">
      <c r="A252" s="209" t="s">
        <v>3249</v>
      </c>
      <c r="B252" s="209" t="s">
        <v>2578</v>
      </c>
      <c r="C252" s="209" t="s">
        <v>3123</v>
      </c>
      <c r="D252" s="223" t="s">
        <v>3294</v>
      </c>
      <c r="E252" s="223" t="s">
        <v>3992</v>
      </c>
      <c r="F252" s="223" t="s">
        <v>3993</v>
      </c>
      <c r="G252" s="223" t="s">
        <v>3994</v>
      </c>
      <c r="H252" s="223" t="s">
        <v>3995</v>
      </c>
      <c r="I252" s="223" t="s">
        <v>3996</v>
      </c>
      <c r="J252" s="223" t="s">
        <v>3997</v>
      </c>
      <c r="K252" s="223" t="s">
        <v>3998</v>
      </c>
      <c r="L252" s="223" t="s">
        <v>3999</v>
      </c>
    </row>
    <row r="253" spans="1:12" s="255" customFormat="1" ht="71.25">
      <c r="A253" s="209" t="s">
        <v>3250</v>
      </c>
      <c r="B253" s="209" t="s">
        <v>2578</v>
      </c>
      <c r="C253" s="209" t="s">
        <v>3124</v>
      </c>
      <c r="D253" s="223" t="s">
        <v>3166</v>
      </c>
      <c r="E253" s="223" t="s">
        <v>4000</v>
      </c>
      <c r="F253" s="223" t="s">
        <v>4001</v>
      </c>
      <c r="G253" s="223" t="s">
        <v>4002</v>
      </c>
      <c r="H253" s="223" t="s">
        <v>4003</v>
      </c>
      <c r="I253" s="223" t="s">
        <v>4004</v>
      </c>
      <c r="J253" s="223" t="s">
        <v>4005</v>
      </c>
      <c r="K253" s="223" t="s">
        <v>4006</v>
      </c>
      <c r="L253" s="223" t="s">
        <v>4007</v>
      </c>
    </row>
    <row r="254" spans="1:12" s="255" customFormat="1" ht="71.25">
      <c r="A254" s="209" t="s">
        <v>3251</v>
      </c>
      <c r="B254" s="209" t="s">
        <v>2578</v>
      </c>
      <c r="C254" s="209" t="s">
        <v>3125</v>
      </c>
      <c r="D254" s="223" t="s">
        <v>3167</v>
      </c>
      <c r="E254" s="223" t="s">
        <v>4008</v>
      </c>
      <c r="F254" s="223" t="s">
        <v>4009</v>
      </c>
      <c r="G254" s="223" t="s">
        <v>4010</v>
      </c>
      <c r="H254" s="223" t="s">
        <v>4011</v>
      </c>
      <c r="I254" s="223" t="s">
        <v>4012</v>
      </c>
      <c r="J254" s="223" t="s">
        <v>4013</v>
      </c>
      <c r="K254" s="223" t="s">
        <v>4014</v>
      </c>
      <c r="L254" s="223" t="s">
        <v>4015</v>
      </c>
    </row>
    <row r="255" spans="1:12" s="255" customFormat="1" ht="71.25">
      <c r="A255" s="209" t="s">
        <v>3252</v>
      </c>
      <c r="B255" s="209" t="s">
        <v>2578</v>
      </c>
      <c r="C255" s="209" t="s">
        <v>3126</v>
      </c>
      <c r="D255" s="223" t="s">
        <v>3168</v>
      </c>
      <c r="E255" s="223" t="s">
        <v>4016</v>
      </c>
      <c r="F255" s="223" t="s">
        <v>4017</v>
      </c>
      <c r="G255" s="223" t="s">
        <v>4018</v>
      </c>
      <c r="H255" s="223" t="s">
        <v>4019</v>
      </c>
      <c r="I255" s="223" t="s">
        <v>4020</v>
      </c>
      <c r="J255" s="223" t="s">
        <v>4021</v>
      </c>
      <c r="K255" s="223" t="s">
        <v>4022</v>
      </c>
      <c r="L255" s="223" t="s">
        <v>4023</v>
      </c>
    </row>
    <row r="256" spans="1:12" s="255" customFormat="1" ht="71.25">
      <c r="A256" s="209" t="s">
        <v>3253</v>
      </c>
      <c r="B256" s="209" t="s">
        <v>2578</v>
      </c>
      <c r="C256" s="209" t="s">
        <v>3197</v>
      </c>
      <c r="D256" s="223" t="s">
        <v>3169</v>
      </c>
      <c r="E256" s="223" t="s">
        <v>4024</v>
      </c>
      <c r="F256" s="223" t="s">
        <v>4025</v>
      </c>
      <c r="G256" s="223" t="s">
        <v>4026</v>
      </c>
      <c r="H256" s="223" t="s">
        <v>4027</v>
      </c>
      <c r="I256" s="223" t="s">
        <v>4028</v>
      </c>
      <c r="J256" s="223" t="s">
        <v>4029</v>
      </c>
      <c r="K256" s="223" t="s">
        <v>4030</v>
      </c>
      <c r="L256" s="223" t="s">
        <v>4031</v>
      </c>
    </row>
    <row r="257" spans="1:12" s="255" customFormat="1" ht="85.5">
      <c r="A257" s="209" t="s">
        <v>3254</v>
      </c>
      <c r="B257" s="209" t="s">
        <v>2578</v>
      </c>
      <c r="C257" s="209" t="s">
        <v>3204</v>
      </c>
      <c r="D257" s="223" t="s">
        <v>3170</v>
      </c>
      <c r="E257" s="223" t="s">
        <v>4032</v>
      </c>
      <c r="F257" s="223" t="s">
        <v>4033</v>
      </c>
      <c r="G257" s="223" t="s">
        <v>4034</v>
      </c>
      <c r="H257" s="223" t="s">
        <v>4035</v>
      </c>
      <c r="I257" s="223" t="s">
        <v>4036</v>
      </c>
      <c r="J257" s="223" t="s">
        <v>4037</v>
      </c>
      <c r="K257" s="223" t="s">
        <v>4038</v>
      </c>
      <c r="L257" s="223" t="s">
        <v>4039</v>
      </c>
    </row>
    <row r="258" spans="1:12" s="255" customFormat="1" ht="85.5">
      <c r="A258" s="209" t="s">
        <v>3255</v>
      </c>
      <c r="B258" s="209" t="s">
        <v>2578</v>
      </c>
      <c r="C258" s="209" t="s">
        <v>3205</v>
      </c>
      <c r="D258" s="223" t="s">
        <v>3171</v>
      </c>
      <c r="E258" s="223" t="s">
        <v>4040</v>
      </c>
      <c r="F258" s="223" t="s">
        <v>4041</v>
      </c>
      <c r="G258" s="223" t="s">
        <v>4042</v>
      </c>
      <c r="H258" s="223" t="s">
        <v>4043</v>
      </c>
      <c r="I258" s="223" t="s">
        <v>4044</v>
      </c>
      <c r="J258" s="223" t="s">
        <v>4045</v>
      </c>
      <c r="K258" s="223" t="s">
        <v>4046</v>
      </c>
      <c r="L258" s="223" t="s">
        <v>4047</v>
      </c>
    </row>
    <row r="259" spans="1:12" s="255" customFormat="1" ht="85.5">
      <c r="A259" s="209" t="s">
        <v>3256</v>
      </c>
      <c r="B259" s="209" t="s">
        <v>2578</v>
      </c>
      <c r="C259" s="209" t="s">
        <v>3206</v>
      </c>
      <c r="D259" s="223" t="s">
        <v>3172</v>
      </c>
      <c r="E259" s="223" t="s">
        <v>4048</v>
      </c>
      <c r="F259" s="223" t="s">
        <v>4049</v>
      </c>
      <c r="G259" s="223" t="s">
        <v>4050</v>
      </c>
      <c r="H259" s="223" t="s">
        <v>4051</v>
      </c>
      <c r="I259" s="223" t="s">
        <v>4052</v>
      </c>
      <c r="J259" s="223" t="s">
        <v>4053</v>
      </c>
      <c r="K259" s="223" t="s">
        <v>4054</v>
      </c>
      <c r="L259" s="223" t="s">
        <v>4055</v>
      </c>
    </row>
    <row r="260" spans="1:12" s="255" customFormat="1" ht="85.5">
      <c r="A260" s="209" t="s">
        <v>3257</v>
      </c>
      <c r="B260" s="209" t="s">
        <v>2578</v>
      </c>
      <c r="C260" s="209" t="s">
        <v>3207</v>
      </c>
      <c r="D260" s="223" t="s">
        <v>3173</v>
      </c>
      <c r="E260" s="223" t="s">
        <v>4056</v>
      </c>
      <c r="F260" s="223" t="s">
        <v>4057</v>
      </c>
      <c r="G260" s="223" t="s">
        <v>4058</v>
      </c>
      <c r="H260" s="223" t="s">
        <v>4059</v>
      </c>
      <c r="I260" s="223" t="s">
        <v>4060</v>
      </c>
      <c r="J260" s="223" t="s">
        <v>4061</v>
      </c>
      <c r="K260" s="223" t="s">
        <v>4062</v>
      </c>
      <c r="L260" s="223" t="s">
        <v>4063</v>
      </c>
    </row>
    <row r="261" spans="1:12" s="255" customFormat="1" ht="85.5">
      <c r="A261" s="209" t="s">
        <v>3258</v>
      </c>
      <c r="B261" s="209" t="s">
        <v>2578</v>
      </c>
      <c r="C261" s="209" t="s">
        <v>3208</v>
      </c>
      <c r="D261" s="223" t="s">
        <v>3174</v>
      </c>
      <c r="E261" s="223" t="s">
        <v>4064</v>
      </c>
      <c r="F261" s="223" t="s">
        <v>4065</v>
      </c>
      <c r="G261" s="223" t="s">
        <v>4066</v>
      </c>
      <c r="H261" s="223" t="s">
        <v>4067</v>
      </c>
      <c r="I261" s="223" t="s">
        <v>4068</v>
      </c>
      <c r="J261" s="223" t="s">
        <v>4069</v>
      </c>
      <c r="K261" s="223" t="s">
        <v>4070</v>
      </c>
      <c r="L261" s="223" t="s">
        <v>4071</v>
      </c>
    </row>
    <row r="262" spans="1:12" s="255" customFormat="1" ht="85.5">
      <c r="A262" s="209" t="s">
        <v>3259</v>
      </c>
      <c r="B262" s="209" t="s">
        <v>2578</v>
      </c>
      <c r="C262" s="249" t="s">
        <v>3209</v>
      </c>
      <c r="D262" s="257" t="s">
        <v>3175</v>
      </c>
      <c r="E262" s="257" t="s">
        <v>4072</v>
      </c>
      <c r="F262" s="257" t="s">
        <v>4073</v>
      </c>
      <c r="G262" s="257" t="s">
        <v>4074</v>
      </c>
      <c r="H262" s="257" t="s">
        <v>4075</v>
      </c>
      <c r="I262" s="257" t="s">
        <v>4076</v>
      </c>
      <c r="J262" s="257" t="s">
        <v>4077</v>
      </c>
      <c r="K262" s="257" t="s">
        <v>4078</v>
      </c>
      <c r="L262" s="257" t="s">
        <v>4079</v>
      </c>
    </row>
    <row r="263" spans="1:12" s="255" customFormat="1" ht="85.5">
      <c r="A263" s="209" t="s">
        <v>3260</v>
      </c>
      <c r="B263" s="209" t="s">
        <v>2578</v>
      </c>
      <c r="C263" s="249" t="s">
        <v>3210</v>
      </c>
      <c r="D263" s="223" t="s">
        <v>3176</v>
      </c>
      <c r="E263" s="223" t="s">
        <v>4080</v>
      </c>
      <c r="F263" s="223" t="s">
        <v>4081</v>
      </c>
      <c r="G263" s="223" t="s">
        <v>4082</v>
      </c>
      <c r="H263" s="223" t="s">
        <v>4083</v>
      </c>
      <c r="I263" s="223" t="s">
        <v>4084</v>
      </c>
      <c r="J263" s="223" t="s">
        <v>4085</v>
      </c>
      <c r="K263" s="223" t="s">
        <v>4086</v>
      </c>
      <c r="L263" s="223" t="s">
        <v>4087</v>
      </c>
    </row>
    <row r="264" spans="1:12" s="255" customFormat="1" ht="85.5">
      <c r="A264" s="209" t="s">
        <v>3261</v>
      </c>
      <c r="B264" s="209" t="s">
        <v>2578</v>
      </c>
      <c r="C264" s="209" t="s">
        <v>3211</v>
      </c>
      <c r="D264" s="223" t="s">
        <v>3177</v>
      </c>
      <c r="E264" s="223" t="s">
        <v>4088</v>
      </c>
      <c r="F264" s="223" t="s">
        <v>4089</v>
      </c>
      <c r="G264" s="223" t="s">
        <v>4090</v>
      </c>
      <c r="H264" s="223" t="s">
        <v>4091</v>
      </c>
      <c r="I264" s="223" t="s">
        <v>4092</v>
      </c>
      <c r="J264" s="223" t="s">
        <v>4093</v>
      </c>
      <c r="K264" s="223" t="s">
        <v>4094</v>
      </c>
      <c r="L264" s="223" t="s">
        <v>4095</v>
      </c>
    </row>
    <row r="265" spans="1:12" s="255" customFormat="1" ht="57">
      <c r="A265" s="209" t="s">
        <v>3262</v>
      </c>
      <c r="B265" s="209" t="s">
        <v>2578</v>
      </c>
      <c r="C265" s="209" t="s">
        <v>3212</v>
      </c>
      <c r="D265" s="223" t="s">
        <v>2599</v>
      </c>
      <c r="E265" s="223" t="s">
        <v>4096</v>
      </c>
      <c r="F265" s="223" t="s">
        <v>4097</v>
      </c>
      <c r="G265" s="223" t="s">
        <v>4098</v>
      </c>
      <c r="H265" s="223" t="s">
        <v>4099</v>
      </c>
      <c r="I265" s="223" t="s">
        <v>4100</v>
      </c>
      <c r="J265" s="223" t="s">
        <v>4101</v>
      </c>
      <c r="K265" s="223" t="s">
        <v>4102</v>
      </c>
      <c r="L265" s="223" t="s">
        <v>4103</v>
      </c>
    </row>
    <row r="266" spans="1:12" s="255" customFormat="1" ht="57">
      <c r="A266" s="209" t="s">
        <v>3263</v>
      </c>
      <c r="B266" s="209" t="s">
        <v>2578</v>
      </c>
      <c r="C266" s="209" t="s">
        <v>3213</v>
      </c>
      <c r="D266" s="223" t="s">
        <v>2600</v>
      </c>
      <c r="E266" s="223" t="s">
        <v>4104</v>
      </c>
      <c r="F266" s="223" t="s">
        <v>4105</v>
      </c>
      <c r="G266" s="223" t="s">
        <v>4106</v>
      </c>
      <c r="H266" s="223" t="s">
        <v>4107</v>
      </c>
      <c r="I266" s="223" t="s">
        <v>4108</v>
      </c>
      <c r="J266" s="223" t="s">
        <v>4109</v>
      </c>
      <c r="K266" s="223" t="s">
        <v>4110</v>
      </c>
      <c r="L266" s="223" t="s">
        <v>4111</v>
      </c>
    </row>
    <row r="267" spans="1:12" s="255" customFormat="1" ht="57">
      <c r="A267" s="209" t="s">
        <v>3264</v>
      </c>
      <c r="B267" s="209" t="s">
        <v>2578</v>
      </c>
      <c r="C267" s="209" t="s">
        <v>3214</v>
      </c>
      <c r="D267" s="223" t="s">
        <v>2601</v>
      </c>
      <c r="E267" s="223" t="s">
        <v>4112</v>
      </c>
      <c r="F267" s="223" t="s">
        <v>4113</v>
      </c>
      <c r="G267" s="223" t="s">
        <v>4114</v>
      </c>
      <c r="H267" s="223" t="s">
        <v>4115</v>
      </c>
      <c r="I267" s="223" t="s">
        <v>4116</v>
      </c>
      <c r="J267" s="223" t="s">
        <v>4117</v>
      </c>
      <c r="K267" s="223" t="s">
        <v>4118</v>
      </c>
      <c r="L267" s="223" t="s">
        <v>4119</v>
      </c>
    </row>
    <row r="268" spans="1:12" s="255" customFormat="1" ht="57">
      <c r="A268" s="209" t="s">
        <v>3265</v>
      </c>
      <c r="B268" s="209" t="s">
        <v>2578</v>
      </c>
      <c r="C268" s="209" t="s">
        <v>3215</v>
      </c>
      <c r="D268" s="223" t="s">
        <v>2602</v>
      </c>
      <c r="E268" s="223" t="s">
        <v>4120</v>
      </c>
      <c r="F268" s="223" t="s">
        <v>4121</v>
      </c>
      <c r="G268" s="223" t="s">
        <v>4122</v>
      </c>
      <c r="H268" s="223" t="s">
        <v>4123</v>
      </c>
      <c r="I268" s="223" t="s">
        <v>4124</v>
      </c>
      <c r="J268" s="223" t="s">
        <v>4125</v>
      </c>
      <c r="K268" s="223" t="s">
        <v>4126</v>
      </c>
      <c r="L268" s="223" t="s">
        <v>4127</v>
      </c>
    </row>
    <row r="269" spans="1:12" s="255" customFormat="1" ht="85.5">
      <c r="A269" s="209" t="s">
        <v>3266</v>
      </c>
      <c r="B269" s="209" t="s">
        <v>2578</v>
      </c>
      <c r="C269" s="209" t="s">
        <v>3216</v>
      </c>
      <c r="D269" s="223" t="s">
        <v>3178</v>
      </c>
      <c r="E269" s="223" t="s">
        <v>4128</v>
      </c>
      <c r="F269" s="223" t="s">
        <v>4129</v>
      </c>
      <c r="G269" s="223" t="s">
        <v>4130</v>
      </c>
      <c r="H269" s="223" t="s">
        <v>4131</v>
      </c>
      <c r="I269" s="223" t="s">
        <v>4132</v>
      </c>
      <c r="J269" s="223" t="s">
        <v>4133</v>
      </c>
      <c r="K269" s="223" t="s">
        <v>4134</v>
      </c>
      <c r="L269" s="223" t="s">
        <v>4135</v>
      </c>
    </row>
    <row r="270" spans="1:12" s="255" customFormat="1" ht="85.5">
      <c r="A270" s="209" t="s">
        <v>3267</v>
      </c>
      <c r="B270" s="209" t="s">
        <v>2578</v>
      </c>
      <c r="C270" s="209" t="s">
        <v>3217</v>
      </c>
      <c r="D270" s="223" t="s">
        <v>3179</v>
      </c>
      <c r="E270" s="223" t="s">
        <v>4136</v>
      </c>
      <c r="F270" s="223" t="s">
        <v>4137</v>
      </c>
      <c r="G270" s="223" t="s">
        <v>4138</v>
      </c>
      <c r="H270" s="223" t="s">
        <v>4139</v>
      </c>
      <c r="I270" s="223" t="s">
        <v>4140</v>
      </c>
      <c r="J270" s="223" t="s">
        <v>4141</v>
      </c>
      <c r="K270" s="223" t="s">
        <v>4142</v>
      </c>
      <c r="L270" s="223" t="s">
        <v>4143</v>
      </c>
    </row>
    <row r="271" spans="1:12" s="255" customFormat="1" ht="85.5">
      <c r="A271" s="209" t="s">
        <v>3268</v>
      </c>
      <c r="B271" s="209" t="s">
        <v>2578</v>
      </c>
      <c r="C271" s="209" t="s">
        <v>3218</v>
      </c>
      <c r="D271" s="223" t="s">
        <v>3180</v>
      </c>
      <c r="E271" s="223" t="s">
        <v>4144</v>
      </c>
      <c r="F271" s="223" t="s">
        <v>4145</v>
      </c>
      <c r="G271" s="223" t="s">
        <v>4146</v>
      </c>
      <c r="H271" s="223" t="s">
        <v>4147</v>
      </c>
      <c r="I271" s="223" t="s">
        <v>4148</v>
      </c>
      <c r="J271" s="223" t="s">
        <v>4149</v>
      </c>
      <c r="K271" s="223" t="s">
        <v>4150</v>
      </c>
      <c r="L271" s="223" t="s">
        <v>4151</v>
      </c>
    </row>
    <row r="272" spans="1:12" s="255" customFormat="1" ht="85.5">
      <c r="A272" s="209" t="s">
        <v>3269</v>
      </c>
      <c r="B272" s="209" t="s">
        <v>2578</v>
      </c>
      <c r="C272" s="209" t="s">
        <v>3219</v>
      </c>
      <c r="D272" s="223" t="s">
        <v>3181</v>
      </c>
      <c r="E272" s="223" t="s">
        <v>4152</v>
      </c>
      <c r="F272" s="223" t="s">
        <v>4153</v>
      </c>
      <c r="G272" s="223" t="s">
        <v>4154</v>
      </c>
      <c r="H272" s="223" t="s">
        <v>4155</v>
      </c>
      <c r="I272" s="223" t="s">
        <v>4156</v>
      </c>
      <c r="J272" s="223" t="s">
        <v>4157</v>
      </c>
      <c r="K272" s="223" t="s">
        <v>4158</v>
      </c>
      <c r="L272" s="223" t="s">
        <v>4159</v>
      </c>
    </row>
    <row r="273" spans="1:12" s="255" customFormat="1" ht="57">
      <c r="A273" s="209" t="s">
        <v>3270</v>
      </c>
      <c r="B273" s="209" t="s">
        <v>2578</v>
      </c>
      <c r="C273" s="209" t="s">
        <v>3220</v>
      </c>
      <c r="D273" s="223" t="s">
        <v>3182</v>
      </c>
      <c r="E273" s="223" t="s">
        <v>4160</v>
      </c>
      <c r="F273" s="223" t="s">
        <v>4161</v>
      </c>
      <c r="G273" s="223" t="s">
        <v>4162</v>
      </c>
      <c r="H273" s="223" t="s">
        <v>4163</v>
      </c>
      <c r="I273" s="223" t="s">
        <v>4164</v>
      </c>
      <c r="J273" s="223" t="s">
        <v>4165</v>
      </c>
      <c r="K273" s="223" t="s">
        <v>4166</v>
      </c>
      <c r="L273" s="223" t="s">
        <v>4167</v>
      </c>
    </row>
    <row r="274" spans="1:12" s="255" customFormat="1" ht="57">
      <c r="A274" s="209" t="s">
        <v>3271</v>
      </c>
      <c r="B274" s="209" t="s">
        <v>2578</v>
      </c>
      <c r="C274" s="209" t="s">
        <v>3221</v>
      </c>
      <c r="D274" s="223" t="s">
        <v>3183</v>
      </c>
      <c r="E274" s="223" t="s">
        <v>4168</v>
      </c>
      <c r="F274" s="223" t="s">
        <v>4169</v>
      </c>
      <c r="G274" s="223" t="s">
        <v>4170</v>
      </c>
      <c r="H274" s="223" t="s">
        <v>4171</v>
      </c>
      <c r="I274" s="223" t="s">
        <v>4172</v>
      </c>
      <c r="J274" s="223" t="s">
        <v>4173</v>
      </c>
      <c r="K274" s="223" t="s">
        <v>4174</v>
      </c>
      <c r="L274" s="223" t="s">
        <v>4175</v>
      </c>
    </row>
    <row r="275" spans="1:12" s="255" customFormat="1" ht="57">
      <c r="A275" s="209" t="s">
        <v>3272</v>
      </c>
      <c r="B275" s="209" t="s">
        <v>2578</v>
      </c>
      <c r="C275" s="209" t="s">
        <v>3222</v>
      </c>
      <c r="D275" s="223" t="s">
        <v>3184</v>
      </c>
      <c r="E275" s="223" t="s">
        <v>4176</v>
      </c>
      <c r="F275" s="223" t="s">
        <v>4177</v>
      </c>
      <c r="G275" s="223" t="s">
        <v>4178</v>
      </c>
      <c r="H275" s="223" t="s">
        <v>4179</v>
      </c>
      <c r="I275" s="223" t="s">
        <v>4180</v>
      </c>
      <c r="J275" s="223" t="s">
        <v>4181</v>
      </c>
      <c r="K275" s="223" t="s">
        <v>4182</v>
      </c>
      <c r="L275" s="223" t="s">
        <v>4183</v>
      </c>
    </row>
    <row r="276" spans="1:12" s="255" customFormat="1" ht="57">
      <c r="A276" s="209" t="s">
        <v>3273</v>
      </c>
      <c r="B276" s="209" t="s">
        <v>2578</v>
      </c>
      <c r="C276" s="209" t="s">
        <v>3223</v>
      </c>
      <c r="D276" s="223" t="s">
        <v>3185</v>
      </c>
      <c r="E276" s="223" t="s">
        <v>4184</v>
      </c>
      <c r="F276" s="223" t="s">
        <v>4185</v>
      </c>
      <c r="G276" s="223" t="s">
        <v>4186</v>
      </c>
      <c r="H276" s="223" t="s">
        <v>4187</v>
      </c>
      <c r="I276" s="223" t="s">
        <v>4188</v>
      </c>
      <c r="J276" s="223" t="s">
        <v>4189</v>
      </c>
      <c r="K276" s="223" t="s">
        <v>4190</v>
      </c>
      <c r="L276" s="223" t="s">
        <v>4191</v>
      </c>
    </row>
    <row r="277" spans="1:12" s="255" customFormat="1" ht="85.5">
      <c r="A277" s="209" t="s">
        <v>3274</v>
      </c>
      <c r="B277" s="209" t="s">
        <v>2578</v>
      </c>
      <c r="C277" s="209" t="s">
        <v>3227</v>
      </c>
      <c r="D277" s="223" t="s">
        <v>3226</v>
      </c>
      <c r="E277" s="223" t="s">
        <v>4192</v>
      </c>
      <c r="F277" s="223" t="s">
        <v>4193</v>
      </c>
      <c r="G277" s="223" t="s">
        <v>4194</v>
      </c>
      <c r="H277" s="223" t="s">
        <v>4195</v>
      </c>
      <c r="I277" s="223" t="s">
        <v>4196</v>
      </c>
      <c r="J277" s="223" t="s">
        <v>4197</v>
      </c>
      <c r="K277" s="223" t="s">
        <v>4198</v>
      </c>
      <c r="L277" s="223" t="s">
        <v>4199</v>
      </c>
    </row>
    <row r="278" spans="1:12" s="255" customFormat="1" ht="99.75">
      <c r="A278" s="209" t="s">
        <v>3275</v>
      </c>
      <c r="B278" s="209" t="s">
        <v>2578</v>
      </c>
      <c r="C278" s="209" t="s">
        <v>3228</v>
      </c>
      <c r="D278" s="223" t="s">
        <v>3187</v>
      </c>
      <c r="E278" s="223" t="s">
        <v>4200</v>
      </c>
      <c r="F278" s="223" t="s">
        <v>4201</v>
      </c>
      <c r="G278" s="223" t="s">
        <v>4202</v>
      </c>
      <c r="H278" s="223" t="s">
        <v>4203</v>
      </c>
      <c r="I278" s="223" t="s">
        <v>4204</v>
      </c>
      <c r="J278" s="223" t="s">
        <v>4205</v>
      </c>
      <c r="K278" s="223" t="s">
        <v>4206</v>
      </c>
      <c r="L278" s="223" t="s">
        <v>4207</v>
      </c>
    </row>
    <row r="279" spans="1:12" s="255" customFormat="1" ht="71.25">
      <c r="A279" s="209" t="s">
        <v>3276</v>
      </c>
      <c r="B279" s="209" t="s">
        <v>2578</v>
      </c>
      <c r="C279" s="209" t="s">
        <v>3229</v>
      </c>
      <c r="D279" s="223" t="s">
        <v>3296</v>
      </c>
      <c r="E279" s="223" t="s">
        <v>4208</v>
      </c>
      <c r="F279" s="223" t="s">
        <v>4209</v>
      </c>
      <c r="G279" s="223" t="s">
        <v>4210</v>
      </c>
      <c r="H279" s="223" t="s">
        <v>4211</v>
      </c>
      <c r="I279" s="223" t="s">
        <v>4212</v>
      </c>
      <c r="J279" s="223" t="s">
        <v>4213</v>
      </c>
      <c r="K279" s="223" t="s">
        <v>4214</v>
      </c>
      <c r="L279" s="223" t="s">
        <v>4215</v>
      </c>
    </row>
    <row r="280" spans="1:12" s="255" customFormat="1" ht="71.25">
      <c r="A280" s="209" t="s">
        <v>3277</v>
      </c>
      <c r="B280" s="209" t="s">
        <v>2578</v>
      </c>
      <c r="C280" s="209" t="s">
        <v>3230</v>
      </c>
      <c r="D280" s="223" t="s">
        <v>3188</v>
      </c>
      <c r="E280" s="223" t="s">
        <v>4216</v>
      </c>
      <c r="F280" s="223" t="s">
        <v>4217</v>
      </c>
      <c r="G280" s="223" t="s">
        <v>4218</v>
      </c>
      <c r="H280" s="223" t="s">
        <v>4219</v>
      </c>
      <c r="I280" s="223" t="s">
        <v>4220</v>
      </c>
      <c r="J280" s="223" t="s">
        <v>4221</v>
      </c>
      <c r="K280" s="223" t="s">
        <v>4222</v>
      </c>
      <c r="L280" s="223" t="s">
        <v>4223</v>
      </c>
    </row>
    <row r="281" spans="1:12" s="255" customFormat="1" ht="128.25">
      <c r="A281" s="209" t="s">
        <v>3278</v>
      </c>
      <c r="B281" s="209" t="s">
        <v>2578</v>
      </c>
      <c r="C281" s="209" t="s">
        <v>3231</v>
      </c>
      <c r="D281" s="223" t="s">
        <v>3189</v>
      </c>
      <c r="E281" s="223" t="s">
        <v>4224</v>
      </c>
      <c r="F281" s="223" t="s">
        <v>4225</v>
      </c>
      <c r="G281" s="223" t="s">
        <v>4226</v>
      </c>
      <c r="H281" s="223" t="s">
        <v>4227</v>
      </c>
      <c r="I281" s="223" t="s">
        <v>4228</v>
      </c>
      <c r="J281" s="223" t="s">
        <v>4229</v>
      </c>
      <c r="K281" s="223" t="s">
        <v>4230</v>
      </c>
      <c r="L281" s="223" t="s">
        <v>4231</v>
      </c>
    </row>
    <row r="282" spans="1:12" s="255" customFormat="1" ht="71.25">
      <c r="A282" s="209" t="s">
        <v>3279</v>
      </c>
      <c r="B282" s="209" t="s">
        <v>2578</v>
      </c>
      <c r="C282" s="209" t="s">
        <v>3232</v>
      </c>
      <c r="D282" s="223" t="s">
        <v>3186</v>
      </c>
      <c r="E282" s="223" t="s">
        <v>4232</v>
      </c>
      <c r="F282" s="223" t="s">
        <v>4233</v>
      </c>
      <c r="G282" s="223" t="s">
        <v>4234</v>
      </c>
      <c r="H282" s="223" t="s">
        <v>4235</v>
      </c>
      <c r="I282" s="223" t="s">
        <v>4236</v>
      </c>
      <c r="J282" s="223" t="s">
        <v>4237</v>
      </c>
      <c r="K282" s="223" t="s">
        <v>4238</v>
      </c>
      <c r="L282" s="223" t="s">
        <v>4239</v>
      </c>
    </row>
    <row r="283" spans="1:12" s="255" customFormat="1" ht="71.25">
      <c r="A283" s="209" t="s">
        <v>3280</v>
      </c>
      <c r="B283" s="209" t="s">
        <v>2578</v>
      </c>
      <c r="C283" s="209" t="s">
        <v>3233</v>
      </c>
      <c r="D283" s="223" t="s">
        <v>3190</v>
      </c>
      <c r="E283" s="223" t="s">
        <v>4240</v>
      </c>
      <c r="F283" s="223" t="s">
        <v>4241</v>
      </c>
      <c r="G283" s="223" t="s">
        <v>4242</v>
      </c>
      <c r="H283" s="223" t="s">
        <v>4243</v>
      </c>
      <c r="I283" s="223" t="s">
        <v>4244</v>
      </c>
      <c r="J283" s="223" t="s">
        <v>4245</v>
      </c>
      <c r="K283" s="223" t="s">
        <v>4246</v>
      </c>
      <c r="L283" s="223" t="s">
        <v>4247</v>
      </c>
    </row>
    <row r="284" spans="1:12" s="255" customFormat="1" ht="57">
      <c r="A284" s="209" t="s">
        <v>3281</v>
      </c>
      <c r="B284" s="209" t="s">
        <v>2578</v>
      </c>
      <c r="C284" s="209" t="s">
        <v>3234</v>
      </c>
      <c r="D284" s="223" t="s">
        <v>3191</v>
      </c>
      <c r="E284" s="223" t="s">
        <v>4248</v>
      </c>
      <c r="F284" s="223" t="s">
        <v>4249</v>
      </c>
      <c r="G284" s="223" t="s">
        <v>4250</v>
      </c>
      <c r="H284" s="223" t="s">
        <v>4251</v>
      </c>
      <c r="I284" s="223" t="s">
        <v>4252</v>
      </c>
      <c r="J284" s="223" t="s">
        <v>4253</v>
      </c>
      <c r="K284" s="223" t="s">
        <v>4254</v>
      </c>
      <c r="L284" s="223" t="s">
        <v>4255</v>
      </c>
    </row>
    <row r="285" spans="1:12" s="255" customFormat="1" ht="71.25">
      <c r="A285" s="209" t="s">
        <v>3282</v>
      </c>
      <c r="B285" s="209" t="s">
        <v>2578</v>
      </c>
      <c r="C285" s="209" t="s">
        <v>3235</v>
      </c>
      <c r="D285" s="223" t="s">
        <v>3192</v>
      </c>
      <c r="E285" s="223" t="s">
        <v>4256</v>
      </c>
      <c r="F285" s="223" t="s">
        <v>4257</v>
      </c>
      <c r="G285" s="223" t="s">
        <v>4258</v>
      </c>
      <c r="H285" s="223" t="s">
        <v>4259</v>
      </c>
      <c r="I285" s="223" t="s">
        <v>4260</v>
      </c>
      <c r="J285" s="223" t="s">
        <v>4261</v>
      </c>
      <c r="K285" s="223" t="s">
        <v>4262</v>
      </c>
      <c r="L285" s="223" t="s">
        <v>4263</v>
      </c>
    </row>
    <row r="286" spans="1:12" s="255" customFormat="1" ht="57">
      <c r="A286" s="209" t="s">
        <v>3283</v>
      </c>
      <c r="B286" s="209" t="s">
        <v>2578</v>
      </c>
      <c r="C286" s="209" t="s">
        <v>3236</v>
      </c>
      <c r="D286" s="223" t="s">
        <v>3193</v>
      </c>
      <c r="E286" s="223" t="s">
        <v>4264</v>
      </c>
      <c r="F286" s="223" t="s">
        <v>4265</v>
      </c>
      <c r="G286" s="223" t="s">
        <v>4266</v>
      </c>
      <c r="H286" s="223" t="s">
        <v>4267</v>
      </c>
      <c r="I286" s="223" t="s">
        <v>4268</v>
      </c>
      <c r="J286" s="223" t="s">
        <v>4269</v>
      </c>
      <c r="K286" s="223" t="s">
        <v>4270</v>
      </c>
      <c r="L286" s="223" t="s">
        <v>4271</v>
      </c>
    </row>
    <row r="287" spans="1:12" s="255" customFormat="1" ht="57">
      <c r="A287" s="209" t="s">
        <v>3284</v>
      </c>
      <c r="B287" s="209" t="s">
        <v>2578</v>
      </c>
      <c r="C287" s="209" t="s">
        <v>3237</v>
      </c>
      <c r="D287" s="223" t="s">
        <v>3194</v>
      </c>
      <c r="E287" s="223" t="s">
        <v>4272</v>
      </c>
      <c r="F287" s="223" t="s">
        <v>4273</v>
      </c>
      <c r="G287" s="223" t="s">
        <v>4274</v>
      </c>
      <c r="H287" s="223" t="s">
        <v>4275</v>
      </c>
      <c r="I287" s="223" t="s">
        <v>4276</v>
      </c>
      <c r="J287" s="223" t="s">
        <v>4277</v>
      </c>
      <c r="K287" s="223" t="s">
        <v>4278</v>
      </c>
      <c r="L287" s="223" t="s">
        <v>4279</v>
      </c>
    </row>
    <row r="288" spans="1:12" s="255" customFormat="1" ht="60" customHeight="1">
      <c r="A288" s="209" t="s">
        <v>3285</v>
      </c>
      <c r="B288" s="209" t="s">
        <v>2578</v>
      </c>
      <c r="C288" s="209" t="s">
        <v>3238</v>
      </c>
      <c r="D288" s="223" t="s">
        <v>3196</v>
      </c>
      <c r="E288" s="223" t="s">
        <v>4280</v>
      </c>
      <c r="F288" s="223" t="s">
        <v>4281</v>
      </c>
      <c r="G288" s="223" t="s">
        <v>4282</v>
      </c>
      <c r="H288" s="223" t="s">
        <v>4283</v>
      </c>
      <c r="I288" s="223" t="s">
        <v>4284</v>
      </c>
      <c r="J288" s="223" t="s">
        <v>4285</v>
      </c>
      <c r="K288" s="223" t="s">
        <v>4286</v>
      </c>
      <c r="L288" s="223" t="s">
        <v>4287</v>
      </c>
    </row>
    <row r="289" spans="1:12" s="255" customFormat="1" ht="60" customHeight="1">
      <c r="A289" s="209"/>
      <c r="B289" s="209"/>
      <c r="C289" s="209"/>
      <c r="D289" s="223" t="s">
        <v>3195</v>
      </c>
      <c r="E289" s="223" t="s">
        <v>4288</v>
      </c>
      <c r="F289" s="223" t="s">
        <v>4289</v>
      </c>
      <c r="G289" s="223" t="s">
        <v>4290</v>
      </c>
      <c r="H289" s="223" t="s">
        <v>4291</v>
      </c>
      <c r="I289" s="223" t="s">
        <v>4292</v>
      </c>
      <c r="J289" s="223" t="s">
        <v>4293</v>
      </c>
      <c r="K289" s="223" t="s">
        <v>4294</v>
      </c>
      <c r="L289" s="223" t="s">
        <v>4295</v>
      </c>
    </row>
    <row r="290" spans="1:12" s="255" customFormat="1" ht="57">
      <c r="A290" s="209" t="s">
        <v>3286</v>
      </c>
      <c r="B290" s="209" t="s">
        <v>2578</v>
      </c>
      <c r="C290" s="209" t="s">
        <v>3239</v>
      </c>
      <c r="D290" s="223" t="s">
        <v>3313</v>
      </c>
      <c r="E290" s="223" t="s">
        <v>4296</v>
      </c>
      <c r="F290" s="223" t="s">
        <v>4297</v>
      </c>
      <c r="G290" s="294" t="s">
        <v>4449</v>
      </c>
      <c r="H290" s="223" t="s">
        <v>4298</v>
      </c>
      <c r="I290" s="223" t="s">
        <v>4299</v>
      </c>
      <c r="J290" s="223" t="s">
        <v>4300</v>
      </c>
      <c r="K290" s="223" t="s">
        <v>4301</v>
      </c>
      <c r="L290" s="223" t="s">
        <v>4302</v>
      </c>
    </row>
    <row r="291" spans="1:12" s="255" customFormat="1" ht="57">
      <c r="A291" s="209" t="s">
        <v>3822</v>
      </c>
      <c r="B291" s="209" t="s">
        <v>2578</v>
      </c>
      <c r="C291" s="209" t="s">
        <v>3310</v>
      </c>
      <c r="D291" s="223" t="s">
        <v>3314</v>
      </c>
      <c r="E291" s="223" t="s">
        <v>4303</v>
      </c>
      <c r="F291" s="223" t="s">
        <v>4304</v>
      </c>
      <c r="G291" s="294" t="s">
        <v>4450</v>
      </c>
      <c r="H291" s="223" t="s">
        <v>4305</v>
      </c>
      <c r="I291" s="223" t="s">
        <v>4306</v>
      </c>
      <c r="J291" s="223" t="s">
        <v>4307</v>
      </c>
      <c r="K291" s="223" t="s">
        <v>4308</v>
      </c>
      <c r="L291" s="223" t="s">
        <v>4309</v>
      </c>
    </row>
    <row r="292" spans="1:12" s="255" customFormat="1" ht="57">
      <c r="A292" s="209" t="s">
        <v>3823</v>
      </c>
      <c r="B292" s="209" t="s">
        <v>2578</v>
      </c>
      <c r="C292" s="209" t="s">
        <v>3311</v>
      </c>
      <c r="D292" s="223" t="s">
        <v>3315</v>
      </c>
      <c r="E292" s="223" t="s">
        <v>4310</v>
      </c>
      <c r="F292" s="223" t="s">
        <v>4311</v>
      </c>
      <c r="G292" s="294" t="s">
        <v>4452</v>
      </c>
      <c r="H292" s="223" t="s">
        <v>4312</v>
      </c>
      <c r="I292" s="223" t="s">
        <v>4313</v>
      </c>
      <c r="J292" s="223" t="s">
        <v>4314</v>
      </c>
      <c r="K292" s="223" t="s">
        <v>4315</v>
      </c>
      <c r="L292" s="223" t="s">
        <v>4316</v>
      </c>
    </row>
    <row r="293" spans="1:12" s="255" customFormat="1" ht="71.25">
      <c r="A293" s="209" t="s">
        <v>3824</v>
      </c>
      <c r="B293" s="209" t="s">
        <v>2578</v>
      </c>
      <c r="C293" s="209" t="s">
        <v>3312</v>
      </c>
      <c r="D293" s="223" t="s">
        <v>3316</v>
      </c>
      <c r="E293" s="223" t="s">
        <v>4317</v>
      </c>
      <c r="F293" s="223" t="s">
        <v>4318</v>
      </c>
      <c r="G293" s="294" t="s">
        <v>4451</v>
      </c>
      <c r="H293" s="223" t="s">
        <v>4319</v>
      </c>
      <c r="I293" s="223" t="s">
        <v>4320</v>
      </c>
      <c r="J293" s="223" t="s">
        <v>4321</v>
      </c>
      <c r="K293" s="223" t="s">
        <v>4322</v>
      </c>
      <c r="L293" s="223" t="s">
        <v>4323</v>
      </c>
    </row>
    <row r="294" spans="1:12" s="258" customFormat="1" ht="30">
      <c r="A294" s="210" t="str">
        <f t="shared" ref="A294:A302" si="10">B294&amp;C294</f>
        <v>CheckerL62</v>
      </c>
      <c r="B294" s="210" t="s">
        <v>2578</v>
      </c>
      <c r="C294" s="210" t="s">
        <v>4344</v>
      </c>
      <c r="D294" s="210" t="s">
        <v>4343</v>
      </c>
      <c r="E294" s="261" t="s">
        <v>4348</v>
      </c>
      <c r="F294" s="262" t="s">
        <v>4349</v>
      </c>
      <c r="G294" s="271" t="s">
        <v>4448</v>
      </c>
      <c r="H294" s="210" t="s">
        <v>4350</v>
      </c>
      <c r="I294" s="210" t="s">
        <v>4351</v>
      </c>
      <c r="J294" s="210" t="s">
        <v>4352</v>
      </c>
      <c r="K294" s="263" t="s">
        <v>4353</v>
      </c>
      <c r="L294" s="263" t="s">
        <v>4354</v>
      </c>
    </row>
    <row r="295" spans="1:12" s="258" customFormat="1" ht="30">
      <c r="A295" s="210" t="str">
        <f t="shared" si="10"/>
        <v>CheckerL63</v>
      </c>
      <c r="B295" s="210" t="s">
        <v>2578</v>
      </c>
      <c r="C295" s="210" t="s">
        <v>4345</v>
      </c>
      <c r="D295" s="210" t="s">
        <v>4343</v>
      </c>
      <c r="E295" s="261" t="s">
        <v>4348</v>
      </c>
      <c r="F295" s="262" t="s">
        <v>4349</v>
      </c>
      <c r="G295" s="271" t="s">
        <v>4448</v>
      </c>
      <c r="H295" s="210" t="s">
        <v>4350</v>
      </c>
      <c r="I295" s="210" t="s">
        <v>4351</v>
      </c>
      <c r="J295" s="210" t="s">
        <v>4352</v>
      </c>
      <c r="K295" s="263" t="s">
        <v>4353</v>
      </c>
      <c r="L295" s="263" t="s">
        <v>4354</v>
      </c>
    </row>
    <row r="296" spans="1:12" s="259" customFormat="1" ht="30">
      <c r="A296" s="210" t="str">
        <f t="shared" si="10"/>
        <v>CheckerL64</v>
      </c>
      <c r="B296" s="210" t="s">
        <v>2578</v>
      </c>
      <c r="C296" s="210" t="s">
        <v>4346</v>
      </c>
      <c r="D296" s="210" t="s">
        <v>4343</v>
      </c>
      <c r="E296" s="261" t="s">
        <v>4348</v>
      </c>
      <c r="F296" s="262" t="s">
        <v>4349</v>
      </c>
      <c r="G296" s="271" t="s">
        <v>4448</v>
      </c>
      <c r="H296" s="210" t="s">
        <v>4350</v>
      </c>
      <c r="I296" s="210" t="s">
        <v>4351</v>
      </c>
      <c r="J296" s="210" t="s">
        <v>4352</v>
      </c>
      <c r="K296" s="263" t="s">
        <v>4353</v>
      </c>
      <c r="L296" s="263" t="s">
        <v>4354</v>
      </c>
    </row>
    <row r="297" spans="1:12" s="259" customFormat="1" ht="30">
      <c r="A297" s="210" t="str">
        <f t="shared" si="10"/>
        <v>CheckerL65</v>
      </c>
      <c r="B297" s="210" t="s">
        <v>2578</v>
      </c>
      <c r="C297" s="210" t="s">
        <v>4347</v>
      </c>
      <c r="D297" s="210" t="s">
        <v>4343</v>
      </c>
      <c r="E297" s="261" t="s">
        <v>4348</v>
      </c>
      <c r="F297" s="262" t="s">
        <v>4349</v>
      </c>
      <c r="G297" s="271" t="s">
        <v>4448</v>
      </c>
      <c r="H297" s="210" t="s">
        <v>4350</v>
      </c>
      <c r="I297" s="210" t="s">
        <v>4351</v>
      </c>
      <c r="J297" s="210" t="s">
        <v>4352</v>
      </c>
      <c r="K297" s="263" t="s">
        <v>4353</v>
      </c>
      <c r="L297" s="263" t="s">
        <v>4354</v>
      </c>
    </row>
    <row r="298" spans="1:12" ht="57">
      <c r="A298" s="210" t="str">
        <f t="shared" si="10"/>
        <v>Product ListA1</v>
      </c>
      <c r="B298" s="210" t="s">
        <v>2663</v>
      </c>
      <c r="C298" s="210" t="s">
        <v>1292</v>
      </c>
      <c r="D298" s="217" t="s">
        <v>1322</v>
      </c>
      <c r="E298" s="206" t="s">
        <v>511</v>
      </c>
      <c r="F298" s="206" t="s">
        <v>673</v>
      </c>
      <c r="G298" s="210" t="s">
        <v>1110</v>
      </c>
      <c r="H298" s="210" t="s">
        <v>765</v>
      </c>
      <c r="I298" s="210" t="s">
        <v>418</v>
      </c>
      <c r="J298" s="224" t="s">
        <v>2748</v>
      </c>
      <c r="K298" s="221" t="s">
        <v>187</v>
      </c>
      <c r="L298" s="216" t="s">
        <v>111</v>
      </c>
    </row>
    <row r="299" spans="1:12" ht="17.25">
      <c r="A299" s="210" t="str">
        <f t="shared" si="10"/>
        <v>Product ListB5</v>
      </c>
      <c r="B299" s="210" t="s">
        <v>2663</v>
      </c>
      <c r="C299" s="210" t="s">
        <v>1947</v>
      </c>
      <c r="D299" s="217" t="s">
        <v>1018</v>
      </c>
      <c r="E299" s="206" t="s">
        <v>2937</v>
      </c>
      <c r="F299" s="206" t="s">
        <v>674</v>
      </c>
      <c r="G299" s="210" t="s">
        <v>1111</v>
      </c>
      <c r="H299" s="210" t="s">
        <v>766</v>
      </c>
      <c r="I299" s="210" t="s">
        <v>419</v>
      </c>
      <c r="J299" s="217" t="s">
        <v>2473</v>
      </c>
      <c r="K299" s="221" t="s">
        <v>188</v>
      </c>
      <c r="L299" s="218" t="s">
        <v>112</v>
      </c>
    </row>
    <row r="300" spans="1:12" ht="28.5">
      <c r="A300" s="210" t="str">
        <f t="shared" si="10"/>
        <v>Product ListC5</v>
      </c>
      <c r="B300" s="210" t="s">
        <v>2663</v>
      </c>
      <c r="C300" s="210" t="s">
        <v>1968</v>
      </c>
      <c r="D300" s="217" t="s">
        <v>1019</v>
      </c>
      <c r="E300" s="206" t="s">
        <v>512</v>
      </c>
      <c r="F300" s="206" t="s">
        <v>675</v>
      </c>
      <c r="G300" s="210" t="s">
        <v>1112</v>
      </c>
      <c r="H300" s="210" t="s">
        <v>767</v>
      </c>
      <c r="I300" s="210" t="s">
        <v>420</v>
      </c>
      <c r="J300" s="217" t="s">
        <v>1930</v>
      </c>
      <c r="K300" s="221" t="s">
        <v>189</v>
      </c>
      <c r="L300" s="218" t="s">
        <v>113</v>
      </c>
    </row>
    <row r="301" spans="1:12" ht="28.5">
      <c r="A301" s="210" t="str">
        <f t="shared" si="10"/>
        <v>Product ListD5</v>
      </c>
      <c r="B301" s="210" t="s">
        <v>2663</v>
      </c>
      <c r="C301" s="210" t="s">
        <v>2664</v>
      </c>
      <c r="D301" s="217" t="s">
        <v>1598</v>
      </c>
      <c r="E301" s="210" t="s">
        <v>513</v>
      </c>
      <c r="F301" s="206" t="s">
        <v>2135</v>
      </c>
      <c r="G301" s="210" t="s">
        <v>1911</v>
      </c>
      <c r="H301" s="210" t="s">
        <v>1912</v>
      </c>
      <c r="I301" s="210" t="s">
        <v>1913</v>
      </c>
      <c r="J301" s="217" t="s">
        <v>2044</v>
      </c>
      <c r="K301" s="221" t="s">
        <v>1914</v>
      </c>
      <c r="L301" s="218" t="s">
        <v>955</v>
      </c>
    </row>
    <row r="302" spans="1:12" ht="28.5">
      <c r="A302" s="210" t="str">
        <f t="shared" si="10"/>
        <v>GeneralCpy</v>
      </c>
      <c r="B302" s="210" t="s">
        <v>995</v>
      </c>
      <c r="C302" s="210" t="s">
        <v>996</v>
      </c>
      <c r="D302" s="210" t="s">
        <v>2903</v>
      </c>
      <c r="E302" s="210" t="s">
        <v>2903</v>
      </c>
      <c r="F302" s="210" t="s">
        <v>2903</v>
      </c>
      <c r="G302" s="210" t="s">
        <v>2903</v>
      </c>
      <c r="H302" s="210" t="s">
        <v>2903</v>
      </c>
      <c r="I302" s="210" t="s">
        <v>2903</v>
      </c>
      <c r="J302" s="210" t="s">
        <v>2903</v>
      </c>
      <c r="K302" s="210" t="s">
        <v>2903</v>
      </c>
      <c r="L302" s="211" t="s">
        <v>213</v>
      </c>
    </row>
    <row r="303" spans="1:12">
      <c r="A303" s="210" t="s">
        <v>3127</v>
      </c>
      <c r="B303" s="210" t="s">
        <v>995</v>
      </c>
      <c r="C303" s="210"/>
      <c r="D303" s="210"/>
    </row>
    <row r="304" spans="1:12">
      <c r="A304" s="210"/>
      <c r="B304" s="210"/>
      <c r="C304" s="210"/>
      <c r="D304" s="210"/>
    </row>
    <row r="305" spans="1:12" ht="99.75">
      <c r="A305" s="210" t="s">
        <v>1598</v>
      </c>
      <c r="B305" s="210"/>
      <c r="C305" s="210"/>
      <c r="D305" s="210" t="s">
        <v>517</v>
      </c>
      <c r="E305" s="210" t="s">
        <v>518</v>
      </c>
      <c r="F305" s="210" t="s">
        <v>519</v>
      </c>
      <c r="G305" s="210" t="s">
        <v>520</v>
      </c>
      <c r="H305" s="210" t="s">
        <v>770</v>
      </c>
      <c r="I305" s="210" t="s">
        <v>421</v>
      </c>
      <c r="J305" s="210" t="s">
        <v>2749</v>
      </c>
      <c r="K305" s="210" t="s">
        <v>190</v>
      </c>
      <c r="L305" s="211" t="s">
        <v>115</v>
      </c>
    </row>
    <row r="306" spans="1:12" ht="28.5">
      <c r="A306" s="210" t="s">
        <v>1598</v>
      </c>
      <c r="B306" s="210"/>
      <c r="C306" s="210"/>
      <c r="D306" s="210" t="s">
        <v>538</v>
      </c>
      <c r="E306" s="210" t="s">
        <v>558</v>
      </c>
      <c r="F306" s="210" t="s">
        <v>563</v>
      </c>
      <c r="G306" s="221" t="s">
        <v>559</v>
      </c>
      <c r="H306" s="210" t="s">
        <v>208</v>
      </c>
      <c r="I306" s="210" t="s">
        <v>423</v>
      </c>
      <c r="J306" s="210" t="s">
        <v>2750</v>
      </c>
      <c r="K306" s="210" t="s">
        <v>196</v>
      </c>
      <c r="L306" s="222" t="s">
        <v>556</v>
      </c>
    </row>
    <row r="307" spans="1:12" ht="42.75">
      <c r="A307" s="210" t="s">
        <v>1598</v>
      </c>
      <c r="B307" s="210"/>
      <c r="C307" s="210"/>
      <c r="D307" s="210" t="s">
        <v>539</v>
      </c>
      <c r="E307" s="210" t="s">
        <v>540</v>
      </c>
      <c r="F307" s="210" t="s">
        <v>564</v>
      </c>
      <c r="G307" s="221" t="s">
        <v>560</v>
      </c>
      <c r="H307" s="210" t="s">
        <v>209</v>
      </c>
      <c r="I307" s="210" t="s">
        <v>424</v>
      </c>
      <c r="J307" s="210" t="s">
        <v>2775</v>
      </c>
      <c r="K307" s="210" t="s">
        <v>197</v>
      </c>
      <c r="L307" s="222" t="s">
        <v>541</v>
      </c>
    </row>
    <row r="308" spans="1:12" ht="99.75">
      <c r="A308" s="210" t="s">
        <v>1598</v>
      </c>
      <c r="B308" s="210"/>
      <c r="C308" s="210"/>
      <c r="D308" s="210" t="s">
        <v>532</v>
      </c>
      <c r="E308" s="210" t="s">
        <v>533</v>
      </c>
      <c r="F308" s="210" t="s">
        <v>534</v>
      </c>
      <c r="G308" s="221" t="s">
        <v>561</v>
      </c>
      <c r="H308" s="210" t="s">
        <v>210</v>
      </c>
      <c r="I308" s="210" t="s">
        <v>425</v>
      </c>
      <c r="J308" s="210" t="s">
        <v>535</v>
      </c>
      <c r="K308" s="210" t="s">
        <v>536</v>
      </c>
      <c r="L308" s="222" t="s">
        <v>537</v>
      </c>
    </row>
    <row r="309" spans="1:12" ht="42.75">
      <c r="A309" s="210" t="s">
        <v>1598</v>
      </c>
      <c r="B309" s="210"/>
      <c r="C309" s="210"/>
      <c r="D309" s="210" t="s">
        <v>521</v>
      </c>
      <c r="E309" s="210" t="s">
        <v>522</v>
      </c>
      <c r="F309" s="210" t="s">
        <v>565</v>
      </c>
      <c r="G309" s="221" t="s">
        <v>523</v>
      </c>
      <c r="H309" s="210" t="s">
        <v>211</v>
      </c>
      <c r="I309" s="210" t="s">
        <v>426</v>
      </c>
      <c r="J309" s="210" t="s">
        <v>2751</v>
      </c>
      <c r="K309" s="210" t="s">
        <v>200</v>
      </c>
      <c r="L309" s="222" t="s">
        <v>557</v>
      </c>
    </row>
    <row r="310" spans="1:12" ht="42.75">
      <c r="A310" s="210" t="s">
        <v>1598</v>
      </c>
      <c r="B310" s="210"/>
      <c r="C310" s="210"/>
      <c r="D310" s="210" t="s">
        <v>524</v>
      </c>
      <c r="E310" s="210" t="s">
        <v>525</v>
      </c>
      <c r="F310" s="210" t="s">
        <v>566</v>
      </c>
      <c r="G310" s="221" t="s">
        <v>526</v>
      </c>
      <c r="H310" s="210" t="s">
        <v>212</v>
      </c>
      <c r="I310" s="210" t="s">
        <v>427</v>
      </c>
      <c r="J310" s="210" t="s">
        <v>2752</v>
      </c>
      <c r="K310" s="210" t="s">
        <v>198</v>
      </c>
      <c r="L310" s="222" t="s">
        <v>527</v>
      </c>
    </row>
    <row r="311" spans="1:12" ht="156.75">
      <c r="A311" s="210" t="s">
        <v>1598</v>
      </c>
      <c r="B311" s="210"/>
      <c r="C311" s="210"/>
      <c r="D311" s="210" t="s">
        <v>531</v>
      </c>
      <c r="E311" s="210" t="s">
        <v>528</v>
      </c>
      <c r="F311" s="210" t="s">
        <v>567</v>
      </c>
      <c r="G311" s="221" t="s">
        <v>562</v>
      </c>
      <c r="H311" s="210" t="s">
        <v>529</v>
      </c>
      <c r="I311" s="210" t="s">
        <v>428</v>
      </c>
      <c r="J311" s="210" t="s">
        <v>2753</v>
      </c>
      <c r="K311" s="210" t="s">
        <v>199</v>
      </c>
      <c r="L311" s="222" t="s">
        <v>530</v>
      </c>
    </row>
  </sheetData>
  <phoneticPr fontId="31"/>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517"/>
  <sheetViews>
    <sheetView workbookViewId="0">
      <pane ySplit="4" topLeftCell="A5" activePane="bottomLeft" state="frozen"/>
      <selection pane="bottomLeft" activeCell="M4" sqref="M4"/>
    </sheetView>
  </sheetViews>
  <sheetFormatPr defaultColWidth="8.75" defaultRowHeight="10.5"/>
  <cols>
    <col min="1" max="1" width="9.25" style="51" bestFit="1" customWidth="1" collapsed="1"/>
    <col min="2" max="2" width="42.875" style="51" customWidth="1" collapsed="1"/>
    <col min="3" max="3" width="40.25" style="51" customWidth="1" collapsed="1"/>
    <col min="4" max="4" width="23.875" style="51" customWidth="1" collapsed="1"/>
    <col min="5" max="5" width="12.625" style="51" customWidth="1" collapsed="1"/>
    <col min="6" max="6" width="12.625" style="235" customWidth="1" collapsed="1"/>
    <col min="7" max="7" width="15.375" style="51" customWidth="1" collapsed="1"/>
    <col min="8" max="8" width="20.625" style="51" customWidth="1" collapsed="1"/>
    <col min="9" max="9" width="20.875" style="51" customWidth="1" collapsed="1"/>
    <col min="10" max="10" width="11.875" style="51" hidden="1" customWidth="1" collapsed="1"/>
    <col min="11" max="11" width="24.25" style="51" hidden="1" customWidth="1" collapsed="1"/>
    <col min="12" max="12" width="17.5" style="51" customWidth="1" collapsed="1"/>
    <col min="13" max="13" width="16.25" style="51" customWidth="1" collapsed="1"/>
    <col min="14" max="16384" width="8.75" style="51" collapsed="1"/>
  </cols>
  <sheetData>
    <row r="1" spans="1:13" ht="134.25" customHeight="1">
      <c r="A1" s="406" t="str">
        <f ca="1">OFFSET(L!$C$1,MATCH("Smelter Reference List"&amp;ADDRESS(ROW(),COLUMN(),4),L!$A:$A,0)-1,SL,,)</f>
        <v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v>
      </c>
      <c r="B1" s="406"/>
      <c r="C1" s="406"/>
      <c r="D1" s="406"/>
      <c r="E1" s="406"/>
      <c r="F1" s="406"/>
      <c r="G1" s="406"/>
    </row>
    <row r="4" spans="1:13" s="298" customFormat="1" ht="42">
      <c r="A4" s="241" t="str">
        <f ca="1">OFFSET(L!$C$1,MATCH("Smelter Reference List"&amp;ADDRESS(ROW(),COLUMN(),4),L!$A:$A,0)-1,SL,,)</f>
        <v>Metal</v>
      </c>
      <c r="B4" s="241" t="str">
        <f ca="1">OFFSET(L!$C$1,MATCH("Smelter Reference List"&amp;ADDRESS(ROW(),COLUMN(),4),L!$A:$A,0)-1,SL,,)</f>
        <v>Smelter Reference List</v>
      </c>
      <c r="C4" s="241" t="str">
        <f ca="1">OFFSET(L!$C$1,MATCH("Smelter Reference List"&amp;ADDRESS(ROW(),COLUMN(),4),L!$A:$A,0)-1,SL,,)</f>
        <v>Standard Smelter Names</v>
      </c>
      <c r="D4" s="241" t="str">
        <f ca="1">OFFSET(L!$C$1,MATCH("Smelter Reference List"&amp;ADDRESS(ROW(),COLUMN(),4),L!$A:$A,0)-1,SL,,)</f>
        <v>Smelter Facility Location: Country</v>
      </c>
      <c r="E4" s="241" t="str">
        <f ca="1">OFFSET(L!$C$1,MATCH("Smelter Reference List"&amp;ADDRESS(ROW(),COLUMN(),4),L!$A:$A,0)-1,SL,,)</f>
        <v>New Smelter ID</v>
      </c>
      <c r="F4" s="241" t="str">
        <f ca="1">OFFSET(L!$C$1,MATCH("Smelter Reference List"&amp;ADDRESS(ROW(),COLUMN(),4),L!$A:$A,0)-1,SL,,)</f>
        <v>Source of Smelter Identification Number</v>
      </c>
      <c r="G4" s="241" t="str">
        <f ca="1">OFFSET(L!$C$1,MATCH("Smelter Reference List"&amp;ADDRESS(ROW(),COLUMN(),4),L!$A:$A,0)-1,SL,,)</f>
        <v xml:space="preserve">Smelter Street </v>
      </c>
      <c r="H4" s="241" t="str">
        <f ca="1">OFFSET(L!$C$1,MATCH("Smelter Reference List"&amp;ADDRESS(ROW(),COLUMN(),4),L!$A:$A,0)-1,SL,,)</f>
        <v>Smelter City</v>
      </c>
      <c r="I4" s="241" t="str">
        <f ca="1">OFFSET(L!$C$1,MATCH("Smelter Reference List"&amp;ADDRESS(ROW(),COLUMN(),4),L!$A:$A,0)-1,SL,,)</f>
        <v>Smelter Facility Location: State / Province</v>
      </c>
      <c r="J4" s="241" t="s">
        <v>1556</v>
      </c>
      <c r="K4" s="241" t="s">
        <v>1556</v>
      </c>
      <c r="L4" s="299"/>
      <c r="M4" s="299"/>
    </row>
    <row r="5" spans="1:13" ht="10.5" customHeight="1">
      <c r="A5" s="300" t="s">
        <v>2429</v>
      </c>
      <c r="B5" s="300" t="s">
        <v>42</v>
      </c>
      <c r="C5" s="300" t="s">
        <v>1411</v>
      </c>
      <c r="D5" s="300" t="s">
        <v>1861</v>
      </c>
      <c r="E5" s="300" t="s">
        <v>1412</v>
      </c>
      <c r="F5" s="302" t="s">
        <v>3317</v>
      </c>
      <c r="G5" s="300"/>
      <c r="H5" s="300" t="s">
        <v>3492</v>
      </c>
      <c r="I5" s="300" t="s">
        <v>3428</v>
      </c>
      <c r="J5" s="51" t="str">
        <f t="shared" ref="J5:J68" si="0">A5&amp;B5</f>
        <v>GoldAccurate Refining Group</v>
      </c>
      <c r="K5" s="51" t="str">
        <f t="shared" ref="K5:K68" si="1">A5&amp;B5</f>
        <v>GoldAccurate Refining Group</v>
      </c>
    </row>
    <row r="6" spans="1:13" ht="10.5" customHeight="1">
      <c r="A6" s="300" t="s">
        <v>2429</v>
      </c>
      <c r="B6" s="301" t="s">
        <v>2812</v>
      </c>
      <c r="C6" s="301" t="s">
        <v>2812</v>
      </c>
      <c r="D6" s="301" t="s">
        <v>1861</v>
      </c>
      <c r="E6" s="300" t="s">
        <v>2813</v>
      </c>
      <c r="F6" s="302" t="s">
        <v>3317</v>
      </c>
      <c r="G6" s="300"/>
      <c r="H6" s="300" t="s">
        <v>3318</v>
      </c>
      <c r="I6" s="300" t="s">
        <v>3319</v>
      </c>
      <c r="J6" s="51" t="str">
        <f t="shared" si="0"/>
        <v>GoldAdvanced Chemical Company</v>
      </c>
      <c r="K6" s="51" t="str">
        <f t="shared" si="1"/>
        <v>GoldAdvanced Chemical Company</v>
      </c>
    </row>
    <row r="7" spans="1:13" ht="10.5" customHeight="1">
      <c r="A7" s="300" t="s">
        <v>2429</v>
      </c>
      <c r="B7" s="300" t="s">
        <v>3520</v>
      </c>
      <c r="C7" s="300" t="s">
        <v>2428</v>
      </c>
      <c r="D7" s="300" t="s">
        <v>2260</v>
      </c>
      <c r="E7" s="300" t="s">
        <v>1426</v>
      </c>
      <c r="F7" s="302" t="s">
        <v>3317</v>
      </c>
      <c r="G7" s="300"/>
      <c r="H7" s="300" t="s">
        <v>3518</v>
      </c>
      <c r="I7" s="300" t="s">
        <v>3519</v>
      </c>
      <c r="J7" s="51" t="str">
        <f t="shared" si="0"/>
        <v>GoldAGR Mathey</v>
      </c>
      <c r="K7" s="51" t="str">
        <f t="shared" si="1"/>
        <v>GoldAGR Mathey</v>
      </c>
    </row>
    <row r="8" spans="1:13" ht="10.5" customHeight="1">
      <c r="A8" s="300" t="s">
        <v>2429</v>
      </c>
      <c r="B8" s="300" t="s">
        <v>3521</v>
      </c>
      <c r="C8" s="300" t="s">
        <v>2428</v>
      </c>
      <c r="D8" s="300" t="s">
        <v>2260</v>
      </c>
      <c r="E8" s="300" t="s">
        <v>1426</v>
      </c>
      <c r="F8" s="302" t="s">
        <v>3317</v>
      </c>
      <c r="G8" s="300"/>
      <c r="H8" s="300" t="s">
        <v>3518</v>
      </c>
      <c r="I8" s="300" t="s">
        <v>3519</v>
      </c>
      <c r="J8" s="51" t="str">
        <f t="shared" si="0"/>
        <v>GoldAGR(Perth Mint Australia)</v>
      </c>
      <c r="K8" s="51" t="str">
        <f t="shared" si="1"/>
        <v>GoldAGR(Perth Mint Australia)</v>
      </c>
    </row>
    <row r="9" spans="1:13" ht="10.5" customHeight="1">
      <c r="A9" s="300" t="s">
        <v>2429</v>
      </c>
      <c r="B9" s="301" t="s">
        <v>4376</v>
      </c>
      <c r="C9" s="301" t="s">
        <v>4376</v>
      </c>
      <c r="D9" s="301" t="s">
        <v>2355</v>
      </c>
      <c r="E9" s="300" t="s">
        <v>1325</v>
      </c>
      <c r="F9" s="302" t="s">
        <v>3317</v>
      </c>
      <c r="G9" s="300"/>
      <c r="H9" s="300" t="s">
        <v>3320</v>
      </c>
      <c r="I9" s="300" t="s">
        <v>3321</v>
      </c>
      <c r="J9" s="51" t="str">
        <f t="shared" si="0"/>
        <v>GoldAida Chemical Industries Co., Ltd.</v>
      </c>
      <c r="K9" s="51" t="str">
        <f t="shared" si="1"/>
        <v>GoldAida Chemical Industries Co., Ltd.</v>
      </c>
    </row>
    <row r="10" spans="1:13" ht="10.5" customHeight="1">
      <c r="A10" s="300" t="s">
        <v>2429</v>
      </c>
      <c r="B10" s="301" t="s">
        <v>2815</v>
      </c>
      <c r="C10" s="301" t="s">
        <v>2815</v>
      </c>
      <c r="D10" s="301" t="s">
        <v>2356</v>
      </c>
      <c r="E10" s="300" t="s">
        <v>2814</v>
      </c>
      <c r="F10" s="302" t="s">
        <v>3317</v>
      </c>
      <c r="G10" s="300"/>
      <c r="H10" s="300" t="s">
        <v>3322</v>
      </c>
      <c r="I10" s="300" t="s">
        <v>3323</v>
      </c>
      <c r="J10" s="51" t="str">
        <f t="shared" si="0"/>
        <v>GoldAktyubinsk Copper Company TOO</v>
      </c>
      <c r="K10" s="51" t="str">
        <f t="shared" si="1"/>
        <v>GoldAktyubinsk Copper Company TOO</v>
      </c>
    </row>
    <row r="11" spans="1:13" ht="10.5" customHeight="1">
      <c r="A11" s="300" t="s">
        <v>2429</v>
      </c>
      <c r="B11" s="300" t="s">
        <v>3555</v>
      </c>
      <c r="C11" s="300" t="s">
        <v>3555</v>
      </c>
      <c r="D11" s="300" t="s">
        <v>2253</v>
      </c>
      <c r="E11" s="300" t="s">
        <v>3556</v>
      </c>
      <c r="F11" s="302" t="s">
        <v>3317</v>
      </c>
      <c r="G11" s="300"/>
      <c r="H11" s="300" t="s">
        <v>3557</v>
      </c>
      <c r="I11" s="300" t="s">
        <v>3557</v>
      </c>
      <c r="J11" s="51" t="str">
        <f t="shared" si="0"/>
        <v>GoldAl Etihad Gold Refinery DMCC</v>
      </c>
      <c r="K11" s="51" t="str">
        <f t="shared" si="1"/>
        <v>GoldAl Etihad Gold Refinery DMCC</v>
      </c>
    </row>
    <row r="12" spans="1:13" ht="10.5" customHeight="1">
      <c r="A12" s="300" t="s">
        <v>2429</v>
      </c>
      <c r="B12" s="301" t="s">
        <v>84</v>
      </c>
      <c r="C12" s="301" t="s">
        <v>84</v>
      </c>
      <c r="D12" s="301" t="s">
        <v>2301</v>
      </c>
      <c r="E12" s="300" t="s">
        <v>1326</v>
      </c>
      <c r="F12" s="302" t="s">
        <v>3317</v>
      </c>
      <c r="G12" s="300"/>
      <c r="H12" s="300" t="s">
        <v>3324</v>
      </c>
      <c r="I12" s="300" t="s">
        <v>3325</v>
      </c>
      <c r="J12" s="51" t="str">
        <f t="shared" si="0"/>
        <v>GoldAllgemeine Gold-und Silberscheideanstalt A.G.</v>
      </c>
      <c r="K12" s="51" t="str">
        <f t="shared" si="1"/>
        <v>GoldAllgemeine Gold-und Silberscheideanstalt A.G.</v>
      </c>
    </row>
    <row r="13" spans="1:13" ht="10.5" customHeight="1">
      <c r="A13" s="300" t="s">
        <v>2429</v>
      </c>
      <c r="B13" s="301" t="s">
        <v>1272</v>
      </c>
      <c r="C13" s="301" t="s">
        <v>1272</v>
      </c>
      <c r="D13" s="301" t="s">
        <v>1862</v>
      </c>
      <c r="E13" s="300" t="s">
        <v>1327</v>
      </c>
      <c r="F13" s="302" t="s">
        <v>3317</v>
      </c>
      <c r="G13" s="300"/>
      <c r="H13" s="300" t="s">
        <v>3326</v>
      </c>
      <c r="I13" s="300" t="s">
        <v>3327</v>
      </c>
      <c r="J13" s="51" t="str">
        <f t="shared" si="0"/>
        <v>GoldAlmalyk Mining and Metallurgical Complex (AMMC)</v>
      </c>
      <c r="K13" s="51" t="str">
        <f t="shared" si="1"/>
        <v>GoldAlmalyk Mining and Metallurgical Complex (AMMC)</v>
      </c>
    </row>
    <row r="14" spans="1:13" ht="10.5" customHeight="1">
      <c r="A14" s="300" t="s">
        <v>2429</v>
      </c>
      <c r="B14" s="300" t="s">
        <v>3335</v>
      </c>
      <c r="C14" s="300" t="s">
        <v>1570</v>
      </c>
      <c r="D14" s="301" t="s">
        <v>2355</v>
      </c>
      <c r="E14" s="300" t="s">
        <v>1330</v>
      </c>
      <c r="F14" s="302" t="s">
        <v>3317</v>
      </c>
      <c r="G14" s="300"/>
      <c r="H14" s="300" t="s">
        <v>3333</v>
      </c>
      <c r="I14" s="300" t="s">
        <v>3334</v>
      </c>
      <c r="J14" s="51" t="str">
        <f t="shared" si="0"/>
        <v>GoldAmagasaki Factory, Hyogo Prefecture, Japan</v>
      </c>
      <c r="K14" s="51" t="str">
        <f t="shared" si="1"/>
        <v>GoldAmagasaki Factory, Hyogo Prefecture, Japan</v>
      </c>
    </row>
    <row r="15" spans="1:13" ht="10.5" customHeight="1">
      <c r="A15" s="300" t="s">
        <v>2429</v>
      </c>
      <c r="B15" s="301" t="s">
        <v>3328</v>
      </c>
      <c r="C15" s="301" t="s">
        <v>3328</v>
      </c>
      <c r="D15" s="301" t="s">
        <v>2276</v>
      </c>
      <c r="E15" s="300" t="s">
        <v>1328</v>
      </c>
      <c r="F15" s="302" t="s">
        <v>3317</v>
      </c>
      <c r="G15" s="300"/>
      <c r="H15" s="300" t="s">
        <v>3329</v>
      </c>
      <c r="I15" s="300" t="s">
        <v>3330</v>
      </c>
      <c r="J15" s="51" t="str">
        <f t="shared" si="0"/>
        <v>GoldAngloGold Ashanti Córrego do Sítio Mineração</v>
      </c>
      <c r="K15" s="51" t="str">
        <f t="shared" si="1"/>
        <v>GoldAngloGold Ashanti Córrego do Sítio Mineração</v>
      </c>
    </row>
    <row r="16" spans="1:13" ht="10.5" customHeight="1">
      <c r="A16" s="300" t="s">
        <v>2429</v>
      </c>
      <c r="B16" s="300" t="s">
        <v>3508</v>
      </c>
      <c r="C16" s="300" t="s">
        <v>4482</v>
      </c>
      <c r="D16" s="300" t="s">
        <v>2287</v>
      </c>
      <c r="E16" s="300" t="s">
        <v>1420</v>
      </c>
      <c r="F16" s="302" t="s">
        <v>3317</v>
      </c>
      <c r="G16" s="300"/>
      <c r="H16" s="300" t="s">
        <v>3506</v>
      </c>
      <c r="I16" s="300" t="s">
        <v>3507</v>
      </c>
      <c r="J16" s="51" t="str">
        <f t="shared" si="0"/>
        <v>GoldAnhui Tongling Nonferrous Metal Mining Co., Ltd.</v>
      </c>
      <c r="K16" s="51" t="str">
        <f t="shared" si="1"/>
        <v>GoldAnhui Tongling Nonferrous Metal Mining Co., Ltd.</v>
      </c>
    </row>
    <row r="17" spans="1:11" ht="10.5" customHeight="1">
      <c r="A17" s="300" t="s">
        <v>2429</v>
      </c>
      <c r="B17" s="300" t="s">
        <v>3522</v>
      </c>
      <c r="C17" s="300" t="s">
        <v>2428</v>
      </c>
      <c r="D17" s="300" t="s">
        <v>2260</v>
      </c>
      <c r="E17" s="300" t="s">
        <v>1426</v>
      </c>
      <c r="F17" s="302" t="s">
        <v>3317</v>
      </c>
      <c r="G17" s="300"/>
      <c r="H17" s="300" t="s">
        <v>3518</v>
      </c>
      <c r="I17" s="300" t="s">
        <v>3519</v>
      </c>
      <c r="J17" s="51" t="str">
        <f t="shared" si="0"/>
        <v>GoldANZ (Perth Mint 4N)</v>
      </c>
      <c r="K17" s="51" t="str">
        <f t="shared" si="1"/>
        <v>GoldANZ (Perth Mint 4N)</v>
      </c>
    </row>
    <row r="18" spans="1:11" ht="10.5" customHeight="1">
      <c r="A18" s="300" t="s">
        <v>2429</v>
      </c>
      <c r="B18" s="301" t="s">
        <v>2555</v>
      </c>
      <c r="C18" s="301" t="s">
        <v>2555</v>
      </c>
      <c r="D18" s="301" t="s">
        <v>2285</v>
      </c>
      <c r="E18" s="300" t="s">
        <v>1329</v>
      </c>
      <c r="F18" s="302" t="s">
        <v>3317</v>
      </c>
      <c r="G18" s="300"/>
      <c r="H18" s="300" t="s">
        <v>3331</v>
      </c>
      <c r="I18" s="300" t="s">
        <v>3332</v>
      </c>
      <c r="J18" s="51" t="str">
        <f t="shared" si="0"/>
        <v>GoldArgor-Heraeus SA</v>
      </c>
      <c r="K18" s="51" t="str">
        <f t="shared" si="1"/>
        <v>GoldArgor-Heraeus SA</v>
      </c>
    </row>
    <row r="19" spans="1:11" ht="10.5" customHeight="1">
      <c r="A19" s="300" t="s">
        <v>2429</v>
      </c>
      <c r="B19" s="301" t="s">
        <v>1570</v>
      </c>
      <c r="C19" s="301" t="s">
        <v>1570</v>
      </c>
      <c r="D19" s="301" t="s">
        <v>2355</v>
      </c>
      <c r="E19" s="300" t="s">
        <v>1330</v>
      </c>
      <c r="F19" s="302" t="s">
        <v>3317</v>
      </c>
      <c r="G19" s="300"/>
      <c r="H19" s="300" t="s">
        <v>3333</v>
      </c>
      <c r="I19" s="300" t="s">
        <v>3334</v>
      </c>
      <c r="J19" s="51" t="str">
        <f t="shared" si="0"/>
        <v>GoldAsahi Pretec Corporation</v>
      </c>
      <c r="K19" s="51" t="str">
        <f t="shared" si="1"/>
        <v>GoldAsahi Pretec Corporation</v>
      </c>
    </row>
    <row r="20" spans="1:11" ht="10.5" customHeight="1">
      <c r="A20" s="300" t="s">
        <v>2429</v>
      </c>
      <c r="B20" s="300" t="s">
        <v>4500</v>
      </c>
      <c r="C20" s="300" t="s">
        <v>4500</v>
      </c>
      <c r="D20" s="300" t="s">
        <v>2283</v>
      </c>
      <c r="E20" s="300" t="s">
        <v>1367</v>
      </c>
      <c r="F20" s="302" t="s">
        <v>3317</v>
      </c>
      <c r="G20" s="300"/>
      <c r="H20" s="300" t="s">
        <v>3405</v>
      </c>
      <c r="I20" s="300" t="s">
        <v>3406</v>
      </c>
      <c r="J20" s="51" t="str">
        <f t="shared" si="0"/>
        <v>GoldAsahi Refining Canada Limited</v>
      </c>
      <c r="K20" s="51" t="str">
        <f t="shared" si="1"/>
        <v>GoldAsahi Refining Canada Limited</v>
      </c>
    </row>
    <row r="21" spans="1:11" ht="10.5" customHeight="1">
      <c r="A21" s="300" t="s">
        <v>2429</v>
      </c>
      <c r="B21" s="300" t="s">
        <v>4501</v>
      </c>
      <c r="C21" s="300" t="s">
        <v>4501</v>
      </c>
      <c r="D21" s="300" t="s">
        <v>1861</v>
      </c>
      <c r="E21" s="300" t="s">
        <v>1366</v>
      </c>
      <c r="F21" s="302" t="s">
        <v>3317</v>
      </c>
      <c r="G21" s="300"/>
      <c r="H21" s="300" t="s">
        <v>3402</v>
      </c>
      <c r="I21" s="300" t="s">
        <v>3403</v>
      </c>
      <c r="J21" s="51" t="str">
        <f t="shared" si="0"/>
        <v>GoldAsahi Refining USA Inc.</v>
      </c>
      <c r="K21" s="51" t="str">
        <f t="shared" si="1"/>
        <v>GoldAsahi Refining USA Inc.</v>
      </c>
    </row>
    <row r="22" spans="1:11" ht="10.5" customHeight="1">
      <c r="A22" s="300" t="s">
        <v>2429</v>
      </c>
      <c r="B22" s="301" t="s">
        <v>4377</v>
      </c>
      <c r="C22" s="301" t="s">
        <v>4377</v>
      </c>
      <c r="D22" s="301" t="s">
        <v>2355</v>
      </c>
      <c r="E22" s="300" t="s">
        <v>1331</v>
      </c>
      <c r="F22" s="302" t="s">
        <v>3317</v>
      </c>
      <c r="G22" s="300"/>
      <c r="H22" s="300" t="s">
        <v>3336</v>
      </c>
      <c r="I22" s="300" t="s">
        <v>3337</v>
      </c>
      <c r="J22" s="51" t="str">
        <f t="shared" si="0"/>
        <v>GoldAsaka Riken Co., Ltd.</v>
      </c>
      <c r="K22" s="51" t="str">
        <f t="shared" si="1"/>
        <v>GoldAsaka Riken Co., Ltd.</v>
      </c>
    </row>
    <row r="23" spans="1:11" ht="10.5" customHeight="1">
      <c r="A23" s="300" t="s">
        <v>2429</v>
      </c>
      <c r="B23" s="300" t="s">
        <v>2556</v>
      </c>
      <c r="C23" s="300" t="s">
        <v>1273</v>
      </c>
      <c r="D23" s="301" t="s">
        <v>1853</v>
      </c>
      <c r="E23" s="300" t="s">
        <v>1332</v>
      </c>
      <c r="F23" s="302" t="s">
        <v>3317</v>
      </c>
      <c r="G23" s="300"/>
      <c r="H23" s="300" t="s">
        <v>3338</v>
      </c>
      <c r="I23" s="300" t="s">
        <v>3339</v>
      </c>
      <c r="J23" s="51" t="str">
        <f t="shared" si="0"/>
        <v>GoldATAkulche</v>
      </c>
      <c r="K23" s="51" t="str">
        <f t="shared" si="1"/>
        <v>GoldATAkulche</v>
      </c>
    </row>
    <row r="24" spans="1:11" ht="10.5" customHeight="1">
      <c r="A24" s="300" t="s">
        <v>2429</v>
      </c>
      <c r="B24" s="301" t="s">
        <v>1273</v>
      </c>
      <c r="C24" s="301" t="s">
        <v>1273</v>
      </c>
      <c r="D24" s="301" t="s">
        <v>1853</v>
      </c>
      <c r="E24" s="300" t="s">
        <v>1332</v>
      </c>
      <c r="F24" s="302" t="s">
        <v>3317</v>
      </c>
      <c r="G24" s="300"/>
      <c r="H24" s="300" t="s">
        <v>3338</v>
      </c>
      <c r="I24" s="300" t="s">
        <v>3339</v>
      </c>
      <c r="J24" s="51" t="str">
        <f t="shared" si="0"/>
        <v>GoldAtasay Kuyumculuk Sanayi Ve Ticaret A.S.</v>
      </c>
      <c r="K24" s="51" t="str">
        <f t="shared" si="1"/>
        <v>GoldAtasay Kuyumculuk Sanayi Ve Ticaret A.S.</v>
      </c>
    </row>
    <row r="25" spans="1:11" ht="10.5" customHeight="1">
      <c r="A25" s="300" t="s">
        <v>2429</v>
      </c>
      <c r="B25" s="301" t="s">
        <v>2557</v>
      </c>
      <c r="C25" s="301" t="s">
        <v>2557</v>
      </c>
      <c r="D25" s="301" t="s">
        <v>2301</v>
      </c>
      <c r="E25" s="300" t="s">
        <v>1333</v>
      </c>
      <c r="F25" s="302" t="s">
        <v>3317</v>
      </c>
      <c r="G25" s="300"/>
      <c r="H25" s="300" t="s">
        <v>3340</v>
      </c>
      <c r="I25" s="300" t="s">
        <v>3341</v>
      </c>
      <c r="J25" s="51" t="str">
        <f t="shared" si="0"/>
        <v>GoldAurubis AG</v>
      </c>
      <c r="K25" s="51" t="str">
        <f t="shared" si="1"/>
        <v>GoldAurubis AG</v>
      </c>
    </row>
    <row r="26" spans="1:11" ht="10.5" customHeight="1">
      <c r="A26" s="300" t="s">
        <v>2429</v>
      </c>
      <c r="B26" s="301" t="s">
        <v>1888</v>
      </c>
      <c r="C26" s="301" t="s">
        <v>1888</v>
      </c>
      <c r="D26" s="301" t="s">
        <v>1807</v>
      </c>
      <c r="E26" s="300" t="s">
        <v>1334</v>
      </c>
      <c r="F26" s="302" t="s">
        <v>3317</v>
      </c>
      <c r="G26" s="300"/>
      <c r="H26" s="300" t="s">
        <v>4503</v>
      </c>
      <c r="I26" s="300" t="s">
        <v>3344</v>
      </c>
      <c r="J26" s="51" t="str">
        <f t="shared" si="0"/>
        <v>GoldBangko Sentral ng Pilipinas (Central Bank of the Philippines)</v>
      </c>
      <c r="K26" s="51" t="str">
        <f t="shared" si="1"/>
        <v>GoldBangko Sentral ng Pilipinas (Central Bank of the Philippines)</v>
      </c>
    </row>
    <row r="27" spans="1:11" ht="10.5" customHeight="1">
      <c r="A27" s="300" t="s">
        <v>2429</v>
      </c>
      <c r="B27" s="301" t="s">
        <v>1335</v>
      </c>
      <c r="C27" s="301" t="s">
        <v>1335</v>
      </c>
      <c r="D27" s="301" t="s">
        <v>2301</v>
      </c>
      <c r="E27" s="300" t="s">
        <v>1336</v>
      </c>
      <c r="F27" s="302" t="s">
        <v>3317</v>
      </c>
      <c r="G27" s="300"/>
      <c r="H27" s="300" t="s">
        <v>3345</v>
      </c>
      <c r="I27" s="300" t="s">
        <v>3325</v>
      </c>
      <c r="J27" s="51" t="str">
        <f t="shared" si="0"/>
        <v>GoldBauer Walser AG</v>
      </c>
      <c r="K27" s="51" t="str">
        <f t="shared" si="1"/>
        <v>GoldBauer Walser AG</v>
      </c>
    </row>
    <row r="28" spans="1:11" ht="10.5" customHeight="1">
      <c r="A28" s="300" t="s">
        <v>2429</v>
      </c>
      <c r="B28" s="301" t="s">
        <v>2559</v>
      </c>
      <c r="C28" s="301" t="s">
        <v>2559</v>
      </c>
      <c r="D28" s="301" t="s">
        <v>1838</v>
      </c>
      <c r="E28" s="300" t="s">
        <v>1337</v>
      </c>
      <c r="F28" s="302" t="s">
        <v>3317</v>
      </c>
      <c r="G28" s="300"/>
      <c r="H28" s="300" t="s">
        <v>3346</v>
      </c>
      <c r="I28" s="300" t="s">
        <v>3347</v>
      </c>
      <c r="J28" s="51" t="str">
        <f t="shared" si="0"/>
        <v>GoldBoliden AB</v>
      </c>
      <c r="K28" s="51" t="str">
        <f t="shared" si="1"/>
        <v>GoldBoliden AB</v>
      </c>
    </row>
    <row r="29" spans="1:11" ht="10.5" customHeight="1">
      <c r="A29" s="300" t="s">
        <v>2429</v>
      </c>
      <c r="B29" s="301" t="s">
        <v>1338</v>
      </c>
      <c r="C29" s="301" t="s">
        <v>1338</v>
      </c>
      <c r="D29" s="301" t="s">
        <v>2301</v>
      </c>
      <c r="E29" s="300" t="s">
        <v>1339</v>
      </c>
      <c r="F29" s="302" t="s">
        <v>3317</v>
      </c>
      <c r="G29" s="300"/>
      <c r="H29" s="300" t="s">
        <v>3324</v>
      </c>
      <c r="I29" s="300" t="s">
        <v>3325</v>
      </c>
      <c r="J29" s="51" t="str">
        <f t="shared" si="0"/>
        <v>GoldC. Hafner GmbH + Co. KG</v>
      </c>
      <c r="K29" s="51" t="str">
        <f t="shared" si="1"/>
        <v>GoldC. Hafner GmbH + Co. KG</v>
      </c>
    </row>
    <row r="30" spans="1:11" ht="10.5" customHeight="1">
      <c r="A30" s="300" t="s">
        <v>2429</v>
      </c>
      <c r="B30" s="301" t="s">
        <v>1889</v>
      </c>
      <c r="C30" s="301" t="s">
        <v>1889</v>
      </c>
      <c r="D30" s="301" t="s">
        <v>2381</v>
      </c>
      <c r="E30" s="300" t="s">
        <v>1340</v>
      </c>
      <c r="F30" s="302" t="s">
        <v>3317</v>
      </c>
      <c r="G30" s="300"/>
      <c r="H30" s="300" t="s">
        <v>3348</v>
      </c>
      <c r="I30" s="300" t="s">
        <v>3349</v>
      </c>
      <c r="J30" s="51" t="str">
        <f t="shared" si="0"/>
        <v>GoldCaridad</v>
      </c>
      <c r="K30" s="51" t="str">
        <f t="shared" si="1"/>
        <v>GoldCaridad</v>
      </c>
    </row>
    <row r="31" spans="1:11" ht="10.5" customHeight="1">
      <c r="A31" s="300" t="s">
        <v>2429</v>
      </c>
      <c r="B31" s="300" t="s">
        <v>3352</v>
      </c>
      <c r="C31" s="300" t="s">
        <v>4573</v>
      </c>
      <c r="D31" s="301" t="s">
        <v>2283</v>
      </c>
      <c r="E31" s="300" t="s">
        <v>1341</v>
      </c>
      <c r="F31" s="302" t="s">
        <v>3317</v>
      </c>
      <c r="G31" s="300"/>
      <c r="H31" s="300" t="s">
        <v>3350</v>
      </c>
      <c r="I31" s="300" t="s">
        <v>3351</v>
      </c>
      <c r="J31" s="51" t="str">
        <f t="shared" si="0"/>
        <v>GoldCCR</v>
      </c>
      <c r="K31" s="51" t="str">
        <f t="shared" si="1"/>
        <v>GoldCCR</v>
      </c>
    </row>
    <row r="32" spans="1:11" ht="10.5" customHeight="1">
      <c r="A32" s="300" t="s">
        <v>2429</v>
      </c>
      <c r="B32" s="301" t="s">
        <v>4573</v>
      </c>
      <c r="C32" s="301" t="s">
        <v>4573</v>
      </c>
      <c r="D32" s="301" t="s">
        <v>2283</v>
      </c>
      <c r="E32" s="300" t="s">
        <v>1341</v>
      </c>
      <c r="F32" s="302" t="s">
        <v>3317</v>
      </c>
      <c r="G32" s="300"/>
      <c r="H32" s="300" t="s">
        <v>3350</v>
      </c>
      <c r="I32" s="300" t="s">
        <v>3351</v>
      </c>
      <c r="J32" s="51" t="str">
        <f t="shared" si="0"/>
        <v>GoldCCR Refinery - Glencore Canada Corporation</v>
      </c>
      <c r="K32" s="51" t="str">
        <f t="shared" si="1"/>
        <v>GoldCCR Refinery - Glencore Canada Corporation</v>
      </c>
    </row>
    <row r="33" spans="1:11" ht="10.5" customHeight="1">
      <c r="A33" s="300" t="s">
        <v>2429</v>
      </c>
      <c r="B33" s="301" t="s">
        <v>2784</v>
      </c>
      <c r="C33" s="301" t="s">
        <v>2784</v>
      </c>
      <c r="D33" s="301" t="s">
        <v>2285</v>
      </c>
      <c r="E33" s="300" t="s">
        <v>1342</v>
      </c>
      <c r="F33" s="302" t="s">
        <v>3317</v>
      </c>
      <c r="G33" s="300"/>
      <c r="H33" s="300" t="s">
        <v>3354</v>
      </c>
      <c r="I33" s="300" t="s">
        <v>3355</v>
      </c>
      <c r="J33" s="51" t="str">
        <f t="shared" si="0"/>
        <v>GoldCendres + Métaux SA</v>
      </c>
      <c r="K33" s="51" t="str">
        <f t="shared" si="1"/>
        <v>GoldCendres + Métaux SA</v>
      </c>
    </row>
    <row r="34" spans="1:11" ht="10.5" customHeight="1">
      <c r="A34" s="300" t="s">
        <v>2429</v>
      </c>
      <c r="B34" s="300" t="s">
        <v>2558</v>
      </c>
      <c r="C34" s="300" t="s">
        <v>1888</v>
      </c>
      <c r="D34" s="301" t="s">
        <v>1807</v>
      </c>
      <c r="E34" s="300" t="s">
        <v>1334</v>
      </c>
      <c r="F34" s="302" t="s">
        <v>3317</v>
      </c>
      <c r="G34" s="300"/>
      <c r="H34" s="300" t="s">
        <v>3343</v>
      </c>
      <c r="I34" s="300" t="s">
        <v>3344</v>
      </c>
      <c r="J34" s="51" t="str">
        <f t="shared" si="0"/>
        <v>GoldCentral Bank of the Philippines Gold Refinery &amp; Mint</v>
      </c>
      <c r="K34" s="51" t="str">
        <f t="shared" si="1"/>
        <v>GoldCentral Bank of the Philippines Gold Refinery &amp; Mint</v>
      </c>
    </row>
    <row r="35" spans="1:11" ht="10.5" customHeight="1">
      <c r="A35" s="300" t="s">
        <v>2429</v>
      </c>
      <c r="B35" s="300" t="s">
        <v>3358</v>
      </c>
      <c r="C35" s="300" t="s">
        <v>4378</v>
      </c>
      <c r="D35" s="301" t="s">
        <v>2287</v>
      </c>
      <c r="E35" s="300" t="s">
        <v>1429</v>
      </c>
      <c r="F35" s="302" t="s">
        <v>3317</v>
      </c>
      <c r="G35" s="300"/>
      <c r="H35" s="300" t="s">
        <v>3356</v>
      </c>
      <c r="I35" s="300" t="s">
        <v>3357</v>
      </c>
      <c r="J35" s="51" t="str">
        <f t="shared" si="0"/>
        <v>GoldCHALCO Yunnan Copper Co. Ltd.</v>
      </c>
      <c r="K35" s="51" t="str">
        <f t="shared" si="1"/>
        <v>GoldCHALCO Yunnan Copper Co. Ltd.</v>
      </c>
    </row>
    <row r="36" spans="1:11" ht="10.5" customHeight="1">
      <c r="A36" s="300" t="s">
        <v>2429</v>
      </c>
      <c r="B36" s="301" t="s">
        <v>85</v>
      </c>
      <c r="C36" s="301" t="s">
        <v>85</v>
      </c>
      <c r="D36" s="301" t="s">
        <v>2352</v>
      </c>
      <c r="E36" s="300" t="s">
        <v>1343</v>
      </c>
      <c r="F36" s="302" t="s">
        <v>3317</v>
      </c>
      <c r="G36" s="300"/>
      <c r="H36" s="300" t="s">
        <v>3359</v>
      </c>
      <c r="I36" s="300" t="s">
        <v>3360</v>
      </c>
      <c r="J36" s="51" t="str">
        <f t="shared" si="0"/>
        <v>GoldChimet S.p.A.</v>
      </c>
      <c r="K36" s="51" t="str">
        <f t="shared" si="1"/>
        <v>GoldChimet S.p.A.</v>
      </c>
    </row>
    <row r="37" spans="1:11" ht="10.5" customHeight="1">
      <c r="A37" s="300" t="s">
        <v>2429</v>
      </c>
      <c r="B37" s="300" t="s">
        <v>43</v>
      </c>
      <c r="C37" s="300" t="s">
        <v>2689</v>
      </c>
      <c r="D37" s="300" t="s">
        <v>2287</v>
      </c>
      <c r="E37" s="300" t="s">
        <v>1430</v>
      </c>
      <c r="F37" s="302" t="s">
        <v>3317</v>
      </c>
      <c r="G37" s="300"/>
      <c r="H37" s="300" t="s">
        <v>3526</v>
      </c>
      <c r="I37" s="300" t="s">
        <v>3422</v>
      </c>
      <c r="J37" s="51" t="str">
        <f t="shared" si="0"/>
        <v>GoldChina Henan Zhongyuan Gold Smelter</v>
      </c>
      <c r="K37" s="51" t="str">
        <f t="shared" si="1"/>
        <v>GoldChina Henan Zhongyuan Gold Smelter</v>
      </c>
    </row>
    <row r="38" spans="1:11" ht="10.5" customHeight="1">
      <c r="A38" s="300" t="s">
        <v>2429</v>
      </c>
      <c r="B38" s="300" t="s">
        <v>44</v>
      </c>
      <c r="C38" s="300" t="s">
        <v>4407</v>
      </c>
      <c r="D38" s="300" t="s">
        <v>2287</v>
      </c>
      <c r="E38" s="300" t="s">
        <v>1418</v>
      </c>
      <c r="F38" s="302" t="s">
        <v>3317</v>
      </c>
      <c r="G38" s="300"/>
      <c r="H38" s="300" t="s">
        <v>3486</v>
      </c>
      <c r="I38" s="300" t="s">
        <v>3463</v>
      </c>
      <c r="J38" s="51" t="str">
        <f t="shared" si="0"/>
        <v>GoldChina's Shandong Gold Mining Co., Ltd</v>
      </c>
      <c r="K38" s="51" t="str">
        <f t="shared" si="1"/>
        <v>GoldChina's Shandong Gold Mining Co., Ltd</v>
      </c>
    </row>
    <row r="39" spans="1:11" ht="10.5" customHeight="1">
      <c r="A39" s="300" t="s">
        <v>2429</v>
      </c>
      <c r="B39" s="301" t="s">
        <v>1058</v>
      </c>
      <c r="C39" s="301" t="s">
        <v>1058</v>
      </c>
      <c r="D39" s="301" t="s">
        <v>2355</v>
      </c>
      <c r="E39" s="300" t="s">
        <v>1344</v>
      </c>
      <c r="F39" s="302" t="s">
        <v>3317</v>
      </c>
      <c r="G39" s="300"/>
      <c r="H39" s="300" t="s">
        <v>3361</v>
      </c>
      <c r="I39" s="300" t="s">
        <v>3321</v>
      </c>
      <c r="J39" s="51" t="str">
        <f t="shared" si="0"/>
        <v>GoldChugai Mining</v>
      </c>
      <c r="K39" s="51" t="str">
        <f t="shared" si="1"/>
        <v>GoldChugai Mining</v>
      </c>
    </row>
    <row r="40" spans="1:11" ht="10.5" customHeight="1">
      <c r="A40" s="300" t="s">
        <v>2429</v>
      </c>
      <c r="B40" s="300" t="s">
        <v>4380</v>
      </c>
      <c r="C40" s="300" t="s">
        <v>4380</v>
      </c>
      <c r="D40" s="300" t="s">
        <v>2362</v>
      </c>
      <c r="E40" s="300" t="s">
        <v>1345</v>
      </c>
      <c r="F40" s="302" t="s">
        <v>3317</v>
      </c>
      <c r="G40" s="300"/>
      <c r="H40" s="300" t="s">
        <v>3362</v>
      </c>
      <c r="I40" s="300" t="s">
        <v>3363</v>
      </c>
      <c r="J40" s="51" t="str">
        <f t="shared" si="0"/>
        <v>GoldDaejin Indus Co., Ltd.</v>
      </c>
      <c r="K40" s="51" t="str">
        <f t="shared" si="1"/>
        <v>GoldDaejin Indus Co., Ltd.</v>
      </c>
    </row>
    <row r="41" spans="1:11" ht="10.5" customHeight="1">
      <c r="A41" s="300" t="s">
        <v>2429</v>
      </c>
      <c r="B41" s="300" t="s">
        <v>3364</v>
      </c>
      <c r="C41" s="300" t="s">
        <v>4380</v>
      </c>
      <c r="D41" s="300" t="s">
        <v>2362</v>
      </c>
      <c r="E41" s="300" t="s">
        <v>1345</v>
      </c>
      <c r="F41" s="302" t="s">
        <v>3317</v>
      </c>
      <c r="G41" s="300"/>
      <c r="H41" s="300" t="s">
        <v>3362</v>
      </c>
      <c r="I41" s="300" t="s">
        <v>3363</v>
      </c>
      <c r="J41" s="51" t="str">
        <f t="shared" si="0"/>
        <v>GoldDaejin Industry</v>
      </c>
      <c r="K41" s="51" t="str">
        <f t="shared" si="1"/>
        <v>GoldDaejin Industry</v>
      </c>
    </row>
    <row r="42" spans="1:11" ht="10.5" customHeight="1">
      <c r="A42" s="300" t="s">
        <v>2429</v>
      </c>
      <c r="B42" s="300" t="s">
        <v>1346</v>
      </c>
      <c r="C42" s="300" t="s">
        <v>1346</v>
      </c>
      <c r="D42" s="300" t="s">
        <v>2287</v>
      </c>
      <c r="E42" s="300" t="s">
        <v>1347</v>
      </c>
      <c r="F42" s="302" t="s">
        <v>3317</v>
      </c>
      <c r="G42" s="300"/>
      <c r="H42" s="300" t="s">
        <v>3365</v>
      </c>
      <c r="I42" s="300" t="s">
        <v>3366</v>
      </c>
      <c r="J42" s="51" t="str">
        <f t="shared" si="0"/>
        <v>GoldDaye Non-Ferrous Metals Mining Ltd.</v>
      </c>
      <c r="K42" s="51" t="str">
        <f t="shared" si="1"/>
        <v>GoldDaye Non-Ferrous Metals Mining Ltd.</v>
      </c>
    </row>
    <row r="43" spans="1:11" ht="10.5" customHeight="1">
      <c r="A43" s="300" t="s">
        <v>2429</v>
      </c>
      <c r="B43" s="300" t="s">
        <v>1258</v>
      </c>
      <c r="C43" s="300" t="s">
        <v>4592</v>
      </c>
      <c r="D43" s="300" t="s">
        <v>2362</v>
      </c>
      <c r="E43" s="300" t="s">
        <v>1348</v>
      </c>
      <c r="F43" s="302" t="s">
        <v>3317</v>
      </c>
      <c r="G43" s="300"/>
      <c r="H43" s="300" t="s">
        <v>3367</v>
      </c>
      <c r="I43" s="300" t="s">
        <v>3368</v>
      </c>
      <c r="J43" s="51" t="str">
        <f t="shared" si="0"/>
        <v>GoldDo Sung Corporation</v>
      </c>
      <c r="K43" s="51" t="str">
        <f t="shared" si="1"/>
        <v>GoldDo Sung Corporation</v>
      </c>
    </row>
    <row r="44" spans="1:11" ht="10.5" customHeight="1">
      <c r="A44" s="300" t="s">
        <v>2429</v>
      </c>
      <c r="B44" s="300" t="s">
        <v>1349</v>
      </c>
      <c r="C44" s="300" t="s">
        <v>4529</v>
      </c>
      <c r="D44" s="300" t="s">
        <v>2301</v>
      </c>
      <c r="E44" s="300" t="s">
        <v>1350</v>
      </c>
      <c r="F44" s="302" t="s">
        <v>3317</v>
      </c>
      <c r="G44" s="300"/>
      <c r="H44" s="300" t="s">
        <v>3324</v>
      </c>
      <c r="I44" s="300" t="s">
        <v>3325</v>
      </c>
      <c r="J44" s="51" t="str">
        <f t="shared" si="0"/>
        <v>GoldDoduco</v>
      </c>
      <c r="K44" s="51" t="str">
        <f t="shared" si="1"/>
        <v>GoldDoduco</v>
      </c>
    </row>
    <row r="45" spans="1:11" ht="10.5" customHeight="1">
      <c r="A45" s="300" t="s">
        <v>2429</v>
      </c>
      <c r="B45" s="300" t="s">
        <v>4529</v>
      </c>
      <c r="C45" s="300" t="s">
        <v>4529</v>
      </c>
      <c r="D45" s="300" t="s">
        <v>2301</v>
      </c>
      <c r="E45" s="300" t="s">
        <v>1350</v>
      </c>
      <c r="F45" s="302" t="s">
        <v>3317</v>
      </c>
      <c r="G45" s="300"/>
      <c r="H45" s="300" t="s">
        <v>3324</v>
      </c>
      <c r="I45" s="300" t="s">
        <v>3325</v>
      </c>
      <c r="J45" s="51" t="str">
        <f t="shared" si="0"/>
        <v>GoldDODUCO GmbH</v>
      </c>
      <c r="K45" s="51" t="str">
        <f t="shared" si="1"/>
        <v>GoldDODUCO GmbH</v>
      </c>
    </row>
    <row r="46" spans="1:11" ht="10.5" customHeight="1">
      <c r="A46" s="300" t="s">
        <v>2429</v>
      </c>
      <c r="B46" s="300" t="s">
        <v>64</v>
      </c>
      <c r="C46" s="300" t="s">
        <v>4592</v>
      </c>
      <c r="D46" s="300" t="s">
        <v>2362</v>
      </c>
      <c r="E46" s="300" t="s">
        <v>1348</v>
      </c>
      <c r="F46" s="302" t="s">
        <v>3317</v>
      </c>
      <c r="G46" s="300"/>
      <c r="H46" s="300" t="s">
        <v>3367</v>
      </c>
      <c r="I46" s="300" t="s">
        <v>3368</v>
      </c>
      <c r="J46" s="51" t="str">
        <f t="shared" si="0"/>
        <v>GoldDosung metal</v>
      </c>
      <c r="K46" s="51" t="str">
        <f t="shared" si="1"/>
        <v>GoldDosung metal</v>
      </c>
    </row>
    <row r="47" spans="1:11" ht="10.5" customHeight="1">
      <c r="A47" s="300" t="s">
        <v>2429</v>
      </c>
      <c r="B47" s="300" t="s">
        <v>1890</v>
      </c>
      <c r="C47" s="300" t="s">
        <v>1890</v>
      </c>
      <c r="D47" s="300" t="s">
        <v>2355</v>
      </c>
      <c r="E47" s="300" t="s">
        <v>1351</v>
      </c>
      <c r="F47" s="302" t="s">
        <v>3317</v>
      </c>
      <c r="G47" s="300"/>
      <c r="H47" s="300" t="s">
        <v>3369</v>
      </c>
      <c r="I47" s="300" t="s">
        <v>3370</v>
      </c>
      <c r="J47" s="51" t="str">
        <f t="shared" si="0"/>
        <v>GoldDowa</v>
      </c>
      <c r="K47" s="51" t="str">
        <f t="shared" si="1"/>
        <v>GoldDowa</v>
      </c>
    </row>
    <row r="48" spans="1:11" ht="10.5" customHeight="1">
      <c r="A48" s="300" t="s">
        <v>2429</v>
      </c>
      <c r="B48" s="300" t="s">
        <v>3371</v>
      </c>
      <c r="C48" s="300" t="s">
        <v>1890</v>
      </c>
      <c r="D48" s="300" t="s">
        <v>2355</v>
      </c>
      <c r="E48" s="300" t="s">
        <v>1351</v>
      </c>
      <c r="F48" s="302" t="s">
        <v>3317</v>
      </c>
      <c r="G48" s="300"/>
      <c r="H48" s="300" t="s">
        <v>3369</v>
      </c>
      <c r="I48" s="300" t="s">
        <v>3370</v>
      </c>
      <c r="J48" s="51" t="str">
        <f t="shared" si="0"/>
        <v>GoldDowa Kogyo k.k.</v>
      </c>
      <c r="K48" s="51" t="str">
        <f t="shared" si="1"/>
        <v>GoldDowa Kogyo k.k.</v>
      </c>
    </row>
    <row r="49" spans="1:11" ht="10.5" customHeight="1">
      <c r="A49" s="300" t="s">
        <v>2429</v>
      </c>
      <c r="B49" s="300" t="s">
        <v>3372</v>
      </c>
      <c r="C49" s="300" t="s">
        <v>1890</v>
      </c>
      <c r="D49" s="300" t="s">
        <v>2355</v>
      </c>
      <c r="E49" s="300" t="s">
        <v>1351</v>
      </c>
      <c r="F49" s="302" t="s">
        <v>3317</v>
      </c>
      <c r="G49" s="300"/>
      <c r="H49" s="300" t="s">
        <v>3369</v>
      </c>
      <c r="I49" s="300" t="s">
        <v>3370</v>
      </c>
      <c r="J49" s="51" t="str">
        <f t="shared" si="0"/>
        <v>GoldDowa Metalmine Co. Ltd</v>
      </c>
      <c r="K49" s="51" t="str">
        <f t="shared" si="1"/>
        <v>GoldDowa Metalmine Co. Ltd</v>
      </c>
    </row>
    <row r="50" spans="1:11" ht="10.5" customHeight="1">
      <c r="A50" s="300" t="s">
        <v>2429</v>
      </c>
      <c r="B50" s="300" t="s">
        <v>3373</v>
      </c>
      <c r="C50" s="300" t="s">
        <v>1890</v>
      </c>
      <c r="D50" s="300" t="s">
        <v>2355</v>
      </c>
      <c r="E50" s="300" t="s">
        <v>1351</v>
      </c>
      <c r="F50" s="302" t="s">
        <v>3317</v>
      </c>
      <c r="G50" s="300"/>
      <c r="H50" s="300" t="s">
        <v>3369</v>
      </c>
      <c r="I50" s="300" t="s">
        <v>3370</v>
      </c>
      <c r="J50" s="51" t="str">
        <f t="shared" si="0"/>
        <v>GoldDowa Metals &amp; Mining Co. Ltd</v>
      </c>
      <c r="K50" s="51" t="str">
        <f t="shared" si="1"/>
        <v>GoldDowa Metals &amp; Mining Co. Ltd</v>
      </c>
    </row>
    <row r="51" spans="1:11" ht="10.5" customHeight="1">
      <c r="A51" s="300" t="s">
        <v>2429</v>
      </c>
      <c r="B51" s="300" t="s">
        <v>4592</v>
      </c>
      <c r="C51" s="300" t="s">
        <v>4592</v>
      </c>
      <c r="D51" s="300" t="s">
        <v>2362</v>
      </c>
      <c r="E51" s="300" t="s">
        <v>1348</v>
      </c>
      <c r="F51" s="302" t="s">
        <v>3317</v>
      </c>
      <c r="G51" s="300"/>
      <c r="H51" s="300" t="s">
        <v>3367</v>
      </c>
      <c r="I51" s="300" t="s">
        <v>3368</v>
      </c>
      <c r="J51" s="51" t="str">
        <f t="shared" si="0"/>
        <v>GoldDSC (Do Sung Corporation)</v>
      </c>
      <c r="K51" s="51" t="str">
        <f t="shared" si="1"/>
        <v>GoldDSC (Do Sung Corporation)</v>
      </c>
    </row>
    <row r="52" spans="1:11" ht="10.5" customHeight="1">
      <c r="A52" s="300" t="s">
        <v>2429</v>
      </c>
      <c r="B52" s="300" t="s">
        <v>776</v>
      </c>
      <c r="C52" s="300" t="s">
        <v>776</v>
      </c>
      <c r="D52" s="300" t="s">
        <v>2355</v>
      </c>
      <c r="E52" s="300" t="s">
        <v>777</v>
      </c>
      <c r="F52" s="302" t="s">
        <v>3317</v>
      </c>
      <c r="G52" s="300"/>
      <c r="H52" s="300" t="s">
        <v>3374</v>
      </c>
      <c r="I52" s="300" t="s">
        <v>3375</v>
      </c>
      <c r="J52" s="51" t="str">
        <f t="shared" si="0"/>
        <v>GoldEco-System Recycling Co., Ltd.</v>
      </c>
      <c r="K52" s="51" t="str">
        <f t="shared" si="1"/>
        <v>GoldEco-System Recycling Co., Ltd.</v>
      </c>
    </row>
    <row r="53" spans="1:11" ht="10.5" customHeight="1">
      <c r="A53" s="300" t="s">
        <v>2429</v>
      </c>
      <c r="B53" s="300" t="s">
        <v>4502</v>
      </c>
      <c r="C53" s="300" t="s">
        <v>4502</v>
      </c>
      <c r="D53" s="300" t="s">
        <v>1861</v>
      </c>
      <c r="E53" s="300" t="s">
        <v>1395</v>
      </c>
      <c r="F53" s="302" t="s">
        <v>3317</v>
      </c>
      <c r="G53" s="300"/>
      <c r="H53" s="300" t="s">
        <v>3453</v>
      </c>
      <c r="I53" s="300" t="s">
        <v>3454</v>
      </c>
      <c r="J53" s="51" t="str">
        <f t="shared" si="0"/>
        <v>GoldElemetal Refining, LLC</v>
      </c>
      <c r="K53" s="51" t="str">
        <f t="shared" si="1"/>
        <v>GoldElemetal Refining, LLC</v>
      </c>
    </row>
    <row r="54" spans="1:11" ht="10.5" customHeight="1">
      <c r="A54" s="300" t="s">
        <v>2429</v>
      </c>
      <c r="B54" s="300" t="s">
        <v>3558</v>
      </c>
      <c r="C54" s="300" t="s">
        <v>3558</v>
      </c>
      <c r="D54" s="300" t="s">
        <v>2253</v>
      </c>
      <c r="E54" s="300" t="s">
        <v>3559</v>
      </c>
      <c r="F54" s="302" t="s">
        <v>3317</v>
      </c>
      <c r="G54" s="300"/>
      <c r="H54" s="300" t="s">
        <v>3557</v>
      </c>
      <c r="I54" s="300" t="s">
        <v>3557</v>
      </c>
      <c r="J54" s="51" t="str">
        <f t="shared" si="0"/>
        <v>GoldEmirates Gold DMCC</v>
      </c>
      <c r="K54" s="51" t="str">
        <f t="shared" si="1"/>
        <v>GoldEmirates Gold DMCC</v>
      </c>
    </row>
    <row r="55" spans="1:11" ht="10.5" customHeight="1">
      <c r="A55" s="300" t="s">
        <v>2429</v>
      </c>
      <c r="B55" s="300" t="s">
        <v>3539</v>
      </c>
      <c r="C55" s="300" t="s">
        <v>3539</v>
      </c>
      <c r="D55" s="300" t="s">
        <v>2352</v>
      </c>
      <c r="E55" s="300" t="s">
        <v>3540</v>
      </c>
      <c r="F55" s="302" t="s">
        <v>3317</v>
      </c>
      <c r="G55" s="300"/>
      <c r="H55" s="300" t="s">
        <v>3541</v>
      </c>
      <c r="I55" s="300" t="s">
        <v>3542</v>
      </c>
      <c r="J55" s="51" t="str">
        <f t="shared" si="0"/>
        <v>GoldFaggi Enrico S.p.A.</v>
      </c>
      <c r="K55" s="51" t="str">
        <f t="shared" si="1"/>
        <v>GoldFaggi Enrico S.p.A.</v>
      </c>
    </row>
    <row r="56" spans="1:11" ht="10.5" customHeight="1">
      <c r="A56" s="300" t="s">
        <v>2429</v>
      </c>
      <c r="B56" s="300" t="s">
        <v>2816</v>
      </c>
      <c r="C56" s="300" t="s">
        <v>2816</v>
      </c>
      <c r="D56" s="300" t="s">
        <v>1877</v>
      </c>
      <c r="E56" s="300" t="s">
        <v>2817</v>
      </c>
      <c r="F56" s="302" t="s">
        <v>3317</v>
      </c>
      <c r="G56" s="300"/>
      <c r="H56" s="300" t="s">
        <v>3551</v>
      </c>
      <c r="I56" s="300" t="s">
        <v>3552</v>
      </c>
      <c r="J56" s="51" t="str">
        <f t="shared" si="0"/>
        <v>GoldFidelity Printers and Refiners Ltd.</v>
      </c>
      <c r="K56" s="51" t="str">
        <f t="shared" si="1"/>
        <v>GoldFidelity Printers and Refiners Ltd.</v>
      </c>
    </row>
    <row r="57" spans="1:11" ht="10.5" customHeight="1">
      <c r="A57" s="300" t="s">
        <v>2429</v>
      </c>
      <c r="B57" s="300" t="s">
        <v>1891</v>
      </c>
      <c r="C57" s="297" t="s">
        <v>4498</v>
      </c>
      <c r="D57" s="300" t="s">
        <v>1819</v>
      </c>
      <c r="E57" s="300" t="s">
        <v>1352</v>
      </c>
      <c r="F57" s="302" t="s">
        <v>3317</v>
      </c>
      <c r="G57" s="300"/>
      <c r="H57" s="300" t="s">
        <v>3376</v>
      </c>
      <c r="I57" s="300" t="s">
        <v>4594</v>
      </c>
      <c r="J57" s="51" t="str">
        <f t="shared" si="0"/>
        <v>GoldFSE Novosibirsk Refinery</v>
      </c>
      <c r="K57" s="51" t="str">
        <f t="shared" si="1"/>
        <v>GoldFSE Novosibirsk Refinery</v>
      </c>
    </row>
    <row r="58" spans="1:11" ht="10.5" customHeight="1">
      <c r="A58" s="300" t="s">
        <v>2429</v>
      </c>
      <c r="B58" s="300" t="s">
        <v>45</v>
      </c>
      <c r="C58" s="300" t="s">
        <v>4526</v>
      </c>
      <c r="D58" s="300" t="s">
        <v>2287</v>
      </c>
      <c r="E58" s="300" t="s">
        <v>1431</v>
      </c>
      <c r="F58" s="302" t="s">
        <v>3317</v>
      </c>
      <c r="G58" s="300"/>
      <c r="H58" s="300" t="s">
        <v>3531</v>
      </c>
      <c r="I58" s="300" t="s">
        <v>3532</v>
      </c>
      <c r="J58" s="51" t="str">
        <f t="shared" si="0"/>
        <v>GoldFujian Zijin mining stock company gold smelter</v>
      </c>
      <c r="K58" s="51" t="str">
        <f t="shared" si="1"/>
        <v>GoldFujian Zijin mining stock company gold smelter</v>
      </c>
    </row>
    <row r="59" spans="1:11" ht="10.5" customHeight="1">
      <c r="A59" s="300" t="s">
        <v>2429</v>
      </c>
      <c r="B59" s="300" t="s">
        <v>4381</v>
      </c>
      <c r="C59" s="300" t="s">
        <v>4381</v>
      </c>
      <c r="D59" s="300" t="s">
        <v>2287</v>
      </c>
      <c r="E59" s="300" t="s">
        <v>1353</v>
      </c>
      <c r="F59" s="302" t="s">
        <v>3317</v>
      </c>
      <c r="G59" s="300"/>
      <c r="H59" s="300" t="s">
        <v>3377</v>
      </c>
      <c r="I59" s="300" t="s">
        <v>3378</v>
      </c>
      <c r="J59" s="51" t="str">
        <f t="shared" si="0"/>
        <v>GoldGansu Seemine Material Hi-Tech Co., Ltd.</v>
      </c>
      <c r="K59" s="51" t="str">
        <f t="shared" si="1"/>
        <v>GoldGansu Seemine Material Hi-Tech Co., Ltd.</v>
      </c>
    </row>
    <row r="60" spans="1:11" ht="10.5" customHeight="1">
      <c r="A60" s="300" t="s">
        <v>2429</v>
      </c>
      <c r="B60" s="300" t="s">
        <v>3543</v>
      </c>
      <c r="C60" s="300" t="s">
        <v>3543</v>
      </c>
      <c r="D60" s="300" t="s">
        <v>1861</v>
      </c>
      <c r="E60" s="300" t="s">
        <v>3544</v>
      </c>
      <c r="F60" s="302" t="s">
        <v>3317</v>
      </c>
      <c r="G60" s="300"/>
      <c r="H60" s="300" t="s">
        <v>3318</v>
      </c>
      <c r="I60" s="300" t="s">
        <v>3319</v>
      </c>
      <c r="J60" s="51" t="str">
        <f t="shared" si="0"/>
        <v>GoldGeib Refining Corporation</v>
      </c>
      <c r="K60" s="51" t="str">
        <f t="shared" si="1"/>
        <v>GoldGeib Refining Corporation</v>
      </c>
    </row>
    <row r="61" spans="1:11" ht="10.5" customHeight="1">
      <c r="A61" s="300" t="s">
        <v>2429</v>
      </c>
      <c r="B61" s="300" t="s">
        <v>46</v>
      </c>
      <c r="C61" s="300" t="s">
        <v>4407</v>
      </c>
      <c r="D61" s="300" t="s">
        <v>2287</v>
      </c>
      <c r="E61" s="300" t="s">
        <v>1418</v>
      </c>
      <c r="F61" s="302" t="s">
        <v>3317</v>
      </c>
      <c r="G61" s="300"/>
      <c r="H61" s="300" t="s">
        <v>3486</v>
      </c>
      <c r="I61" s="300" t="s">
        <v>3463</v>
      </c>
      <c r="J61" s="51" t="str">
        <f t="shared" si="0"/>
        <v>GoldGold Mining in Shandong (Laizhou) Limited Company</v>
      </c>
      <c r="K61" s="51" t="str">
        <f t="shared" si="1"/>
        <v>GoldGold Mining in Shandong (Laizhou) Limited Company</v>
      </c>
    </row>
    <row r="62" spans="1:11" ht="10.5" customHeight="1">
      <c r="A62" s="300" t="s">
        <v>2429</v>
      </c>
      <c r="B62" s="300" t="s">
        <v>3503</v>
      </c>
      <c r="C62" s="300" t="s">
        <v>4530</v>
      </c>
      <c r="D62" s="300" t="s">
        <v>2287</v>
      </c>
      <c r="E62" s="300" t="s">
        <v>1417</v>
      </c>
      <c r="F62" s="302" t="s">
        <v>3317</v>
      </c>
      <c r="G62" s="300"/>
      <c r="H62" s="300" t="s">
        <v>3490</v>
      </c>
      <c r="I62" s="300" t="s">
        <v>3491</v>
      </c>
      <c r="J62" s="51" t="str">
        <f t="shared" si="0"/>
        <v>GoldGreat Wall Precious Metals Co,. LTD.</v>
      </c>
      <c r="K62" s="51" t="str">
        <f t="shared" si="1"/>
        <v>GoldGreat Wall Precious Metals Co,. LTD.</v>
      </c>
    </row>
    <row r="63" spans="1:11" ht="10.5" customHeight="1">
      <c r="A63" s="300" t="s">
        <v>2429</v>
      </c>
      <c r="B63" s="300" t="s">
        <v>4530</v>
      </c>
      <c r="C63" s="300" t="s">
        <v>4530</v>
      </c>
      <c r="D63" s="300" t="s">
        <v>2287</v>
      </c>
      <c r="E63" s="300" t="s">
        <v>1417</v>
      </c>
      <c r="F63" s="302" t="s">
        <v>3317</v>
      </c>
      <c r="G63" s="300"/>
      <c r="H63" s="300" t="s">
        <v>3490</v>
      </c>
      <c r="I63" s="300" t="s">
        <v>3491</v>
      </c>
      <c r="J63" s="51" t="str">
        <f t="shared" si="0"/>
        <v>GoldGreat Wall Precious Metals Co., Ltd. of CBPM</v>
      </c>
      <c r="K63" s="51" t="str">
        <f t="shared" si="1"/>
        <v>GoldGreat Wall Precious Metals Co., Ltd. of CBPM</v>
      </c>
    </row>
    <row r="64" spans="1:11" ht="10.5" customHeight="1">
      <c r="A64" s="300" t="s">
        <v>2429</v>
      </c>
      <c r="B64" s="300" t="s">
        <v>3536</v>
      </c>
      <c r="C64" s="300" t="s">
        <v>1354</v>
      </c>
      <c r="D64" s="300" t="s">
        <v>2287</v>
      </c>
      <c r="E64" s="300" t="s">
        <v>1355</v>
      </c>
      <c r="F64" s="302" t="s">
        <v>3317</v>
      </c>
      <c r="G64" s="300"/>
      <c r="H64" s="300" t="s">
        <v>3534</v>
      </c>
      <c r="I64" s="300" t="s">
        <v>3535</v>
      </c>
      <c r="J64" s="51" t="str">
        <f t="shared" si="0"/>
        <v>GoldGuangdong Gaoyao Co</v>
      </c>
      <c r="K64" s="51" t="str">
        <f t="shared" si="1"/>
        <v>GoldGuangdong Gaoyao Co</v>
      </c>
    </row>
    <row r="65" spans="1:11" ht="10.5" customHeight="1">
      <c r="A65" s="300" t="s">
        <v>2429</v>
      </c>
      <c r="B65" s="300" t="s">
        <v>1354</v>
      </c>
      <c r="C65" s="300" t="s">
        <v>1354</v>
      </c>
      <c r="D65" s="300" t="s">
        <v>2287</v>
      </c>
      <c r="E65" s="300" t="s">
        <v>1355</v>
      </c>
      <c r="F65" s="302" t="s">
        <v>3317</v>
      </c>
      <c r="G65" s="300"/>
      <c r="H65" s="300" t="s">
        <v>3534</v>
      </c>
      <c r="I65" s="300" t="s">
        <v>3535</v>
      </c>
      <c r="J65" s="51" t="str">
        <f t="shared" si="0"/>
        <v>GoldGuangdong Jinding Gold Limited</v>
      </c>
      <c r="K65" s="51" t="str">
        <f t="shared" si="1"/>
        <v>GoldGuangdong Jinding Gold Limited</v>
      </c>
    </row>
    <row r="66" spans="1:11" ht="10.5" customHeight="1">
      <c r="A66" s="300" t="s">
        <v>2429</v>
      </c>
      <c r="B66" s="300" t="s">
        <v>3379</v>
      </c>
      <c r="C66" s="300" t="s">
        <v>3379</v>
      </c>
      <c r="D66" s="300" t="s">
        <v>2287</v>
      </c>
      <c r="E66" s="300" t="s">
        <v>3380</v>
      </c>
      <c r="F66" s="302" t="s">
        <v>3317</v>
      </c>
      <c r="G66" s="300"/>
      <c r="H66" s="300" t="s">
        <v>3381</v>
      </c>
      <c r="I66" s="300" t="s">
        <v>3464</v>
      </c>
      <c r="J66" s="51" t="str">
        <f t="shared" si="0"/>
        <v>GoldGuoda Safina High-Tech Environmental Refinery Co., Ltd.</v>
      </c>
      <c r="K66" s="51" t="str">
        <f t="shared" si="1"/>
        <v>GoldGuoda Safina High-Tech Environmental Refinery Co., Ltd.</v>
      </c>
    </row>
    <row r="67" spans="1:11" ht="10.5" customHeight="1">
      <c r="A67" s="300" t="s">
        <v>2429</v>
      </c>
      <c r="B67" s="300" t="s">
        <v>773</v>
      </c>
      <c r="C67" s="300" t="s">
        <v>773</v>
      </c>
      <c r="D67" s="300" t="s">
        <v>2287</v>
      </c>
      <c r="E67" s="300" t="s">
        <v>774</v>
      </c>
      <c r="F67" s="302" t="s">
        <v>3317</v>
      </c>
      <c r="G67" s="300"/>
      <c r="H67" s="300" t="s">
        <v>3384</v>
      </c>
      <c r="I67" s="300" t="s">
        <v>3385</v>
      </c>
      <c r="J67" s="51" t="str">
        <f t="shared" si="0"/>
        <v>GoldHangzhou Fuchunjiang Smelting Co., Ltd.</v>
      </c>
      <c r="K67" s="51" t="str">
        <f t="shared" si="1"/>
        <v>GoldHangzhou Fuchunjiang Smelting Co., Ltd.</v>
      </c>
    </row>
    <row r="68" spans="1:11" ht="10.5" customHeight="1">
      <c r="A68" s="300" t="s">
        <v>2429</v>
      </c>
      <c r="B68" s="300" t="s">
        <v>2063</v>
      </c>
      <c r="C68" s="300" t="s">
        <v>2063</v>
      </c>
      <c r="D68" s="300" t="s">
        <v>2301</v>
      </c>
      <c r="E68" s="300" t="s">
        <v>1356</v>
      </c>
      <c r="F68" s="302" t="s">
        <v>3317</v>
      </c>
      <c r="G68" s="300"/>
      <c r="H68" s="300" t="s">
        <v>3324</v>
      </c>
      <c r="I68" s="300" t="s">
        <v>3325</v>
      </c>
      <c r="J68" s="51" t="str">
        <f t="shared" si="0"/>
        <v>GoldHeimerle + Meule GmbH</v>
      </c>
      <c r="K68" s="51" t="str">
        <f t="shared" si="1"/>
        <v>GoldHeimerle + Meule GmbH</v>
      </c>
    </row>
    <row r="69" spans="1:11" ht="10.5" customHeight="1">
      <c r="A69" s="300" t="s">
        <v>2429</v>
      </c>
      <c r="B69" s="300" t="s">
        <v>3527</v>
      </c>
      <c r="C69" s="300" t="s">
        <v>2689</v>
      </c>
      <c r="D69" s="300" t="s">
        <v>2287</v>
      </c>
      <c r="E69" s="300" t="s">
        <v>1430</v>
      </c>
      <c r="F69" s="302" t="s">
        <v>3317</v>
      </c>
      <c r="G69" s="300"/>
      <c r="H69" s="300" t="s">
        <v>3526</v>
      </c>
      <c r="I69" s="300" t="s">
        <v>3422</v>
      </c>
      <c r="J69" s="51" t="str">
        <f t="shared" ref="J69:J132" si="2">A69&amp;B69</f>
        <v>GoldHenan Zhongyuan Gold Refinery Co., Ltd.</v>
      </c>
      <c r="K69" s="51" t="str">
        <f t="shared" ref="K69:K132" si="3">A69&amp;B69</f>
        <v>GoldHenan Zhongyuan Gold Refinery Co., Ltd.</v>
      </c>
    </row>
    <row r="70" spans="1:11" ht="10.5" customHeight="1">
      <c r="A70" s="300" t="s">
        <v>2429</v>
      </c>
      <c r="B70" s="300" t="s">
        <v>3530</v>
      </c>
      <c r="C70" s="300" t="s">
        <v>2689</v>
      </c>
      <c r="D70" s="300" t="s">
        <v>2287</v>
      </c>
      <c r="E70" s="300" t="s">
        <v>1430</v>
      </c>
      <c r="F70" s="302" t="s">
        <v>3317</v>
      </c>
      <c r="G70" s="300"/>
      <c r="H70" s="300" t="s">
        <v>3526</v>
      </c>
      <c r="I70" s="300" t="s">
        <v>3422</v>
      </c>
      <c r="J70" s="51" t="str">
        <f t="shared" si="2"/>
        <v>GoldHenan Zhongyuan Gold Smelter of Zhongjin Gold Co. Ltd.</v>
      </c>
      <c r="K70" s="51" t="str">
        <f t="shared" si="3"/>
        <v>GoldHenan Zhongyuan Gold Smelter of Zhongjin Gold Co. Ltd.</v>
      </c>
    </row>
    <row r="71" spans="1:11" ht="10.5" customHeight="1">
      <c r="A71" s="300" t="s">
        <v>2429</v>
      </c>
      <c r="B71" s="300" t="s">
        <v>47</v>
      </c>
      <c r="C71" s="300" t="s">
        <v>2689</v>
      </c>
      <c r="D71" s="300" t="s">
        <v>2287</v>
      </c>
      <c r="E71" s="300" t="s">
        <v>1430</v>
      </c>
      <c r="F71" s="302" t="s">
        <v>3317</v>
      </c>
      <c r="G71" s="300"/>
      <c r="H71" s="300" t="s">
        <v>3526</v>
      </c>
      <c r="I71" s="300" t="s">
        <v>3422</v>
      </c>
      <c r="J71" s="51" t="str">
        <f t="shared" si="2"/>
        <v>GoldHenan Zhongyuan Gold Smelter of Zhongjin Gold Corporation Limited</v>
      </c>
      <c r="K71" s="51" t="str">
        <f t="shared" si="3"/>
        <v>GoldHenan Zhongyuan Gold Smelter of Zhongjin Gold Corporation Limited</v>
      </c>
    </row>
    <row r="72" spans="1:11" ht="10.5" customHeight="1">
      <c r="A72" s="300" t="s">
        <v>2429</v>
      </c>
      <c r="B72" s="300" t="s">
        <v>86</v>
      </c>
      <c r="C72" s="300" t="s">
        <v>86</v>
      </c>
      <c r="D72" s="300" t="s">
        <v>2287</v>
      </c>
      <c r="E72" s="300" t="s">
        <v>1357</v>
      </c>
      <c r="F72" s="302" t="s">
        <v>3317</v>
      </c>
      <c r="G72" s="300"/>
      <c r="H72" s="300" t="s">
        <v>3386</v>
      </c>
      <c r="I72" s="300" t="s">
        <v>3387</v>
      </c>
      <c r="J72" s="51" t="str">
        <f t="shared" si="2"/>
        <v>GoldHeraeus Ltd. Hong Kong</v>
      </c>
      <c r="K72" s="51" t="str">
        <f t="shared" si="3"/>
        <v>GoldHeraeus Ltd. Hong Kong</v>
      </c>
    </row>
    <row r="73" spans="1:11" ht="10.5" customHeight="1">
      <c r="A73" s="300" t="s">
        <v>2429</v>
      </c>
      <c r="B73" s="300" t="s">
        <v>2560</v>
      </c>
      <c r="C73" s="300" t="s">
        <v>2560</v>
      </c>
      <c r="D73" s="300" t="s">
        <v>2301</v>
      </c>
      <c r="E73" s="300" t="s">
        <v>1358</v>
      </c>
      <c r="F73" s="302" t="s">
        <v>3317</v>
      </c>
      <c r="G73" s="300"/>
      <c r="H73" s="300" t="s">
        <v>3388</v>
      </c>
      <c r="I73" s="300" t="s">
        <v>3389</v>
      </c>
      <c r="J73" s="51" t="str">
        <f t="shared" si="2"/>
        <v>GoldHeraeus Precious Metals GmbH &amp; Co. KG</v>
      </c>
      <c r="K73" s="51" t="str">
        <f t="shared" si="3"/>
        <v>GoldHeraeus Precious Metals GmbH &amp; Co. KG</v>
      </c>
    </row>
    <row r="74" spans="1:11" ht="10.5" customHeight="1">
      <c r="A74" s="300" t="s">
        <v>2429</v>
      </c>
      <c r="B74" s="300" t="s">
        <v>4522</v>
      </c>
      <c r="C74" s="300" t="s">
        <v>4522</v>
      </c>
      <c r="D74" s="300" t="s">
        <v>2287</v>
      </c>
      <c r="E74" s="300" t="s">
        <v>1359</v>
      </c>
      <c r="F74" s="302" t="s">
        <v>3317</v>
      </c>
      <c r="G74" s="300"/>
      <c r="H74" s="300" t="s">
        <v>4367</v>
      </c>
      <c r="I74" s="300" t="s">
        <v>3382</v>
      </c>
      <c r="J74" s="51" t="str">
        <f t="shared" si="2"/>
        <v>GoldHunan Chenzhou Mining Co., Ltd.</v>
      </c>
      <c r="K74" s="51" t="str">
        <f t="shared" si="3"/>
        <v>GoldHunan Chenzhou Mining Co., Ltd.</v>
      </c>
    </row>
    <row r="75" spans="1:11" ht="10.5" customHeight="1">
      <c r="A75" s="300" t="s">
        <v>2429</v>
      </c>
      <c r="B75" s="300" t="s">
        <v>2785</v>
      </c>
      <c r="C75" s="300" t="s">
        <v>4522</v>
      </c>
      <c r="D75" s="300" t="s">
        <v>2287</v>
      </c>
      <c r="E75" s="300" t="s">
        <v>1359</v>
      </c>
      <c r="F75" s="302" t="s">
        <v>3317</v>
      </c>
      <c r="G75" s="300"/>
      <c r="H75" s="300" t="s">
        <v>4367</v>
      </c>
      <c r="I75" s="300" t="s">
        <v>3382</v>
      </c>
      <c r="J75" s="51" t="str">
        <f t="shared" si="2"/>
        <v>GoldHunan Chenzhou Mining Group Co., Ltd.</v>
      </c>
      <c r="K75" s="51" t="str">
        <f t="shared" si="3"/>
        <v>GoldHunan Chenzhou Mining Group Co., Ltd.</v>
      </c>
    </row>
    <row r="76" spans="1:11" ht="10.5" customHeight="1">
      <c r="A76" s="300" t="s">
        <v>2429</v>
      </c>
      <c r="B76" s="300" t="s">
        <v>3391</v>
      </c>
      <c r="C76" s="300" t="s">
        <v>4522</v>
      </c>
      <c r="D76" s="300" t="s">
        <v>2287</v>
      </c>
      <c r="E76" s="300" t="s">
        <v>1359</v>
      </c>
      <c r="F76" s="302" t="s">
        <v>3317</v>
      </c>
      <c r="G76" s="300"/>
      <c r="H76" s="300" t="s">
        <v>4367</v>
      </c>
      <c r="I76" s="300" t="s">
        <v>3382</v>
      </c>
      <c r="J76" s="51" t="str">
        <f t="shared" si="2"/>
        <v>GoldHunan Chenzhou Mining Industry Co. Ltd.</v>
      </c>
      <c r="K76" s="51" t="str">
        <f t="shared" si="3"/>
        <v>GoldHunan Chenzhou Mining Industry Co. Ltd.</v>
      </c>
    </row>
    <row r="77" spans="1:11" ht="10.5" customHeight="1">
      <c r="A77" s="300" t="s">
        <v>2429</v>
      </c>
      <c r="B77" s="300" t="s">
        <v>4384</v>
      </c>
      <c r="C77" s="300" t="s">
        <v>4384</v>
      </c>
      <c r="D77" s="300" t="s">
        <v>2362</v>
      </c>
      <c r="E77" s="300" t="s">
        <v>1360</v>
      </c>
      <c r="F77" s="302" t="s">
        <v>3317</v>
      </c>
      <c r="G77" s="300"/>
      <c r="H77" s="300" t="s">
        <v>3392</v>
      </c>
      <c r="I77" s="300" t="s">
        <v>3368</v>
      </c>
      <c r="J77" s="51" t="str">
        <f t="shared" si="2"/>
        <v>GoldHwasung CJ Co., Ltd.</v>
      </c>
      <c r="K77" s="51" t="str">
        <f t="shared" si="3"/>
        <v>GoldHwasung CJ Co., Ltd.</v>
      </c>
    </row>
    <row r="78" spans="1:11" ht="10.5" customHeight="1">
      <c r="A78" s="300" t="s">
        <v>2429</v>
      </c>
      <c r="B78" s="300" t="s">
        <v>1274</v>
      </c>
      <c r="C78" s="300" t="s">
        <v>1274</v>
      </c>
      <c r="D78" s="300" t="s">
        <v>2287</v>
      </c>
      <c r="E78" s="300" t="s">
        <v>1361</v>
      </c>
      <c r="F78" s="302" t="s">
        <v>3317</v>
      </c>
      <c r="G78" s="300"/>
      <c r="H78" s="300" t="s">
        <v>3393</v>
      </c>
      <c r="I78" s="300" t="s">
        <v>3394</v>
      </c>
      <c r="J78" s="51" t="str">
        <f t="shared" si="2"/>
        <v>GoldInner Mongolia Qiankun Gold and Silver Refinery Share Company Limited</v>
      </c>
      <c r="K78" s="51" t="str">
        <f t="shared" si="3"/>
        <v>GoldInner Mongolia Qiankun Gold and Silver Refinery Share Company Limited</v>
      </c>
    </row>
    <row r="79" spans="1:11" ht="10.5" customHeight="1">
      <c r="A79" s="300" t="s">
        <v>2429</v>
      </c>
      <c r="B79" s="300" t="s">
        <v>2561</v>
      </c>
      <c r="C79" s="300" t="s">
        <v>2561</v>
      </c>
      <c r="D79" s="300" t="s">
        <v>2355</v>
      </c>
      <c r="E79" s="300" t="s">
        <v>1362</v>
      </c>
      <c r="F79" s="302" t="s">
        <v>3317</v>
      </c>
      <c r="G79" s="300"/>
      <c r="H79" s="300" t="s">
        <v>3395</v>
      </c>
      <c r="I79" s="300" t="s">
        <v>3375</v>
      </c>
      <c r="J79" s="51" t="str">
        <f t="shared" si="2"/>
        <v>GoldIshifuku Metal Industry Co., Ltd.</v>
      </c>
      <c r="K79" s="51" t="str">
        <f t="shared" si="3"/>
        <v>GoldIshifuku Metal Industry Co., Ltd.</v>
      </c>
    </row>
    <row r="80" spans="1:11" ht="10.5" customHeight="1">
      <c r="A80" s="300" t="s">
        <v>2429</v>
      </c>
      <c r="B80" s="300" t="s">
        <v>2573</v>
      </c>
      <c r="C80" s="300" t="s">
        <v>2573</v>
      </c>
      <c r="D80" s="300" t="s">
        <v>1853</v>
      </c>
      <c r="E80" s="300" t="s">
        <v>1363</v>
      </c>
      <c r="F80" s="302" t="s">
        <v>3317</v>
      </c>
      <c r="G80" s="300"/>
      <c r="H80" s="300" t="s">
        <v>3396</v>
      </c>
      <c r="I80" s="300" t="s">
        <v>3338</v>
      </c>
      <c r="J80" s="51" t="str">
        <f t="shared" si="2"/>
        <v>GoldIstanbul Gold Refinery</v>
      </c>
      <c r="K80" s="51" t="str">
        <f t="shared" si="3"/>
        <v>GoldIstanbul Gold Refinery</v>
      </c>
    </row>
    <row r="81" spans="1:11" ht="10.5" customHeight="1">
      <c r="A81" s="300" t="s">
        <v>2429</v>
      </c>
      <c r="B81" s="300" t="s">
        <v>1892</v>
      </c>
      <c r="C81" s="300" t="s">
        <v>1892</v>
      </c>
      <c r="D81" s="300" t="s">
        <v>2355</v>
      </c>
      <c r="E81" s="300" t="s">
        <v>1364</v>
      </c>
      <c r="F81" s="302" t="s">
        <v>3317</v>
      </c>
      <c r="G81" s="300"/>
      <c r="H81" s="300" t="s">
        <v>3397</v>
      </c>
      <c r="I81" s="300" t="s">
        <v>3398</v>
      </c>
      <c r="J81" s="51" t="str">
        <f t="shared" si="2"/>
        <v>GoldJapan Mint</v>
      </c>
      <c r="K81" s="51" t="str">
        <f t="shared" si="3"/>
        <v>GoldJapan Mint</v>
      </c>
    </row>
    <row r="82" spans="1:11" ht="10.5" customHeight="1">
      <c r="A82" s="300" t="s">
        <v>2429</v>
      </c>
      <c r="B82" s="300" t="s">
        <v>3401</v>
      </c>
      <c r="C82" s="300" t="s">
        <v>1275</v>
      </c>
      <c r="D82" s="300" t="s">
        <v>2287</v>
      </c>
      <c r="E82" s="300" t="s">
        <v>1365</v>
      </c>
      <c r="F82" s="302" t="s">
        <v>3317</v>
      </c>
      <c r="G82" s="300"/>
      <c r="H82" s="300" t="s">
        <v>3399</v>
      </c>
      <c r="I82" s="300" t="s">
        <v>3400</v>
      </c>
      <c r="J82" s="51" t="str">
        <f t="shared" si="2"/>
        <v>GoldJCC</v>
      </c>
      <c r="K82" s="51" t="str">
        <f t="shared" si="3"/>
        <v>GoldJCC</v>
      </c>
    </row>
    <row r="83" spans="1:11" ht="10.5" customHeight="1">
      <c r="A83" s="300" t="s">
        <v>2429</v>
      </c>
      <c r="B83" s="300" t="s">
        <v>1275</v>
      </c>
      <c r="C83" s="300" t="s">
        <v>1275</v>
      </c>
      <c r="D83" s="300" t="s">
        <v>2287</v>
      </c>
      <c r="E83" s="300" t="s">
        <v>1365</v>
      </c>
      <c r="F83" s="302" t="s">
        <v>3317</v>
      </c>
      <c r="G83" s="300"/>
      <c r="H83" s="300" t="s">
        <v>3399</v>
      </c>
      <c r="I83" s="300" t="s">
        <v>3400</v>
      </c>
      <c r="J83" s="51" t="str">
        <f t="shared" si="2"/>
        <v>GoldJiangxi Copper Company Limited</v>
      </c>
      <c r="K83" s="51" t="str">
        <f t="shared" si="3"/>
        <v>GoldJiangxi Copper Company Limited</v>
      </c>
    </row>
    <row r="84" spans="1:11" ht="10.5" customHeight="1">
      <c r="A84" s="300" t="s">
        <v>2429</v>
      </c>
      <c r="B84" s="300" t="s">
        <v>2036</v>
      </c>
      <c r="C84" s="300" t="s">
        <v>4500</v>
      </c>
      <c r="D84" s="300" t="s">
        <v>2283</v>
      </c>
      <c r="E84" s="300" t="s">
        <v>1367</v>
      </c>
      <c r="F84" s="302" t="s">
        <v>3317</v>
      </c>
      <c r="G84" s="300"/>
      <c r="H84" s="300" t="s">
        <v>3405</v>
      </c>
      <c r="I84" s="300" t="s">
        <v>3406</v>
      </c>
      <c r="J84" s="51" t="str">
        <f t="shared" si="2"/>
        <v>GoldJohnson Matthey Canada</v>
      </c>
      <c r="K84" s="51" t="str">
        <f t="shared" si="3"/>
        <v>GoldJohnson Matthey Canada</v>
      </c>
    </row>
    <row r="85" spans="1:11" ht="10.5" customHeight="1">
      <c r="A85" s="300" t="s">
        <v>2429</v>
      </c>
      <c r="B85" s="300" t="s">
        <v>4385</v>
      </c>
      <c r="C85" s="300" t="s">
        <v>4501</v>
      </c>
      <c r="D85" s="300" t="s">
        <v>1861</v>
      </c>
      <c r="E85" s="300" t="s">
        <v>1366</v>
      </c>
      <c r="F85" s="302" t="s">
        <v>3317</v>
      </c>
      <c r="G85" s="300"/>
      <c r="H85" s="300" t="s">
        <v>3402</v>
      </c>
      <c r="I85" s="300" t="s">
        <v>3403</v>
      </c>
      <c r="J85" s="51" t="str">
        <f t="shared" si="2"/>
        <v>GoldJohnson Matthey Inc.</v>
      </c>
      <c r="K85" s="51" t="str">
        <f t="shared" si="3"/>
        <v>GoldJohnson Matthey Inc.</v>
      </c>
    </row>
    <row r="86" spans="1:11" ht="10.5" customHeight="1">
      <c r="A86" s="300" t="s">
        <v>2429</v>
      </c>
      <c r="B86" s="300" t="s">
        <v>3404</v>
      </c>
      <c r="C86" s="300" t="s">
        <v>4501</v>
      </c>
      <c r="D86" s="300" t="s">
        <v>1861</v>
      </c>
      <c r="E86" s="300" t="s">
        <v>1366</v>
      </c>
      <c r="F86" s="302" t="s">
        <v>3317</v>
      </c>
      <c r="G86" s="300"/>
      <c r="H86" s="300" t="s">
        <v>3402</v>
      </c>
      <c r="I86" s="300" t="s">
        <v>3403</v>
      </c>
      <c r="J86" s="51" t="str">
        <f t="shared" si="2"/>
        <v>GoldJohnson Matthey Inc. (USA)</v>
      </c>
      <c r="K86" s="51" t="str">
        <f t="shared" si="3"/>
        <v>GoldJohnson Matthey Inc. (USA)</v>
      </c>
    </row>
    <row r="87" spans="1:11" ht="10.5" customHeight="1">
      <c r="A87" s="300" t="s">
        <v>2429</v>
      </c>
      <c r="B87" s="300" t="s">
        <v>4386</v>
      </c>
      <c r="C87" s="300" t="s">
        <v>4500</v>
      </c>
      <c r="D87" s="300" t="s">
        <v>2283</v>
      </c>
      <c r="E87" s="300" t="s">
        <v>1367</v>
      </c>
      <c r="F87" s="302" t="s">
        <v>3317</v>
      </c>
      <c r="G87" s="300"/>
      <c r="H87" s="300" t="s">
        <v>3405</v>
      </c>
      <c r="I87" s="300" t="s">
        <v>3406</v>
      </c>
      <c r="J87" s="51" t="str">
        <f t="shared" si="2"/>
        <v>GoldJohnson Matthey Limited</v>
      </c>
      <c r="K87" s="51" t="str">
        <f t="shared" si="3"/>
        <v>GoldJohnson Matthey Limited</v>
      </c>
    </row>
    <row r="88" spans="1:11" ht="10.5" customHeight="1">
      <c r="A88" s="300" t="s">
        <v>2429</v>
      </c>
      <c r="B88" s="300" t="s">
        <v>1893</v>
      </c>
      <c r="C88" s="300" t="s">
        <v>1893</v>
      </c>
      <c r="D88" s="300" t="s">
        <v>1819</v>
      </c>
      <c r="E88" s="300" t="s">
        <v>1368</v>
      </c>
      <c r="F88" s="302" t="s">
        <v>3317</v>
      </c>
      <c r="G88" s="300"/>
      <c r="H88" s="300" t="s">
        <v>3407</v>
      </c>
      <c r="I88" s="300" t="s">
        <v>3408</v>
      </c>
      <c r="J88" s="51" t="str">
        <f t="shared" si="2"/>
        <v>GoldJSC Ekaterinburg Non-Ferrous Metal Processing Plant</v>
      </c>
      <c r="K88" s="51" t="str">
        <f t="shared" si="3"/>
        <v>GoldJSC Ekaterinburg Non-Ferrous Metal Processing Plant</v>
      </c>
    </row>
    <row r="89" spans="1:11" ht="10.5" customHeight="1">
      <c r="A89" s="300" t="s">
        <v>2429</v>
      </c>
      <c r="B89" s="300" t="s">
        <v>2862</v>
      </c>
      <c r="C89" s="300" t="s">
        <v>2862</v>
      </c>
      <c r="D89" s="300" t="s">
        <v>1819</v>
      </c>
      <c r="E89" s="300" t="s">
        <v>1369</v>
      </c>
      <c r="F89" s="302" t="s">
        <v>3317</v>
      </c>
      <c r="G89" s="300"/>
      <c r="H89" s="300" t="s">
        <v>3407</v>
      </c>
      <c r="I89" s="300" t="s">
        <v>3408</v>
      </c>
      <c r="J89" s="51" t="str">
        <f t="shared" si="2"/>
        <v>GoldJSC Uralelectromed</v>
      </c>
      <c r="K89" s="51" t="str">
        <f t="shared" si="3"/>
        <v>GoldJSC Uralelectromed</v>
      </c>
    </row>
    <row r="90" spans="1:11" ht="10.5" customHeight="1">
      <c r="A90" s="300" t="s">
        <v>2429</v>
      </c>
      <c r="B90" s="300" t="s">
        <v>87</v>
      </c>
      <c r="C90" s="300" t="s">
        <v>87</v>
      </c>
      <c r="D90" s="300" t="s">
        <v>2355</v>
      </c>
      <c r="E90" s="300" t="s">
        <v>1370</v>
      </c>
      <c r="F90" s="302" t="s">
        <v>3317</v>
      </c>
      <c r="G90" s="300"/>
      <c r="H90" s="300" t="s">
        <v>3409</v>
      </c>
      <c r="I90" s="300" t="s">
        <v>3409</v>
      </c>
      <c r="J90" s="51" t="str">
        <f t="shared" si="2"/>
        <v>GoldJX Nippon Mining &amp; Metals Co., Ltd.</v>
      </c>
      <c r="K90" s="51" t="str">
        <f t="shared" si="3"/>
        <v>GoldJX Nippon Mining &amp; Metals Co., Ltd.</v>
      </c>
    </row>
    <row r="91" spans="1:11">
      <c r="A91" s="300" t="s">
        <v>2429</v>
      </c>
      <c r="B91" s="300" t="s">
        <v>3560</v>
      </c>
      <c r="C91" s="300" t="s">
        <v>3560</v>
      </c>
      <c r="D91" s="300" t="s">
        <v>2253</v>
      </c>
      <c r="E91" s="300" t="s">
        <v>3561</v>
      </c>
      <c r="F91" s="302" t="s">
        <v>3317</v>
      </c>
      <c r="G91" s="300"/>
      <c r="H91" s="300" t="s">
        <v>3557</v>
      </c>
      <c r="I91" s="300" t="s">
        <v>3557</v>
      </c>
      <c r="J91" s="51" t="str">
        <f t="shared" si="2"/>
        <v>GoldKaloti Precious Metals</v>
      </c>
      <c r="K91" s="51" t="str">
        <f t="shared" si="3"/>
        <v>GoldKaloti Precious Metals</v>
      </c>
    </row>
    <row r="92" spans="1:11" ht="10.5" customHeight="1">
      <c r="A92" s="300" t="s">
        <v>2429</v>
      </c>
      <c r="B92" s="300" t="s">
        <v>4478</v>
      </c>
      <c r="C92" s="300" t="s">
        <v>4478</v>
      </c>
      <c r="D92" s="300" t="s">
        <v>2356</v>
      </c>
      <c r="E92" s="300" t="s">
        <v>4479</v>
      </c>
      <c r="F92" s="302" t="s">
        <v>3317</v>
      </c>
      <c r="G92" s="300"/>
      <c r="H92" s="300" t="s">
        <v>4481</v>
      </c>
      <c r="I92" s="300" t="s">
        <v>4480</v>
      </c>
      <c r="J92" s="51" t="str">
        <f t="shared" si="2"/>
        <v>GoldKazakhmys Smelting LLC</v>
      </c>
      <c r="K92" s="51" t="str">
        <f t="shared" si="3"/>
        <v>GoldKazakhmys Smelting LLC</v>
      </c>
    </row>
    <row r="93" spans="1:11" ht="10.5" customHeight="1">
      <c r="A93" s="300" t="s">
        <v>2429</v>
      </c>
      <c r="B93" s="300" t="s">
        <v>3410</v>
      </c>
      <c r="C93" s="300" t="s">
        <v>3410</v>
      </c>
      <c r="D93" s="300" t="s">
        <v>2356</v>
      </c>
      <c r="E93" s="300" t="s">
        <v>1371</v>
      </c>
      <c r="F93" s="302" t="s">
        <v>3317</v>
      </c>
      <c r="G93" s="300"/>
      <c r="H93" s="300" t="s">
        <v>3411</v>
      </c>
      <c r="I93" s="300" t="s">
        <v>3604</v>
      </c>
      <c r="J93" s="51" t="str">
        <f t="shared" si="2"/>
        <v>GoldKazzinc</v>
      </c>
      <c r="K93" s="51" t="str">
        <f t="shared" si="3"/>
        <v>GoldKazzinc</v>
      </c>
    </row>
    <row r="94" spans="1:11" ht="10.5" customHeight="1">
      <c r="A94" s="300" t="s">
        <v>2429</v>
      </c>
      <c r="B94" s="300" t="s">
        <v>1372</v>
      </c>
      <c r="C94" s="300" t="s">
        <v>1372</v>
      </c>
      <c r="D94" s="300" t="s">
        <v>1861</v>
      </c>
      <c r="E94" s="300" t="s">
        <v>1373</v>
      </c>
      <c r="F94" s="302" t="s">
        <v>3317</v>
      </c>
      <c r="G94" s="300"/>
      <c r="H94" s="300" t="s">
        <v>3412</v>
      </c>
      <c r="I94" s="300" t="s">
        <v>3403</v>
      </c>
      <c r="J94" s="51" t="str">
        <f t="shared" si="2"/>
        <v>GoldKennecott Utah Copper LLC</v>
      </c>
      <c r="K94" s="51" t="str">
        <f t="shared" si="3"/>
        <v>GoldKennecott Utah Copper LLC</v>
      </c>
    </row>
    <row r="95" spans="1:11" ht="10.5" customHeight="1">
      <c r="A95" s="300" t="s">
        <v>2429</v>
      </c>
      <c r="B95" s="300" t="s">
        <v>2818</v>
      </c>
      <c r="C95" s="300" t="s">
        <v>2818</v>
      </c>
      <c r="D95" s="300" t="s">
        <v>1810</v>
      </c>
      <c r="E95" s="300" t="s">
        <v>2819</v>
      </c>
      <c r="F95" s="302" t="s">
        <v>3317</v>
      </c>
      <c r="G95" s="300"/>
      <c r="H95" s="300" t="s">
        <v>3549</v>
      </c>
      <c r="I95" s="300" t="s">
        <v>3550</v>
      </c>
      <c r="J95" s="51" t="str">
        <f t="shared" si="2"/>
        <v>GoldKGHM Polska Miedź Spółka Akcyjna</v>
      </c>
      <c r="K95" s="51" t="str">
        <f t="shared" si="3"/>
        <v>GoldKGHM Polska Miedź Spółka Akcyjna</v>
      </c>
    </row>
    <row r="96" spans="1:11" ht="10.5" customHeight="1">
      <c r="A96" s="300" t="s">
        <v>2429</v>
      </c>
      <c r="B96" s="300" t="s">
        <v>4388</v>
      </c>
      <c r="C96" s="300" t="s">
        <v>4388</v>
      </c>
      <c r="D96" s="300" t="s">
        <v>2355</v>
      </c>
      <c r="E96" s="300" t="s">
        <v>1374</v>
      </c>
      <c r="F96" s="302" t="s">
        <v>3317</v>
      </c>
      <c r="G96" s="300"/>
      <c r="H96" s="300" t="s">
        <v>3413</v>
      </c>
      <c r="I96" s="300" t="s">
        <v>3375</v>
      </c>
      <c r="J96" s="51" t="str">
        <f t="shared" si="2"/>
        <v>GoldKojima Chemicals Co., Ltd.</v>
      </c>
      <c r="K96" s="51" t="str">
        <f t="shared" si="3"/>
        <v>GoldKojima Chemicals Co., Ltd.</v>
      </c>
    </row>
    <row r="97" spans="1:11" ht="10.5" customHeight="1">
      <c r="A97" s="300" t="s">
        <v>2429</v>
      </c>
      <c r="B97" s="300" t="s">
        <v>3414</v>
      </c>
      <c r="C97" s="300" t="s">
        <v>4388</v>
      </c>
      <c r="D97" s="300" t="s">
        <v>2355</v>
      </c>
      <c r="E97" s="300" t="s">
        <v>1374</v>
      </c>
      <c r="F97" s="302" t="s">
        <v>3317</v>
      </c>
      <c r="G97" s="300"/>
      <c r="H97" s="300" t="s">
        <v>3413</v>
      </c>
      <c r="I97" s="300" t="s">
        <v>3375</v>
      </c>
      <c r="J97" s="51" t="str">
        <f t="shared" si="2"/>
        <v>GoldKojima Kagaku Yakuhin Co., Ltd</v>
      </c>
      <c r="K97" s="51" t="str">
        <f t="shared" si="3"/>
        <v>GoldKojima Kagaku Yakuhin Co., Ltd</v>
      </c>
    </row>
    <row r="98" spans="1:11" ht="10.5" customHeight="1">
      <c r="A98" s="300" t="s">
        <v>2429</v>
      </c>
      <c r="B98" s="300" t="s">
        <v>4532</v>
      </c>
      <c r="C98" s="300" t="s">
        <v>2818</v>
      </c>
      <c r="D98" s="300" t="s">
        <v>1810</v>
      </c>
      <c r="E98" s="300" t="s">
        <v>2819</v>
      </c>
      <c r="F98" s="302" t="s">
        <v>3317</v>
      </c>
      <c r="G98" s="300"/>
      <c r="H98" s="300" t="s">
        <v>3549</v>
      </c>
      <c r="I98" s="300" t="s">
        <v>3550</v>
      </c>
      <c r="J98" s="51" t="str">
        <f t="shared" si="2"/>
        <v>GoldKombinat Gorniczo Hutniczy Miedz Polska Miedz S.A.</v>
      </c>
      <c r="K98" s="51" t="str">
        <f t="shared" si="3"/>
        <v>GoldKombinat Gorniczo Hutniczy Miedz Polska Miedz S.A.</v>
      </c>
    </row>
    <row r="99" spans="1:11" ht="10.5" customHeight="1">
      <c r="A99" s="300" t="s">
        <v>2429</v>
      </c>
      <c r="B99" s="300" t="s">
        <v>4389</v>
      </c>
      <c r="C99" s="300" t="s">
        <v>4389</v>
      </c>
      <c r="D99" s="300" t="s">
        <v>2362</v>
      </c>
      <c r="E99" s="300" t="s">
        <v>1375</v>
      </c>
      <c r="F99" s="302" t="s">
        <v>3317</v>
      </c>
      <c r="G99" s="300"/>
      <c r="H99" s="300" t="s">
        <v>3415</v>
      </c>
      <c r="I99" s="300" t="s">
        <v>3416</v>
      </c>
      <c r="J99" s="51" t="str">
        <f t="shared" si="2"/>
        <v>GoldKorea Metal Co., Ltd.</v>
      </c>
      <c r="K99" s="51" t="str">
        <f t="shared" si="3"/>
        <v>GoldKorea Metal Co., Ltd.</v>
      </c>
    </row>
    <row r="100" spans="1:11" ht="10.5" customHeight="1">
      <c r="A100" s="300" t="s">
        <v>2429</v>
      </c>
      <c r="B100" s="300" t="s">
        <v>3568</v>
      </c>
      <c r="C100" s="300" t="s">
        <v>3568</v>
      </c>
      <c r="D100" s="300" t="s">
        <v>2362</v>
      </c>
      <c r="E100" s="300" t="s">
        <v>3569</v>
      </c>
      <c r="F100" s="302" t="s">
        <v>3317</v>
      </c>
      <c r="G100" s="300"/>
      <c r="H100" s="300" t="s">
        <v>3570</v>
      </c>
      <c r="I100" s="300" t="s">
        <v>3416</v>
      </c>
      <c r="J100" s="51" t="str">
        <f t="shared" si="2"/>
        <v>GoldKorea Zinc Co. Ltd.</v>
      </c>
      <c r="K100" s="51" t="str">
        <f t="shared" si="3"/>
        <v>GoldKorea Zinc Co. Ltd.</v>
      </c>
    </row>
    <row r="101" spans="1:11" ht="10.5" customHeight="1">
      <c r="A101" s="300" t="s">
        <v>2429</v>
      </c>
      <c r="B101" s="300" t="s">
        <v>1613</v>
      </c>
      <c r="C101" s="300" t="s">
        <v>1613</v>
      </c>
      <c r="D101" s="300" t="s">
        <v>2358</v>
      </c>
      <c r="E101" s="300" t="s">
        <v>1376</v>
      </c>
      <c r="F101" s="302" t="s">
        <v>3317</v>
      </c>
      <c r="G101" s="300"/>
      <c r="H101" s="300" t="s">
        <v>3417</v>
      </c>
      <c r="I101" s="300" t="s">
        <v>3418</v>
      </c>
      <c r="J101" s="51" t="str">
        <f t="shared" si="2"/>
        <v>GoldKyrgyzaltyn JSC</v>
      </c>
      <c r="K101" s="51" t="str">
        <f t="shared" si="3"/>
        <v>GoldKyrgyzaltyn JSC</v>
      </c>
    </row>
    <row r="102" spans="1:11" ht="10.5" customHeight="1">
      <c r="A102" s="300" t="s">
        <v>2429</v>
      </c>
      <c r="B102" s="300" t="s">
        <v>1276</v>
      </c>
      <c r="C102" s="300" t="s">
        <v>1276</v>
      </c>
      <c r="D102" s="300" t="s">
        <v>1821</v>
      </c>
      <c r="E102" s="300" t="s">
        <v>1377</v>
      </c>
      <c r="F102" s="302" t="s">
        <v>3317</v>
      </c>
      <c r="G102" s="300"/>
      <c r="H102" s="300" t="s">
        <v>3419</v>
      </c>
      <c r="I102" s="300" t="s">
        <v>3420</v>
      </c>
      <c r="J102" s="51" t="str">
        <f t="shared" si="2"/>
        <v>GoldL' azurde Company For Jewelry</v>
      </c>
      <c r="K102" s="51" t="str">
        <f t="shared" si="3"/>
        <v>GoldL' azurde Company For Jewelry</v>
      </c>
    </row>
    <row r="103" spans="1:11" ht="10.5" customHeight="1">
      <c r="A103" s="300" t="s">
        <v>2429</v>
      </c>
      <c r="B103" s="300" t="s">
        <v>4533</v>
      </c>
      <c r="C103" s="300" t="s">
        <v>1889</v>
      </c>
      <c r="D103" s="301" t="s">
        <v>2381</v>
      </c>
      <c r="E103" s="300" t="s">
        <v>1340</v>
      </c>
      <c r="F103" s="302" t="s">
        <v>3317</v>
      </c>
      <c r="G103" s="300"/>
      <c r="H103" s="300" t="s">
        <v>3348</v>
      </c>
      <c r="I103" s="300" t="s">
        <v>3349</v>
      </c>
      <c r="J103" s="51" t="str">
        <f t="shared" si="2"/>
        <v>GoldLa Caridad</v>
      </c>
      <c r="K103" s="51" t="str">
        <f t="shared" si="3"/>
        <v>GoldLa Caridad</v>
      </c>
    </row>
    <row r="104" spans="1:11" ht="10.5" customHeight="1">
      <c r="A104" s="300" t="s">
        <v>2429</v>
      </c>
      <c r="B104" s="300" t="s">
        <v>48</v>
      </c>
      <c r="C104" s="300" t="s">
        <v>4407</v>
      </c>
      <c r="D104" s="300" t="s">
        <v>2287</v>
      </c>
      <c r="E104" s="300" t="s">
        <v>1418</v>
      </c>
      <c r="F104" s="302" t="s">
        <v>3317</v>
      </c>
      <c r="G104" s="300"/>
      <c r="H104" s="300" t="s">
        <v>3486</v>
      </c>
      <c r="I104" s="300" t="s">
        <v>3463</v>
      </c>
      <c r="J104" s="51" t="str">
        <f t="shared" si="2"/>
        <v>GoldLAIZHOU SHANDONG</v>
      </c>
      <c r="K104" s="51" t="str">
        <f t="shared" si="3"/>
        <v>GoldLAIZHOU SHANDONG</v>
      </c>
    </row>
    <row r="105" spans="1:11" ht="10.5" customHeight="1">
      <c r="A105" s="300" t="s">
        <v>2429</v>
      </c>
      <c r="B105" s="300" t="s">
        <v>2820</v>
      </c>
      <c r="C105" s="300" t="s">
        <v>2820</v>
      </c>
      <c r="D105" s="300" t="s">
        <v>2287</v>
      </c>
      <c r="E105" s="300" t="s">
        <v>2821</v>
      </c>
      <c r="F105" s="302" t="s">
        <v>3317</v>
      </c>
      <c r="G105" s="300"/>
      <c r="H105" s="300" t="s">
        <v>3421</v>
      </c>
      <c r="I105" s="300" t="s">
        <v>3422</v>
      </c>
      <c r="J105" s="51" t="str">
        <f t="shared" si="2"/>
        <v>GoldLingbao Gold Company Limited</v>
      </c>
      <c r="K105" s="51" t="str">
        <f t="shared" si="3"/>
        <v>GoldLingbao Gold Company Limited</v>
      </c>
    </row>
    <row r="106" spans="1:11" ht="10.5" customHeight="1">
      <c r="A106" s="300" t="s">
        <v>2429</v>
      </c>
      <c r="B106" s="300" t="s">
        <v>4390</v>
      </c>
      <c r="C106" s="300" t="s">
        <v>4390</v>
      </c>
      <c r="D106" s="300" t="s">
        <v>2287</v>
      </c>
      <c r="E106" s="300" t="s">
        <v>1378</v>
      </c>
      <c r="F106" s="302" t="s">
        <v>3317</v>
      </c>
      <c r="G106" s="300"/>
      <c r="H106" s="300" t="s">
        <v>3421</v>
      </c>
      <c r="I106" s="300" t="s">
        <v>3422</v>
      </c>
      <c r="J106" s="51" t="str">
        <f t="shared" si="2"/>
        <v>GoldLingbao Jinyuan Tonghui Refinery Co., Ltd.</v>
      </c>
      <c r="K106" s="51" t="str">
        <f t="shared" si="3"/>
        <v>GoldLingbao Jinyuan Tonghui Refinery Co., Ltd.</v>
      </c>
    </row>
    <row r="107" spans="1:11" ht="10.5" customHeight="1">
      <c r="A107" s="300" t="s">
        <v>2429</v>
      </c>
      <c r="B107" s="300" t="s">
        <v>88</v>
      </c>
      <c r="C107" s="300" t="s">
        <v>88</v>
      </c>
      <c r="D107" s="300" t="s">
        <v>2362</v>
      </c>
      <c r="E107" s="300" t="s">
        <v>1379</v>
      </c>
      <c r="F107" s="302" t="s">
        <v>3317</v>
      </c>
      <c r="G107" s="300"/>
      <c r="H107" s="300" t="s">
        <v>3423</v>
      </c>
      <c r="I107" s="300" t="s">
        <v>3424</v>
      </c>
      <c r="J107" s="51" t="str">
        <f t="shared" si="2"/>
        <v>GoldLS-NIKKO Copper Inc.</v>
      </c>
      <c r="K107" s="51" t="str">
        <f t="shared" si="3"/>
        <v>GoldLS-NIKKO Copper Inc.</v>
      </c>
    </row>
    <row r="108" spans="1:11" ht="10.5" customHeight="1">
      <c r="A108" s="300" t="s">
        <v>2429</v>
      </c>
      <c r="B108" s="300" t="s">
        <v>3425</v>
      </c>
      <c r="C108" s="300" t="s">
        <v>3425</v>
      </c>
      <c r="D108" s="300" t="s">
        <v>2287</v>
      </c>
      <c r="E108" s="300" t="s">
        <v>1381</v>
      </c>
      <c r="F108" s="302" t="s">
        <v>3317</v>
      </c>
      <c r="G108" s="300"/>
      <c r="H108" s="300" t="s">
        <v>3426</v>
      </c>
      <c r="I108" s="300" t="s">
        <v>3422</v>
      </c>
      <c r="J108" s="51" t="str">
        <f t="shared" si="2"/>
        <v>GoldLuoyang Zijin Yinhui Gold Refinery Co., Ltd.</v>
      </c>
      <c r="K108" s="51" t="str">
        <f t="shared" si="3"/>
        <v>GoldLuoyang Zijin Yinhui Gold Refinery Co., Ltd.</v>
      </c>
    </row>
    <row r="109" spans="1:11" ht="10.5" customHeight="1">
      <c r="A109" s="300" t="s">
        <v>2429</v>
      </c>
      <c r="B109" s="300" t="s">
        <v>49</v>
      </c>
      <c r="C109" s="300" t="s">
        <v>3425</v>
      </c>
      <c r="D109" s="300" t="s">
        <v>2287</v>
      </c>
      <c r="E109" s="300" t="s">
        <v>1381</v>
      </c>
      <c r="F109" s="302" t="s">
        <v>3317</v>
      </c>
      <c r="G109" s="300"/>
      <c r="H109" s="300" t="s">
        <v>3426</v>
      </c>
      <c r="I109" s="300" t="s">
        <v>3422</v>
      </c>
      <c r="J109" s="51" t="str">
        <f t="shared" si="2"/>
        <v>GoldLuoyang Zijin Yinhui Gold Smelting</v>
      </c>
      <c r="K109" s="51" t="str">
        <f t="shared" si="3"/>
        <v>GoldLuoyang Zijin Yinhui Gold Smelting</v>
      </c>
    </row>
    <row r="110" spans="1:11" ht="10.5" customHeight="1">
      <c r="A110" s="300" t="s">
        <v>2429</v>
      </c>
      <c r="B110" s="300" t="s">
        <v>1380</v>
      </c>
      <c r="C110" s="300" t="s">
        <v>3425</v>
      </c>
      <c r="D110" s="300" t="s">
        <v>2287</v>
      </c>
      <c r="E110" s="300" t="s">
        <v>1381</v>
      </c>
      <c r="F110" s="302" t="s">
        <v>3317</v>
      </c>
      <c r="G110" s="300"/>
      <c r="H110" s="300" t="s">
        <v>3426</v>
      </c>
      <c r="I110" s="300" t="s">
        <v>3422</v>
      </c>
      <c r="J110" s="51" t="str">
        <f t="shared" si="2"/>
        <v>GoldLuoyang Zijin Yinhui Metal Smelt Co Ltd</v>
      </c>
      <c r="K110" s="51" t="str">
        <f t="shared" si="3"/>
        <v>GoldLuoyang Zijin Yinhui Metal Smelt Co Ltd</v>
      </c>
    </row>
    <row r="111" spans="1:11" ht="10.5" customHeight="1">
      <c r="A111" s="300" t="s">
        <v>2429</v>
      </c>
      <c r="B111" s="300" t="s">
        <v>1894</v>
      </c>
      <c r="C111" s="300" t="s">
        <v>1894</v>
      </c>
      <c r="D111" s="300" t="s">
        <v>1861</v>
      </c>
      <c r="E111" s="300" t="s">
        <v>1382</v>
      </c>
      <c r="F111" s="302" t="s">
        <v>3317</v>
      </c>
      <c r="G111" s="300"/>
      <c r="H111" s="300" t="s">
        <v>3427</v>
      </c>
      <c r="I111" s="300" t="s">
        <v>3428</v>
      </c>
      <c r="J111" s="51" t="str">
        <f t="shared" si="2"/>
        <v>GoldMaterion</v>
      </c>
      <c r="K111" s="51" t="str">
        <f t="shared" si="3"/>
        <v>GoldMaterion</v>
      </c>
    </row>
    <row r="112" spans="1:11" ht="10.5" customHeight="1">
      <c r="A112" s="300" t="s">
        <v>2429</v>
      </c>
      <c r="B112" s="300" t="s">
        <v>89</v>
      </c>
      <c r="C112" s="300" t="s">
        <v>89</v>
      </c>
      <c r="D112" s="300" t="s">
        <v>2355</v>
      </c>
      <c r="E112" s="300" t="s">
        <v>1383</v>
      </c>
      <c r="F112" s="302" t="s">
        <v>3317</v>
      </c>
      <c r="G112" s="300"/>
      <c r="H112" s="300" t="s">
        <v>3429</v>
      </c>
      <c r="I112" s="300" t="s">
        <v>3375</v>
      </c>
      <c r="J112" s="51" t="str">
        <f t="shared" si="2"/>
        <v>GoldMatsuda Sangyo Co., Ltd.</v>
      </c>
      <c r="K112" s="51" t="str">
        <f t="shared" si="3"/>
        <v>GoldMatsuda Sangyo Co., Ltd.</v>
      </c>
    </row>
    <row r="113" spans="1:11" ht="10.5" customHeight="1">
      <c r="A113" s="300" t="s">
        <v>2429</v>
      </c>
      <c r="B113" s="300" t="s">
        <v>50</v>
      </c>
      <c r="C113" s="300" t="s">
        <v>92</v>
      </c>
      <c r="D113" s="300" t="s">
        <v>2355</v>
      </c>
      <c r="E113" s="300" t="s">
        <v>1415</v>
      </c>
      <c r="F113" s="302" t="s">
        <v>3317</v>
      </c>
      <c r="G113" s="300"/>
      <c r="H113" s="300" t="s">
        <v>3497</v>
      </c>
      <c r="I113" s="300" t="s">
        <v>4520</v>
      </c>
      <c r="J113" s="51" t="str">
        <f t="shared" si="2"/>
        <v>GoldMEM(Sumitomo Group)</v>
      </c>
      <c r="K113" s="51" t="str">
        <f t="shared" si="3"/>
        <v>GoldMEM(Sumitomo Group)</v>
      </c>
    </row>
    <row r="114" spans="1:11" ht="10.5" customHeight="1">
      <c r="A114" s="300" t="s">
        <v>2429</v>
      </c>
      <c r="B114" s="303" t="s">
        <v>4560</v>
      </c>
      <c r="C114" s="303" t="s">
        <v>4560</v>
      </c>
      <c r="D114" s="304" t="s">
        <v>2395</v>
      </c>
      <c r="E114" s="304" t="s">
        <v>4569</v>
      </c>
      <c r="F114" s="302" t="s">
        <v>3317</v>
      </c>
      <c r="G114" s="300"/>
      <c r="H114" s="300" t="s">
        <v>4570</v>
      </c>
      <c r="I114" s="300" t="s">
        <v>4562</v>
      </c>
      <c r="J114" s="51" t="str">
        <f t="shared" si="2"/>
        <v>GoldMetahub Industries Sdn. Bhd.</v>
      </c>
      <c r="K114" s="51" t="str">
        <f t="shared" si="3"/>
        <v>GoldMetahub Industries Sdn. Bhd.</v>
      </c>
    </row>
    <row r="115" spans="1:11" ht="10.5" customHeight="1">
      <c r="A115" s="300" t="s">
        <v>2429</v>
      </c>
      <c r="B115" s="300" t="s">
        <v>2485</v>
      </c>
      <c r="C115" s="300" t="s">
        <v>2562</v>
      </c>
      <c r="D115" s="300" t="s">
        <v>2285</v>
      </c>
      <c r="E115" s="300" t="s">
        <v>1386</v>
      </c>
      <c r="F115" s="302" t="s">
        <v>3317</v>
      </c>
      <c r="G115" s="300"/>
      <c r="H115" s="300" t="s">
        <v>3437</v>
      </c>
      <c r="I115" s="300" t="s">
        <v>3438</v>
      </c>
      <c r="J115" s="51" t="str">
        <f t="shared" si="2"/>
        <v>GoldMetalor Switzerland</v>
      </c>
      <c r="K115" s="51" t="str">
        <f t="shared" si="3"/>
        <v>GoldMetalor Switzerland</v>
      </c>
    </row>
    <row r="116" spans="1:11" ht="10.5" customHeight="1">
      <c r="A116" s="300" t="s">
        <v>2429</v>
      </c>
      <c r="B116" s="300" t="s">
        <v>4392</v>
      </c>
      <c r="C116" s="300" t="s">
        <v>4392</v>
      </c>
      <c r="D116" s="300" t="s">
        <v>2287</v>
      </c>
      <c r="E116" s="300" t="s">
        <v>1384</v>
      </c>
      <c r="F116" s="302" t="s">
        <v>3317</v>
      </c>
      <c r="G116" s="300"/>
      <c r="H116" s="300" t="s">
        <v>3434</v>
      </c>
      <c r="I116" s="300" t="s">
        <v>3387</v>
      </c>
      <c r="J116" s="51" t="str">
        <f t="shared" si="2"/>
        <v>GoldMetalor Technologies (Hong Kong) Ltd.</v>
      </c>
      <c r="K116" s="51" t="str">
        <f t="shared" si="3"/>
        <v>GoldMetalor Technologies (Hong Kong) Ltd.</v>
      </c>
    </row>
    <row r="117" spans="1:11" ht="10.5" customHeight="1">
      <c r="A117" s="300" t="s">
        <v>2429</v>
      </c>
      <c r="B117" s="300" t="s">
        <v>4393</v>
      </c>
      <c r="C117" s="300" t="s">
        <v>4393</v>
      </c>
      <c r="D117" s="300" t="s">
        <v>1824</v>
      </c>
      <c r="E117" s="300" t="s">
        <v>1385</v>
      </c>
      <c r="F117" s="302" t="s">
        <v>3317</v>
      </c>
      <c r="G117" s="300"/>
      <c r="H117" s="300" t="s">
        <v>3435</v>
      </c>
      <c r="I117" s="300" t="s">
        <v>3436</v>
      </c>
      <c r="J117" s="51" t="str">
        <f t="shared" si="2"/>
        <v>GoldMetalor Technologies (Singapore) Pte., Ltd.</v>
      </c>
      <c r="K117" s="51" t="str">
        <f t="shared" si="3"/>
        <v>GoldMetalor Technologies (Singapore) Pte., Ltd.</v>
      </c>
    </row>
    <row r="118" spans="1:11" ht="10.5" customHeight="1">
      <c r="A118" s="300" t="s">
        <v>2429</v>
      </c>
      <c r="B118" s="300" t="s">
        <v>3430</v>
      </c>
      <c r="C118" s="300" t="s">
        <v>3430</v>
      </c>
      <c r="D118" s="300" t="s">
        <v>2287</v>
      </c>
      <c r="E118" s="300" t="s">
        <v>3431</v>
      </c>
      <c r="F118" s="302" t="s">
        <v>3317</v>
      </c>
      <c r="G118" s="300"/>
      <c r="H118" s="300" t="s">
        <v>3432</v>
      </c>
      <c r="I118" s="300" t="s">
        <v>3433</v>
      </c>
      <c r="J118" s="51" t="str">
        <f t="shared" si="2"/>
        <v>GoldMetalor Technologies (Suzhou) Ltd.</v>
      </c>
      <c r="K118" s="51" t="str">
        <f t="shared" si="3"/>
        <v>GoldMetalor Technologies (Suzhou) Ltd.</v>
      </c>
    </row>
    <row r="119" spans="1:11" ht="10.5" customHeight="1">
      <c r="A119" s="300" t="s">
        <v>2429</v>
      </c>
      <c r="B119" s="300" t="s">
        <v>2562</v>
      </c>
      <c r="C119" s="300" t="s">
        <v>2562</v>
      </c>
      <c r="D119" s="300" t="s">
        <v>2285</v>
      </c>
      <c r="E119" s="300" t="s">
        <v>1386</v>
      </c>
      <c r="F119" s="302" t="s">
        <v>3317</v>
      </c>
      <c r="G119" s="300"/>
      <c r="H119" s="300" t="s">
        <v>3437</v>
      </c>
      <c r="I119" s="300" t="s">
        <v>3438</v>
      </c>
      <c r="J119" s="51" t="str">
        <f t="shared" si="2"/>
        <v>GoldMetalor Technologies SA</v>
      </c>
      <c r="K119" s="51" t="str">
        <f t="shared" si="3"/>
        <v>GoldMetalor Technologies SA</v>
      </c>
    </row>
    <row r="120" spans="1:11" ht="10.5" customHeight="1">
      <c r="A120" s="300" t="s">
        <v>2429</v>
      </c>
      <c r="B120" s="300" t="s">
        <v>2563</v>
      </c>
      <c r="C120" s="300" t="s">
        <v>2563</v>
      </c>
      <c r="D120" s="300" t="s">
        <v>1861</v>
      </c>
      <c r="E120" s="300" t="s">
        <v>1387</v>
      </c>
      <c r="F120" s="302" t="s">
        <v>3317</v>
      </c>
      <c r="G120" s="300"/>
      <c r="H120" s="300" t="s">
        <v>3439</v>
      </c>
      <c r="I120" s="300" t="s">
        <v>3440</v>
      </c>
      <c r="J120" s="51" t="str">
        <f t="shared" si="2"/>
        <v>GoldMetalor USA Refining Corporation</v>
      </c>
      <c r="K120" s="51" t="str">
        <f t="shared" si="3"/>
        <v>GoldMetalor USA Refining Corporation</v>
      </c>
    </row>
    <row r="121" spans="1:11" ht="10.5" customHeight="1">
      <c r="A121" s="300" t="s">
        <v>2429</v>
      </c>
      <c r="B121" s="300" t="s">
        <v>4528</v>
      </c>
      <c r="C121" s="300" t="s">
        <v>4528</v>
      </c>
      <c r="D121" s="300" t="s">
        <v>2381</v>
      </c>
      <c r="E121" s="300" t="s">
        <v>1388</v>
      </c>
      <c r="F121" s="302" t="s">
        <v>3317</v>
      </c>
      <c r="G121" s="300"/>
      <c r="H121" s="300" t="s">
        <v>3441</v>
      </c>
      <c r="I121" s="300" t="s">
        <v>3442</v>
      </c>
      <c r="J121" s="51" t="str">
        <f t="shared" si="2"/>
        <v>GoldMETALÚRGICA MET-MEX PEÑOLES, S.A. DE C.V</v>
      </c>
      <c r="K121" s="51" t="str">
        <f t="shared" si="3"/>
        <v>GoldMETALÚRGICA MET-MEX PEÑOLES, S.A. DE C.V</v>
      </c>
    </row>
    <row r="122" spans="1:11" ht="10.5" customHeight="1">
      <c r="A122" s="300" t="s">
        <v>2429</v>
      </c>
      <c r="B122" s="300" t="s">
        <v>4375</v>
      </c>
      <c r="C122" s="300" t="s">
        <v>4528</v>
      </c>
      <c r="D122" s="300" t="s">
        <v>2381</v>
      </c>
      <c r="E122" s="300" t="s">
        <v>1388</v>
      </c>
      <c r="F122" s="302" t="s">
        <v>3317</v>
      </c>
      <c r="G122" s="300"/>
      <c r="H122" s="300" t="s">
        <v>3441</v>
      </c>
      <c r="I122" s="300" t="s">
        <v>3442</v>
      </c>
      <c r="J122" s="51" t="str">
        <f t="shared" si="2"/>
        <v>GoldMet-Mex Penoles, S.A.</v>
      </c>
      <c r="K122" s="51" t="str">
        <f t="shared" si="3"/>
        <v>GoldMet-Mex Penoles, S.A.</v>
      </c>
    </row>
    <row r="123" spans="1:11" ht="10.5" customHeight="1">
      <c r="A123" s="300" t="s">
        <v>2429</v>
      </c>
      <c r="B123" s="300" t="s">
        <v>2477</v>
      </c>
      <c r="C123" s="300" t="s">
        <v>2477</v>
      </c>
      <c r="D123" s="300" t="s">
        <v>2355</v>
      </c>
      <c r="E123" s="300" t="s">
        <v>1389</v>
      </c>
      <c r="F123" s="302" t="s">
        <v>3317</v>
      </c>
      <c r="G123" s="300"/>
      <c r="H123" s="300" t="s">
        <v>3443</v>
      </c>
      <c r="I123" s="300" t="s">
        <v>4519</v>
      </c>
      <c r="J123" s="51" t="str">
        <f t="shared" si="2"/>
        <v>GoldMitsubishi Materials Corporation</v>
      </c>
      <c r="K123" s="51" t="str">
        <f t="shared" si="3"/>
        <v>GoldMitsubishi Materials Corporation</v>
      </c>
    </row>
    <row r="124" spans="1:11" ht="10.5" customHeight="1">
      <c r="A124" s="300" t="s">
        <v>2429</v>
      </c>
      <c r="B124" s="300" t="s">
        <v>3446</v>
      </c>
      <c r="C124" s="300" t="s">
        <v>2564</v>
      </c>
      <c r="D124" s="300" t="s">
        <v>2355</v>
      </c>
      <c r="E124" s="300" t="s">
        <v>1390</v>
      </c>
      <c r="F124" s="302" t="s">
        <v>3317</v>
      </c>
      <c r="G124" s="300"/>
      <c r="H124" s="300" t="s">
        <v>3445</v>
      </c>
      <c r="I124" s="300" t="s">
        <v>3444</v>
      </c>
      <c r="J124" s="51" t="str">
        <f t="shared" si="2"/>
        <v>GoldMitsui Kinzoku Co., Ltd.</v>
      </c>
      <c r="K124" s="51" t="str">
        <f t="shared" si="3"/>
        <v>GoldMitsui Kinzoku Co., Ltd.</v>
      </c>
    </row>
    <row r="125" spans="1:11" ht="10.5" customHeight="1">
      <c r="A125" s="300" t="s">
        <v>2429</v>
      </c>
      <c r="B125" s="300" t="s">
        <v>2564</v>
      </c>
      <c r="C125" s="300" t="s">
        <v>2564</v>
      </c>
      <c r="D125" s="300" t="s">
        <v>2355</v>
      </c>
      <c r="E125" s="300" t="s">
        <v>1390</v>
      </c>
      <c r="F125" s="302" t="s">
        <v>3317</v>
      </c>
      <c r="G125" s="300"/>
      <c r="H125" s="300" t="s">
        <v>3445</v>
      </c>
      <c r="I125" s="300" t="s">
        <v>3444</v>
      </c>
      <c r="J125" s="51" t="str">
        <f t="shared" si="2"/>
        <v>GoldMitsui Mining and Smelting Co., Ltd.</v>
      </c>
      <c r="K125" s="51" t="str">
        <f t="shared" si="3"/>
        <v>GoldMitsui Mining and Smelting Co., Ltd.</v>
      </c>
    </row>
    <row r="126" spans="1:11" ht="10.5" customHeight="1">
      <c r="A126" s="300" t="s">
        <v>2429</v>
      </c>
      <c r="B126" s="300" t="s">
        <v>4421</v>
      </c>
      <c r="C126" s="300" t="s">
        <v>4421</v>
      </c>
      <c r="D126" s="300" t="s">
        <v>2345</v>
      </c>
      <c r="E126" s="300" t="s">
        <v>2822</v>
      </c>
      <c r="F126" s="302" t="s">
        <v>3317</v>
      </c>
      <c r="G126" s="300"/>
      <c r="H126" s="300" t="s">
        <v>3545</v>
      </c>
      <c r="I126" s="300" t="s">
        <v>3546</v>
      </c>
      <c r="J126" s="51" t="str">
        <f t="shared" si="2"/>
        <v>GoldMMTC-PAMP India Pvt., Ltd.</v>
      </c>
      <c r="K126" s="51" t="str">
        <f t="shared" si="3"/>
        <v>GoldMMTC-PAMP India Pvt., Ltd.</v>
      </c>
    </row>
    <row r="127" spans="1:11" ht="10.5" customHeight="1">
      <c r="A127" s="300" t="s">
        <v>2429</v>
      </c>
      <c r="B127" s="300" t="s">
        <v>4514</v>
      </c>
      <c r="C127" s="300" t="s">
        <v>4514</v>
      </c>
      <c r="D127" s="300" t="s">
        <v>2408</v>
      </c>
      <c r="E127" s="300" t="s">
        <v>4516</v>
      </c>
      <c r="F127" s="302" t="s">
        <v>3317</v>
      </c>
      <c r="G127" s="300"/>
      <c r="H127" s="300" t="s">
        <v>4515</v>
      </c>
      <c r="I127" s="300" t="s">
        <v>4517</v>
      </c>
      <c r="J127" s="51" t="str">
        <f t="shared" si="2"/>
        <v>GoldMorris and Watson</v>
      </c>
      <c r="K127" s="51" t="str">
        <f t="shared" si="3"/>
        <v>GoldMorris and Watson</v>
      </c>
    </row>
    <row r="128" spans="1:11" ht="10.5" customHeight="1">
      <c r="A128" s="300" t="s">
        <v>2429</v>
      </c>
      <c r="B128" s="300" t="s">
        <v>1895</v>
      </c>
      <c r="C128" s="300" t="s">
        <v>1895</v>
      </c>
      <c r="D128" s="300" t="s">
        <v>1819</v>
      </c>
      <c r="E128" s="300" t="s">
        <v>1391</v>
      </c>
      <c r="F128" s="302" t="s">
        <v>3317</v>
      </c>
      <c r="G128" s="300"/>
      <c r="H128" s="300" t="s">
        <v>3447</v>
      </c>
      <c r="I128" s="300" t="s">
        <v>3494</v>
      </c>
      <c r="J128" s="51" t="str">
        <f t="shared" si="2"/>
        <v>GoldMoscow Special Alloys Processing Plant</v>
      </c>
      <c r="K128" s="51" t="str">
        <f t="shared" si="3"/>
        <v>GoldMoscow Special Alloys Processing Plant</v>
      </c>
    </row>
    <row r="129" spans="1:11" ht="10.5" customHeight="1">
      <c r="A129" s="300" t="s">
        <v>2429</v>
      </c>
      <c r="B129" s="300" t="s">
        <v>2574</v>
      </c>
      <c r="C129" s="300" t="s">
        <v>2574</v>
      </c>
      <c r="D129" s="300" t="s">
        <v>1853</v>
      </c>
      <c r="E129" s="300" t="s">
        <v>1392</v>
      </c>
      <c r="F129" s="302" t="s">
        <v>3317</v>
      </c>
      <c r="G129" s="300"/>
      <c r="H129" s="300" t="s">
        <v>3448</v>
      </c>
      <c r="I129" s="300" t="s">
        <v>3338</v>
      </c>
      <c r="J129" s="51" t="str">
        <f t="shared" si="2"/>
        <v>GoldNadir Metal Rafineri San. Ve Tic. A.Ş.</v>
      </c>
      <c r="K129" s="51" t="str">
        <f t="shared" si="3"/>
        <v>GoldNadir Metal Rafineri San. Ve Tic. A.Ş.</v>
      </c>
    </row>
    <row r="130" spans="1:11" ht="10.5" customHeight="1">
      <c r="A130" s="300" t="s">
        <v>2429</v>
      </c>
      <c r="B130" s="300" t="s">
        <v>2565</v>
      </c>
      <c r="C130" s="300" t="s">
        <v>2565</v>
      </c>
      <c r="D130" s="300" t="s">
        <v>1862</v>
      </c>
      <c r="E130" s="300" t="s">
        <v>1393</v>
      </c>
      <c r="F130" s="302" t="s">
        <v>3317</v>
      </c>
      <c r="G130" s="300"/>
      <c r="H130" s="300" t="s">
        <v>3449</v>
      </c>
      <c r="I130" s="300" t="s">
        <v>3450</v>
      </c>
      <c r="J130" s="51" t="str">
        <f t="shared" si="2"/>
        <v>GoldNavoi Mining and Metallurgical Combinat</v>
      </c>
      <c r="K130" s="51" t="str">
        <f t="shared" si="3"/>
        <v>GoldNavoi Mining and Metallurgical Combinat</v>
      </c>
    </row>
    <row r="131" spans="1:11" ht="10.5" customHeight="1">
      <c r="A131" s="300" t="s">
        <v>2429</v>
      </c>
      <c r="B131" s="300" t="s">
        <v>4396</v>
      </c>
      <c r="C131" s="300" t="s">
        <v>4396</v>
      </c>
      <c r="D131" s="300" t="s">
        <v>2355</v>
      </c>
      <c r="E131" s="300" t="s">
        <v>1394</v>
      </c>
      <c r="F131" s="302" t="s">
        <v>3317</v>
      </c>
      <c r="G131" s="300"/>
      <c r="H131" s="300" t="s">
        <v>3451</v>
      </c>
      <c r="I131" s="300" t="s">
        <v>3452</v>
      </c>
      <c r="J131" s="51" t="str">
        <f t="shared" si="2"/>
        <v>GoldNihon Material Co., Ltd.</v>
      </c>
      <c r="K131" s="51" t="str">
        <f t="shared" si="3"/>
        <v>GoldNihon Material Co., Ltd.</v>
      </c>
    </row>
    <row r="132" spans="1:11" ht="10.5" customHeight="1">
      <c r="A132" s="300" t="s">
        <v>2429</v>
      </c>
      <c r="B132" s="300" t="s">
        <v>3342</v>
      </c>
      <c r="C132" s="300" t="s">
        <v>2557</v>
      </c>
      <c r="D132" s="301" t="s">
        <v>2301</v>
      </c>
      <c r="E132" s="300" t="s">
        <v>1333</v>
      </c>
      <c r="F132" s="302" t="s">
        <v>3317</v>
      </c>
      <c r="G132" s="300"/>
      <c r="H132" s="300" t="s">
        <v>3340</v>
      </c>
      <c r="I132" s="300" t="s">
        <v>3341</v>
      </c>
      <c r="J132" s="51" t="str">
        <f t="shared" si="2"/>
        <v>GoldNorddeutsche Affinererie AG</v>
      </c>
      <c r="K132" s="51" t="str">
        <f t="shared" si="3"/>
        <v>GoldNorddeutsche Affinererie AG</v>
      </c>
    </row>
    <row r="133" spans="1:11" ht="10.5" customHeight="1">
      <c r="A133" s="300" t="s">
        <v>2429</v>
      </c>
      <c r="B133" s="300" t="s">
        <v>4507</v>
      </c>
      <c r="C133" s="300" t="s">
        <v>4507</v>
      </c>
      <c r="D133" s="300" t="s">
        <v>2261</v>
      </c>
      <c r="E133" s="300" t="s">
        <v>4510</v>
      </c>
      <c r="F133" s="302" t="s">
        <v>3317</v>
      </c>
      <c r="G133" s="300"/>
      <c r="H133" s="300" t="s">
        <v>4511</v>
      </c>
      <c r="I133" s="300" t="s">
        <v>4511</v>
      </c>
      <c r="J133" s="51" t="str">
        <f t="shared" ref="J133:J196" si="4">A133&amp;B133</f>
        <v>GoldÖgussa Österreichische Gold- und Silber-Scheideanstalt GmbH</v>
      </c>
      <c r="K133" s="51" t="str">
        <f t="shared" ref="K133:K196" si="5">A133&amp;B133</f>
        <v>GoldÖgussa Österreichische Gold- und Silber-Scheideanstalt GmbH</v>
      </c>
    </row>
    <row r="134" spans="1:11" ht="10.5" customHeight="1">
      <c r="A134" s="300" t="s">
        <v>2429</v>
      </c>
      <c r="B134" s="300" t="s">
        <v>90</v>
      </c>
      <c r="C134" s="300" t="s">
        <v>4502</v>
      </c>
      <c r="D134" s="300" t="s">
        <v>1861</v>
      </c>
      <c r="E134" s="300" t="s">
        <v>1395</v>
      </c>
      <c r="F134" s="302" t="s">
        <v>3317</v>
      </c>
      <c r="G134" s="300"/>
      <c r="H134" s="300" t="s">
        <v>3453</v>
      </c>
      <c r="I134" s="300" t="s">
        <v>3454</v>
      </c>
      <c r="J134" s="51" t="str">
        <f t="shared" si="4"/>
        <v>GoldOhio Precious Metals, LLC</v>
      </c>
      <c r="K134" s="51" t="str">
        <f t="shared" si="5"/>
        <v>GoldOhio Precious Metals, LLC</v>
      </c>
    </row>
    <row r="135" spans="1:11" ht="10.5" customHeight="1">
      <c r="A135" s="300" t="s">
        <v>2429</v>
      </c>
      <c r="B135" s="300" t="s">
        <v>4397</v>
      </c>
      <c r="C135" s="300" t="s">
        <v>4397</v>
      </c>
      <c r="D135" s="300" t="s">
        <v>2355</v>
      </c>
      <c r="E135" s="300" t="s">
        <v>1396</v>
      </c>
      <c r="F135" s="302" t="s">
        <v>3317</v>
      </c>
      <c r="G135" s="300"/>
      <c r="H135" s="300" t="s">
        <v>3455</v>
      </c>
      <c r="I135" s="300" t="s">
        <v>3456</v>
      </c>
      <c r="J135" s="51" t="str">
        <f t="shared" si="4"/>
        <v>GoldOhura Precious Metal Industry Co., Ltd.</v>
      </c>
      <c r="K135" s="51" t="str">
        <f t="shared" si="5"/>
        <v>GoldOhura Precious Metal Industry Co., Ltd.</v>
      </c>
    </row>
    <row r="136" spans="1:11" ht="10.5" customHeight="1">
      <c r="A136" s="300" t="s">
        <v>2429</v>
      </c>
      <c r="B136" s="300" t="s">
        <v>4593</v>
      </c>
      <c r="C136" s="300" t="s">
        <v>4593</v>
      </c>
      <c r="D136" s="300" t="s">
        <v>1819</v>
      </c>
      <c r="E136" s="300" t="s">
        <v>1397</v>
      </c>
      <c r="F136" s="302" t="s">
        <v>3317</v>
      </c>
      <c r="G136" s="300"/>
      <c r="H136" s="300" t="s">
        <v>3457</v>
      </c>
      <c r="I136" s="300" t="s">
        <v>3458</v>
      </c>
      <c r="J136" s="51" t="str">
        <f t="shared" si="4"/>
        <v>GoldOJSC "The Gulidov Krasnoyarsk Non-Ferrous Metals Plant" (OJSC Krastsvetmet)</v>
      </c>
      <c r="K136" s="51" t="str">
        <f t="shared" si="5"/>
        <v>GoldOJSC "The Gulidov Krasnoyarsk Non-Ferrous Metals Plant" (OJSC Krastsvetmet)</v>
      </c>
    </row>
    <row r="137" spans="1:11" ht="10.5" customHeight="1">
      <c r="A137" s="300" t="s">
        <v>2429</v>
      </c>
      <c r="B137" s="300" t="s">
        <v>2571</v>
      </c>
      <c r="C137" s="300" t="s">
        <v>2571</v>
      </c>
      <c r="D137" s="300" t="s">
        <v>1819</v>
      </c>
      <c r="E137" s="300" t="s">
        <v>1398</v>
      </c>
      <c r="F137" s="302" t="s">
        <v>3317</v>
      </c>
      <c r="G137" s="300"/>
      <c r="H137" s="300" t="s">
        <v>3460</v>
      </c>
      <c r="I137" s="300" t="s">
        <v>3461</v>
      </c>
      <c r="J137" s="51" t="str">
        <f t="shared" si="4"/>
        <v>GoldOJSC Kolyma Refinery</v>
      </c>
      <c r="K137" s="51" t="str">
        <f t="shared" si="5"/>
        <v>GoldOJSC Kolyma Refinery</v>
      </c>
    </row>
    <row r="138" spans="1:11" ht="10.5" customHeight="1">
      <c r="A138" s="300" t="s">
        <v>2429</v>
      </c>
      <c r="B138" s="300" t="s">
        <v>3459</v>
      </c>
      <c r="C138" s="300" t="s">
        <v>4593</v>
      </c>
      <c r="D138" s="300" t="s">
        <v>1819</v>
      </c>
      <c r="E138" s="300" t="s">
        <v>1397</v>
      </c>
      <c r="F138" s="302" t="s">
        <v>3317</v>
      </c>
      <c r="G138" s="300"/>
      <c r="H138" s="300" t="s">
        <v>3457</v>
      </c>
      <c r="I138" s="300" t="s">
        <v>3458</v>
      </c>
      <c r="J138" s="51" t="str">
        <f t="shared" si="4"/>
        <v>GoldOJSC Krastsvetmet</v>
      </c>
      <c r="K138" s="51" t="str">
        <f t="shared" si="5"/>
        <v>GoldOJSC Krastsvetmet</v>
      </c>
    </row>
    <row r="139" spans="1:11" ht="10.5" customHeight="1">
      <c r="A139" s="300" t="s">
        <v>2429</v>
      </c>
      <c r="B139" s="300" t="s">
        <v>4498</v>
      </c>
      <c r="C139" s="300" t="s">
        <v>4498</v>
      </c>
      <c r="D139" s="300" t="s">
        <v>1819</v>
      </c>
      <c r="E139" s="300" t="s">
        <v>1352</v>
      </c>
      <c r="F139" s="302" t="s">
        <v>3317</v>
      </c>
      <c r="G139" s="300"/>
      <c r="H139" s="300" t="s">
        <v>3376</v>
      </c>
      <c r="I139" s="300" t="s">
        <v>4594</v>
      </c>
      <c r="J139" s="51" t="str">
        <f t="shared" si="4"/>
        <v>GoldOJSC Novosibirsk Refinery</v>
      </c>
      <c r="K139" s="51" t="str">
        <f t="shared" si="5"/>
        <v>GoldOJSC Novosibirsk Refinery</v>
      </c>
    </row>
    <row r="140" spans="1:11" ht="10.5" customHeight="1">
      <c r="A140" s="300" t="s">
        <v>2429</v>
      </c>
      <c r="B140" s="300" t="s">
        <v>2688</v>
      </c>
      <c r="C140" s="300" t="s">
        <v>4502</v>
      </c>
      <c r="D140" s="300" t="s">
        <v>1861</v>
      </c>
      <c r="E140" s="300" t="s">
        <v>1395</v>
      </c>
      <c r="F140" s="302" t="s">
        <v>3317</v>
      </c>
      <c r="G140" s="300"/>
      <c r="H140" s="300" t="s">
        <v>3453</v>
      </c>
      <c r="I140" s="300" t="s">
        <v>3454</v>
      </c>
      <c r="J140" s="51" t="str">
        <f t="shared" si="4"/>
        <v>GoldOPM</v>
      </c>
      <c r="K140" s="51" t="str">
        <f t="shared" si="5"/>
        <v>GoldOPM</v>
      </c>
    </row>
    <row r="141" spans="1:11" ht="10.5" customHeight="1">
      <c r="A141" s="300" t="s">
        <v>2429</v>
      </c>
      <c r="B141" s="300" t="s">
        <v>1896</v>
      </c>
      <c r="C141" s="300" t="s">
        <v>1896</v>
      </c>
      <c r="D141" s="300" t="s">
        <v>2285</v>
      </c>
      <c r="E141" s="300" t="s">
        <v>1399</v>
      </c>
      <c r="F141" s="302" t="s">
        <v>3317</v>
      </c>
      <c r="G141" s="300"/>
      <c r="H141" s="300" t="s">
        <v>3462</v>
      </c>
      <c r="I141" s="300" t="s">
        <v>3332</v>
      </c>
      <c r="J141" s="51" t="str">
        <f t="shared" si="4"/>
        <v>GoldPAMP SA</v>
      </c>
      <c r="K141" s="51" t="str">
        <f t="shared" si="5"/>
        <v>GoldPAMP SA</v>
      </c>
    </row>
    <row r="142" spans="1:11" ht="10.5" customHeight="1">
      <c r="A142" s="300" t="s">
        <v>2429</v>
      </c>
      <c r="B142" s="300" t="s">
        <v>4534</v>
      </c>
      <c r="C142" s="300" t="s">
        <v>87</v>
      </c>
      <c r="D142" s="300" t="s">
        <v>2355</v>
      </c>
      <c r="E142" s="300" t="s">
        <v>1370</v>
      </c>
      <c r="F142" s="302" t="s">
        <v>3317</v>
      </c>
      <c r="G142" s="300"/>
      <c r="H142" s="300" t="s">
        <v>3409</v>
      </c>
      <c r="I142" s="300" t="s">
        <v>3409</v>
      </c>
      <c r="J142" s="51" t="str">
        <f t="shared" si="4"/>
        <v>GoldPan Pacific Copper Co Ltd.</v>
      </c>
      <c r="K142" s="51" t="str">
        <f t="shared" si="5"/>
        <v>GoldPan Pacific Copper Co Ltd.</v>
      </c>
    </row>
    <row r="143" spans="1:11" ht="10.5" customHeight="1">
      <c r="A143" s="300" t="s">
        <v>2429</v>
      </c>
      <c r="B143" s="300" t="s">
        <v>4398</v>
      </c>
      <c r="C143" s="300" t="s">
        <v>4398</v>
      </c>
      <c r="D143" s="300" t="s">
        <v>2287</v>
      </c>
      <c r="E143" s="300" t="s">
        <v>1400</v>
      </c>
      <c r="F143" s="302" t="s">
        <v>3317</v>
      </c>
      <c r="G143" s="300"/>
      <c r="H143" s="300" t="s">
        <v>3463</v>
      </c>
      <c r="I143" s="300" t="s">
        <v>3464</v>
      </c>
      <c r="J143" s="51" t="str">
        <f t="shared" si="4"/>
        <v>GoldPenglai Penggang Gold Industry Co., Ltd.</v>
      </c>
      <c r="K143" s="51" t="str">
        <f t="shared" si="5"/>
        <v>GoldPenglai Penggang Gold Industry Co., Ltd.</v>
      </c>
    </row>
    <row r="144" spans="1:11" ht="10.5" customHeight="1">
      <c r="A144" s="300" t="s">
        <v>2429</v>
      </c>
      <c r="B144" s="300" t="s">
        <v>4535</v>
      </c>
      <c r="C144" s="300" t="s">
        <v>2428</v>
      </c>
      <c r="D144" s="300" t="s">
        <v>2260</v>
      </c>
      <c r="E144" s="300" t="s">
        <v>1426</v>
      </c>
      <c r="F144" s="302" t="s">
        <v>3317</v>
      </c>
      <c r="G144" s="300"/>
      <c r="H144" s="300" t="s">
        <v>3518</v>
      </c>
      <c r="I144" s="300" t="s">
        <v>3519</v>
      </c>
      <c r="J144" s="51" t="str">
        <f t="shared" si="4"/>
        <v>GoldPerth Mint</v>
      </c>
      <c r="K144" s="51" t="str">
        <f t="shared" si="5"/>
        <v>GoldPerth Mint</v>
      </c>
    </row>
    <row r="145" spans="1:11" ht="10.5" customHeight="1">
      <c r="A145" s="300" t="s">
        <v>2429</v>
      </c>
      <c r="B145" s="300" t="s">
        <v>3523</v>
      </c>
      <c r="C145" s="300" t="s">
        <v>2428</v>
      </c>
      <c r="D145" s="300" t="s">
        <v>2260</v>
      </c>
      <c r="E145" s="300" t="s">
        <v>1426</v>
      </c>
      <c r="F145" s="302" t="s">
        <v>3317</v>
      </c>
      <c r="G145" s="300"/>
      <c r="H145" s="300" t="s">
        <v>3518</v>
      </c>
      <c r="I145" s="300" t="s">
        <v>3519</v>
      </c>
      <c r="J145" s="51" t="str">
        <f t="shared" si="4"/>
        <v>GoldPerth Mint (ANZ)</v>
      </c>
      <c r="K145" s="51" t="str">
        <f t="shared" si="5"/>
        <v>GoldPerth Mint (ANZ)</v>
      </c>
    </row>
    <row r="146" spans="1:11" ht="10.5" customHeight="1">
      <c r="A146" s="300" t="s">
        <v>2429</v>
      </c>
      <c r="B146" s="300" t="s">
        <v>1897</v>
      </c>
      <c r="C146" s="300" t="s">
        <v>1897</v>
      </c>
      <c r="D146" s="300" t="s">
        <v>1819</v>
      </c>
      <c r="E146" s="300" t="s">
        <v>1401</v>
      </c>
      <c r="F146" s="302" t="s">
        <v>3317</v>
      </c>
      <c r="G146" s="300"/>
      <c r="H146" s="300" t="s">
        <v>3465</v>
      </c>
      <c r="I146" s="300" t="s">
        <v>3466</v>
      </c>
      <c r="J146" s="51" t="str">
        <f t="shared" si="4"/>
        <v>GoldPrioksky Plant of Non-Ferrous Metals</v>
      </c>
      <c r="K146" s="51" t="str">
        <f t="shared" si="5"/>
        <v>GoldPrioksky Plant of Non-Ferrous Metals</v>
      </c>
    </row>
    <row r="147" spans="1:11" ht="10.5" customHeight="1">
      <c r="A147" s="300" t="s">
        <v>2429</v>
      </c>
      <c r="B147" s="300" t="s">
        <v>4536</v>
      </c>
      <c r="C147" s="300" t="s">
        <v>1896</v>
      </c>
      <c r="D147" s="300" t="s">
        <v>2285</v>
      </c>
      <c r="E147" s="300" t="s">
        <v>1399</v>
      </c>
      <c r="F147" s="302" t="s">
        <v>3317</v>
      </c>
      <c r="G147" s="300"/>
      <c r="H147" s="300" t="s">
        <v>3462</v>
      </c>
      <c r="I147" s="300" t="s">
        <v>3332</v>
      </c>
      <c r="J147" s="51" t="str">
        <f t="shared" si="4"/>
        <v>GoldProduits Artistiques de Métaux</v>
      </c>
      <c r="K147" s="51" t="str">
        <f t="shared" si="5"/>
        <v>GoldProduits Artistiques de Métaux</v>
      </c>
    </row>
    <row r="148" spans="1:11" ht="10.5" customHeight="1">
      <c r="A148" s="300" t="s">
        <v>2429</v>
      </c>
      <c r="B148" s="300" t="s">
        <v>2566</v>
      </c>
      <c r="C148" s="300" t="s">
        <v>2566</v>
      </c>
      <c r="D148" s="300" t="s">
        <v>2344</v>
      </c>
      <c r="E148" s="300" t="s">
        <v>1402</v>
      </c>
      <c r="F148" s="302" t="s">
        <v>3317</v>
      </c>
      <c r="G148" s="300"/>
      <c r="H148" s="300" t="s">
        <v>3467</v>
      </c>
      <c r="I148" s="300" t="s">
        <v>3468</v>
      </c>
      <c r="J148" s="51" t="str">
        <f t="shared" si="4"/>
        <v>GoldPT Aneka Tambang (Persero) Tbk</v>
      </c>
      <c r="K148" s="51" t="str">
        <f t="shared" si="5"/>
        <v>GoldPT Aneka Tambang (Persero) Tbk</v>
      </c>
    </row>
    <row r="149" spans="1:11" ht="10.5" customHeight="1">
      <c r="A149" s="300" t="s">
        <v>2429</v>
      </c>
      <c r="B149" s="300" t="s">
        <v>2572</v>
      </c>
      <c r="C149" s="300" t="s">
        <v>2572</v>
      </c>
      <c r="D149" s="300" t="s">
        <v>2285</v>
      </c>
      <c r="E149" s="300" t="s">
        <v>1403</v>
      </c>
      <c r="F149" s="302" t="s">
        <v>3317</v>
      </c>
      <c r="G149" s="300"/>
      <c r="H149" s="300" t="s">
        <v>3469</v>
      </c>
      <c r="I149" s="300" t="s">
        <v>3438</v>
      </c>
      <c r="J149" s="51" t="str">
        <f t="shared" si="4"/>
        <v>GoldPX Précinox SA</v>
      </c>
      <c r="K149" s="51" t="str">
        <f t="shared" si="5"/>
        <v>GoldPX Précinox SA</v>
      </c>
    </row>
    <row r="150" spans="1:11" ht="10.5" customHeight="1">
      <c r="A150" s="300" t="s">
        <v>2429</v>
      </c>
      <c r="B150" s="300" t="s">
        <v>4401</v>
      </c>
      <c r="C150" s="300" t="s">
        <v>4401</v>
      </c>
      <c r="D150" s="300" t="s">
        <v>1874</v>
      </c>
      <c r="E150" s="300" t="s">
        <v>1404</v>
      </c>
      <c r="F150" s="302" t="s">
        <v>3317</v>
      </c>
      <c r="G150" s="300"/>
      <c r="H150" s="300" t="s">
        <v>3470</v>
      </c>
      <c r="I150" s="300" t="s">
        <v>3471</v>
      </c>
      <c r="J150" s="51" t="str">
        <f t="shared" si="4"/>
        <v>GoldRand Refinery (Pty) Ltd.</v>
      </c>
      <c r="K150" s="51" t="str">
        <f t="shared" si="5"/>
        <v>GoldRand Refinery (Pty) Ltd.</v>
      </c>
    </row>
    <row r="151" spans="1:11" ht="10.5" customHeight="1">
      <c r="A151" s="300" t="s">
        <v>2429</v>
      </c>
      <c r="B151" s="300" t="s">
        <v>51</v>
      </c>
      <c r="C151" s="300" t="s">
        <v>88</v>
      </c>
      <c r="D151" s="300" t="s">
        <v>2362</v>
      </c>
      <c r="E151" s="300" t="s">
        <v>1379</v>
      </c>
      <c r="F151" s="302" t="s">
        <v>3317</v>
      </c>
      <c r="G151" s="300"/>
      <c r="H151" s="300" t="s">
        <v>3423</v>
      </c>
      <c r="I151" s="300" t="s">
        <v>3424</v>
      </c>
      <c r="J151" s="51" t="str">
        <f t="shared" si="4"/>
        <v>GoldRefinery LS-Nikko Copper Inc.</v>
      </c>
      <c r="K151" s="51" t="str">
        <f t="shared" si="5"/>
        <v>GoldRefinery LS-Nikko Copper Inc.</v>
      </c>
    </row>
    <row r="152" spans="1:11" ht="10.5" customHeight="1">
      <c r="A152" s="300" t="s">
        <v>2429</v>
      </c>
      <c r="B152" s="300" t="s">
        <v>2823</v>
      </c>
      <c r="C152" s="300" t="s">
        <v>2823</v>
      </c>
      <c r="D152" s="300" t="s">
        <v>1861</v>
      </c>
      <c r="E152" s="300" t="s">
        <v>2824</v>
      </c>
      <c r="F152" s="302" t="s">
        <v>3317</v>
      </c>
      <c r="G152" s="300"/>
      <c r="H152" s="300" t="s">
        <v>3547</v>
      </c>
      <c r="I152" s="300" t="s">
        <v>3548</v>
      </c>
      <c r="J152" s="51" t="str">
        <f t="shared" si="4"/>
        <v>GoldRepublic Metals Corporation</v>
      </c>
      <c r="K152" s="51" t="str">
        <f t="shared" si="5"/>
        <v>GoldRepublic Metals Corporation</v>
      </c>
    </row>
    <row r="153" spans="1:11" ht="10.5" customHeight="1">
      <c r="A153" s="300" t="s">
        <v>2429</v>
      </c>
      <c r="B153" s="300" t="s">
        <v>1898</v>
      </c>
      <c r="C153" s="300" t="s">
        <v>1898</v>
      </c>
      <c r="D153" s="300" t="s">
        <v>2283</v>
      </c>
      <c r="E153" s="300" t="s">
        <v>1405</v>
      </c>
      <c r="F153" s="302" t="s">
        <v>3317</v>
      </c>
      <c r="G153" s="300"/>
      <c r="H153" s="300" t="s">
        <v>3472</v>
      </c>
      <c r="I153" s="300" t="s">
        <v>3406</v>
      </c>
      <c r="J153" s="51" t="str">
        <f t="shared" si="4"/>
        <v>GoldRoyal Canadian Mint</v>
      </c>
      <c r="K153" s="51" t="str">
        <f t="shared" si="5"/>
        <v>GoldRoyal Canadian Mint</v>
      </c>
    </row>
    <row r="154" spans="1:11" ht="10.5" customHeight="1">
      <c r="A154" s="300" t="s">
        <v>2429</v>
      </c>
      <c r="B154" s="300" t="s">
        <v>4595</v>
      </c>
      <c r="C154" s="300" t="s">
        <v>4595</v>
      </c>
      <c r="D154" s="300" t="s">
        <v>2317</v>
      </c>
      <c r="E154" s="305" t="s">
        <v>4596</v>
      </c>
      <c r="F154" s="302" t="s">
        <v>3317</v>
      </c>
      <c r="G154" s="300"/>
      <c r="H154" s="300" t="s">
        <v>4597</v>
      </c>
      <c r="I154" s="300" t="s">
        <v>4598</v>
      </c>
      <c r="J154" s="51" t="str">
        <f t="shared" si="4"/>
        <v>GoldSAAMP</v>
      </c>
      <c r="K154" s="51" t="str">
        <f t="shared" si="5"/>
        <v>GoldSAAMP</v>
      </c>
    </row>
    <row r="155" spans="1:11" ht="10.5" customHeight="1">
      <c r="A155" s="300" t="s">
        <v>2429</v>
      </c>
      <c r="B155" s="300" t="s">
        <v>2478</v>
      </c>
      <c r="C155" s="300" t="s">
        <v>2478</v>
      </c>
      <c r="D155" s="300" t="s">
        <v>1861</v>
      </c>
      <c r="E155" s="300" t="s">
        <v>1406</v>
      </c>
      <c r="F155" s="302" t="s">
        <v>3317</v>
      </c>
      <c r="G155" s="300"/>
      <c r="H155" s="300" t="s">
        <v>3473</v>
      </c>
      <c r="I155" s="300" t="s">
        <v>3474</v>
      </c>
      <c r="J155" s="51" t="str">
        <f t="shared" si="4"/>
        <v>GoldSabin Metal Corp.</v>
      </c>
      <c r="K155" s="51" t="str">
        <f t="shared" si="5"/>
        <v>GoldSabin Metal Corp.</v>
      </c>
    </row>
    <row r="156" spans="1:11" ht="10.5" customHeight="1">
      <c r="A156" s="300" t="s">
        <v>2429</v>
      </c>
      <c r="B156" s="300" t="s">
        <v>3475</v>
      </c>
      <c r="C156" s="300" t="s">
        <v>2863</v>
      </c>
      <c r="D156" s="300" t="s">
        <v>2362</v>
      </c>
      <c r="E156" s="300" t="s">
        <v>2864</v>
      </c>
      <c r="F156" s="302" t="s">
        <v>3317</v>
      </c>
      <c r="G156" s="300"/>
      <c r="H156" s="300" t="s">
        <v>3362</v>
      </c>
      <c r="I156" s="300" t="s">
        <v>3363</v>
      </c>
      <c r="J156" s="51" t="str">
        <f t="shared" si="4"/>
        <v>GoldSamdok Metal</v>
      </c>
      <c r="K156" s="51" t="str">
        <f t="shared" si="5"/>
        <v>GoldSamdok Metal</v>
      </c>
    </row>
    <row r="157" spans="1:11" ht="10.5" customHeight="1">
      <c r="A157" s="300" t="s">
        <v>2429</v>
      </c>
      <c r="B157" s="300" t="s">
        <v>2863</v>
      </c>
      <c r="C157" s="300" t="s">
        <v>2863</v>
      </c>
      <c r="D157" s="300" t="s">
        <v>2362</v>
      </c>
      <c r="E157" s="300" t="s">
        <v>2864</v>
      </c>
      <c r="F157" s="302" t="s">
        <v>3317</v>
      </c>
      <c r="G157" s="300"/>
      <c r="H157" s="300" t="s">
        <v>3362</v>
      </c>
      <c r="I157" s="300" t="s">
        <v>3363</v>
      </c>
      <c r="J157" s="51" t="str">
        <f t="shared" si="4"/>
        <v>GoldSamduck Precious Metals</v>
      </c>
      <c r="K157" s="51" t="str">
        <f t="shared" si="5"/>
        <v>GoldSamduck Precious Metals</v>
      </c>
    </row>
    <row r="158" spans="1:11" ht="10.5" customHeight="1">
      <c r="A158" s="300" t="s">
        <v>2429</v>
      </c>
      <c r="B158" s="300" t="s">
        <v>4403</v>
      </c>
      <c r="C158" s="300" t="s">
        <v>4403</v>
      </c>
      <c r="D158" s="300" t="s">
        <v>2362</v>
      </c>
      <c r="E158" s="300" t="s">
        <v>1407</v>
      </c>
      <c r="F158" s="302" t="s">
        <v>3317</v>
      </c>
      <c r="G158" s="300"/>
      <c r="H158" s="300" t="s">
        <v>3477</v>
      </c>
      <c r="I158" s="300" t="s">
        <v>3478</v>
      </c>
      <c r="J158" s="51" t="str">
        <f t="shared" si="4"/>
        <v>GoldSAMWON Metals Corp.</v>
      </c>
      <c r="K158" s="51" t="str">
        <f t="shared" si="5"/>
        <v>GoldSAMWON Metals Corp.</v>
      </c>
    </row>
    <row r="159" spans="1:11" ht="10.5" customHeight="1">
      <c r="A159" s="300" t="s">
        <v>2429</v>
      </c>
      <c r="B159" s="300" t="s">
        <v>4505</v>
      </c>
      <c r="C159" s="300" t="s">
        <v>4505</v>
      </c>
      <c r="D159" s="300" t="s">
        <v>2301</v>
      </c>
      <c r="E159" s="300" t="s">
        <v>4508</v>
      </c>
      <c r="F159" s="302" t="s">
        <v>3317</v>
      </c>
      <c r="G159" s="300"/>
      <c r="H159" s="300" t="s">
        <v>3668</v>
      </c>
      <c r="I159" s="300" t="s">
        <v>3669</v>
      </c>
      <c r="J159" s="51" t="str">
        <f t="shared" si="4"/>
        <v>GoldSAXONIA Edelmetalle GmbH</v>
      </c>
      <c r="K159" s="51" t="str">
        <f t="shared" si="5"/>
        <v>GoldSAXONIA Edelmetalle GmbH</v>
      </c>
    </row>
    <row r="160" spans="1:11" ht="10.5" customHeight="1">
      <c r="A160" s="300" t="s">
        <v>2429</v>
      </c>
      <c r="B160" s="300" t="s">
        <v>4521</v>
      </c>
      <c r="C160" s="300" t="s">
        <v>4521</v>
      </c>
      <c r="D160" s="300" t="s">
        <v>2404</v>
      </c>
      <c r="E160" s="300" t="s">
        <v>1408</v>
      </c>
      <c r="F160" s="302" t="s">
        <v>3317</v>
      </c>
      <c r="G160" s="300"/>
      <c r="H160" s="300" t="s">
        <v>3479</v>
      </c>
      <c r="I160" s="300" t="s">
        <v>3480</v>
      </c>
      <c r="J160" s="51" t="str">
        <f t="shared" si="4"/>
        <v>GoldSchone Edelmetaal B.V.</v>
      </c>
      <c r="K160" s="51" t="str">
        <f t="shared" si="5"/>
        <v>GoldSchone Edelmetaal B.V.</v>
      </c>
    </row>
    <row r="161" spans="1:11" ht="10.5" customHeight="1">
      <c r="A161" s="300" t="s">
        <v>2429</v>
      </c>
      <c r="B161" s="300" t="s">
        <v>3476</v>
      </c>
      <c r="C161" s="300" t="s">
        <v>2863</v>
      </c>
      <c r="D161" s="300" t="s">
        <v>2362</v>
      </c>
      <c r="E161" s="300" t="s">
        <v>2864</v>
      </c>
      <c r="F161" s="302" t="s">
        <v>3317</v>
      </c>
      <c r="G161" s="300"/>
      <c r="H161" s="300" t="s">
        <v>3362</v>
      </c>
      <c r="I161" s="300" t="s">
        <v>3363</v>
      </c>
      <c r="J161" s="51" t="str">
        <f t="shared" si="4"/>
        <v>GoldSD (Samdok) Metal</v>
      </c>
      <c r="K161" s="51" t="str">
        <f t="shared" si="5"/>
        <v>GoldSD (Samdok) Metal</v>
      </c>
    </row>
    <row r="162" spans="1:11" ht="10.5" customHeight="1">
      <c r="A162" s="300" t="s">
        <v>2429</v>
      </c>
      <c r="B162" s="300" t="s">
        <v>91</v>
      </c>
      <c r="C162" s="300" t="s">
        <v>91</v>
      </c>
      <c r="D162" s="300" t="s">
        <v>2311</v>
      </c>
      <c r="E162" s="300" t="s">
        <v>1409</v>
      </c>
      <c r="F162" s="302" t="s">
        <v>3317</v>
      </c>
      <c r="G162" s="300"/>
      <c r="H162" s="300" t="s">
        <v>3481</v>
      </c>
      <c r="I162" s="300" t="s">
        <v>3482</v>
      </c>
      <c r="J162" s="51" t="str">
        <f t="shared" si="4"/>
        <v>GoldSEMPSA Joyería Platería SA</v>
      </c>
      <c r="K162" s="51" t="str">
        <f t="shared" si="5"/>
        <v>GoldSEMPSA Joyería Platería SA</v>
      </c>
    </row>
    <row r="163" spans="1:11" ht="10.5" customHeight="1">
      <c r="A163" s="300" t="s">
        <v>2429</v>
      </c>
      <c r="B163" s="300" t="s">
        <v>3483</v>
      </c>
      <c r="C163" s="300" t="s">
        <v>91</v>
      </c>
      <c r="D163" s="300" t="s">
        <v>2311</v>
      </c>
      <c r="E163" s="300" t="s">
        <v>1409</v>
      </c>
      <c r="F163" s="302" t="s">
        <v>3317</v>
      </c>
      <c r="G163" s="300"/>
      <c r="H163" s="300" t="s">
        <v>3481</v>
      </c>
      <c r="I163" s="300" t="s">
        <v>3482</v>
      </c>
      <c r="J163" s="51" t="str">
        <f t="shared" si="4"/>
        <v>GoldSempsa JP (Cookson Sempsa)</v>
      </c>
      <c r="K163" s="51" t="str">
        <f t="shared" si="5"/>
        <v>GoldSempsa JP (Cookson Sempsa)</v>
      </c>
    </row>
    <row r="164" spans="1:11" ht="10.5" customHeight="1">
      <c r="A164" s="300" t="s">
        <v>2429</v>
      </c>
      <c r="B164" s="300" t="s">
        <v>3504</v>
      </c>
      <c r="C164" s="300" t="s">
        <v>4407</v>
      </c>
      <c r="D164" s="300" t="s">
        <v>2287</v>
      </c>
      <c r="E164" s="300" t="s">
        <v>1418</v>
      </c>
      <c r="F164" s="302" t="s">
        <v>3317</v>
      </c>
      <c r="G164" s="300"/>
      <c r="H164" s="300" t="s">
        <v>3486</v>
      </c>
      <c r="I164" s="300" t="s">
        <v>3463</v>
      </c>
      <c r="J164" s="51" t="str">
        <f t="shared" si="4"/>
        <v>GoldShandong Gold Mine(Laizhou) Smelter Co., Ltd.</v>
      </c>
      <c r="K164" s="51" t="str">
        <f t="shared" si="5"/>
        <v>GoldShandong Gold Mine(Laizhou) Smelter Co., Ltd.</v>
      </c>
    </row>
    <row r="165" spans="1:11" ht="10.5" customHeight="1">
      <c r="A165" s="300" t="s">
        <v>2429</v>
      </c>
      <c r="B165" s="300" t="s">
        <v>3487</v>
      </c>
      <c r="C165" s="300" t="s">
        <v>3484</v>
      </c>
      <c r="D165" s="300" t="s">
        <v>2287</v>
      </c>
      <c r="E165" s="300" t="s">
        <v>3485</v>
      </c>
      <c r="F165" s="302" t="s">
        <v>3317</v>
      </c>
      <c r="G165" s="300"/>
      <c r="H165" s="300" t="s">
        <v>3486</v>
      </c>
      <c r="I165" s="300" t="s">
        <v>3463</v>
      </c>
      <c r="J165" s="51" t="str">
        <f t="shared" si="4"/>
        <v>GoldShandong Tarzan Bio-Gold Industry Co., Ltd.</v>
      </c>
      <c r="K165" s="51" t="str">
        <f t="shared" si="5"/>
        <v>GoldShandong Tarzan Bio-Gold Industry Co., Ltd.</v>
      </c>
    </row>
    <row r="166" spans="1:11" ht="10.5" customHeight="1">
      <c r="A166" s="300" t="s">
        <v>2429</v>
      </c>
      <c r="B166" s="300" t="s">
        <v>3484</v>
      </c>
      <c r="C166" s="300" t="s">
        <v>3484</v>
      </c>
      <c r="D166" s="300" t="s">
        <v>2287</v>
      </c>
      <c r="E166" s="300" t="s">
        <v>3485</v>
      </c>
      <c r="F166" s="302" t="s">
        <v>3317</v>
      </c>
      <c r="G166" s="300"/>
      <c r="H166" s="300" t="s">
        <v>3486</v>
      </c>
      <c r="I166" s="300" t="s">
        <v>3463</v>
      </c>
      <c r="J166" s="51" t="str">
        <f t="shared" si="4"/>
        <v>GoldShandong Tiancheng Biological Gold Industrial Co., Ltd.</v>
      </c>
      <c r="K166" s="51" t="str">
        <f t="shared" si="5"/>
        <v>GoldShandong Tiancheng Biological Gold Industrial Co., Ltd.</v>
      </c>
    </row>
    <row r="167" spans="1:11" ht="10.5" customHeight="1">
      <c r="A167" s="300" t="s">
        <v>2429</v>
      </c>
      <c r="B167" s="300" t="s">
        <v>4404</v>
      </c>
      <c r="C167" s="300" t="s">
        <v>4404</v>
      </c>
      <c r="D167" s="300" t="s">
        <v>2287</v>
      </c>
      <c r="E167" s="300" t="s">
        <v>1410</v>
      </c>
      <c r="F167" s="302" t="s">
        <v>3317</v>
      </c>
      <c r="G167" s="300"/>
      <c r="H167" s="300" t="s">
        <v>3381</v>
      </c>
      <c r="I167" s="300" t="s">
        <v>3464</v>
      </c>
      <c r="J167" s="51" t="str">
        <f t="shared" si="4"/>
        <v>GoldShandong Zhaojin Gold &amp; Silver Refinery Co., Ltd.</v>
      </c>
      <c r="K167" s="51" t="str">
        <f t="shared" si="5"/>
        <v>GoldShandong Zhaojin Gold &amp; Silver Refinery Co., Ltd.</v>
      </c>
    </row>
    <row r="168" spans="1:11" ht="10.5" customHeight="1">
      <c r="A168" s="300" t="s">
        <v>2429</v>
      </c>
      <c r="B168" s="300" t="s">
        <v>3488</v>
      </c>
      <c r="C168" s="300" t="s">
        <v>4407</v>
      </c>
      <c r="D168" s="300" t="s">
        <v>2287</v>
      </c>
      <c r="E168" s="300" t="s">
        <v>1418</v>
      </c>
      <c r="F168" s="302" t="s">
        <v>3317</v>
      </c>
      <c r="G168" s="300"/>
      <c r="H168" s="300" t="s">
        <v>3486</v>
      </c>
      <c r="I168" s="300" t="s">
        <v>3463</v>
      </c>
      <c r="J168" s="51" t="str">
        <f t="shared" si="4"/>
        <v>GoldShangdong Gold (Laizhou)</v>
      </c>
      <c r="K168" s="51" t="str">
        <f t="shared" si="5"/>
        <v>GoldShangdong Gold (Laizhou)</v>
      </c>
    </row>
    <row r="169" spans="1:11" ht="10.5" customHeight="1">
      <c r="A169" s="300" t="s">
        <v>2429</v>
      </c>
      <c r="B169" s="300" t="s">
        <v>52</v>
      </c>
      <c r="C169" s="300" t="s">
        <v>2567</v>
      </c>
      <c r="D169" s="300" t="s">
        <v>2355</v>
      </c>
      <c r="E169" s="300" t="s">
        <v>1416</v>
      </c>
      <c r="F169" s="302" t="s">
        <v>3317</v>
      </c>
      <c r="G169" s="300"/>
      <c r="H169" s="300" t="s">
        <v>3499</v>
      </c>
      <c r="I169" s="300" t="s">
        <v>3500</v>
      </c>
      <c r="J169" s="51" t="str">
        <f t="shared" si="4"/>
        <v>GoldShonan Plant Tanaka Kikinzoku</v>
      </c>
      <c r="K169" s="51" t="str">
        <f t="shared" si="5"/>
        <v>GoldShonan Plant Tanaka Kikinzoku</v>
      </c>
    </row>
    <row r="170" spans="1:11" ht="10.5" customHeight="1">
      <c r="A170" s="300" t="s">
        <v>2429</v>
      </c>
      <c r="B170" s="300" t="s">
        <v>4405</v>
      </c>
      <c r="C170" s="300" t="s">
        <v>4405</v>
      </c>
      <c r="D170" s="300" t="s">
        <v>2287</v>
      </c>
      <c r="E170" s="300" t="s">
        <v>2825</v>
      </c>
      <c r="F170" s="302" t="s">
        <v>3317</v>
      </c>
      <c r="G170" s="300"/>
      <c r="H170" s="300" t="s">
        <v>3490</v>
      </c>
      <c r="I170" s="300" t="s">
        <v>3491</v>
      </c>
      <c r="J170" s="51" t="str">
        <f t="shared" si="4"/>
        <v>GoldSichuan Tianze Precious Metals Co., Ltd.</v>
      </c>
      <c r="K170" s="51" t="str">
        <f t="shared" si="5"/>
        <v>GoldSichuan Tianze Precious Metals Co., Ltd.</v>
      </c>
    </row>
    <row r="171" spans="1:11" ht="10.5" customHeight="1">
      <c r="A171" s="300" t="s">
        <v>2429</v>
      </c>
      <c r="B171" s="300" t="s">
        <v>53</v>
      </c>
      <c r="C171" s="300" t="s">
        <v>2567</v>
      </c>
      <c r="D171" s="300" t="s">
        <v>2355</v>
      </c>
      <c r="E171" s="300" t="s">
        <v>1416</v>
      </c>
      <c r="F171" s="302" t="s">
        <v>3317</v>
      </c>
      <c r="G171" s="300"/>
      <c r="H171" s="300" t="s">
        <v>3499</v>
      </c>
      <c r="I171" s="300" t="s">
        <v>3500</v>
      </c>
      <c r="J171" s="51" t="str">
        <f t="shared" si="4"/>
        <v>GoldSingapore Tanaka</v>
      </c>
      <c r="K171" s="51" t="str">
        <f t="shared" si="5"/>
        <v>GoldSingapore Tanaka</v>
      </c>
    </row>
    <row r="172" spans="1:11" ht="10.5" customHeight="1">
      <c r="A172" s="300" t="s">
        <v>2429</v>
      </c>
      <c r="B172" s="300" t="s">
        <v>2826</v>
      </c>
      <c r="C172" s="300" t="s">
        <v>2826</v>
      </c>
      <c r="D172" s="300" t="s">
        <v>1855</v>
      </c>
      <c r="E172" s="300" t="s">
        <v>2827</v>
      </c>
      <c r="F172" s="302" t="s">
        <v>3317</v>
      </c>
      <c r="G172" s="300"/>
      <c r="H172" s="300" t="s">
        <v>3553</v>
      </c>
      <c r="I172" s="300" t="s">
        <v>3554</v>
      </c>
      <c r="J172" s="51" t="str">
        <f t="shared" si="4"/>
        <v>GoldSingway Technology Co., Ltd.</v>
      </c>
      <c r="K172" s="51" t="str">
        <f t="shared" si="5"/>
        <v>GoldSingway Technology Co., Ltd.</v>
      </c>
    </row>
    <row r="173" spans="1:11" ht="10.5" customHeight="1">
      <c r="A173" s="300" t="s">
        <v>2429</v>
      </c>
      <c r="B173" s="300" t="s">
        <v>2038</v>
      </c>
      <c r="C173" s="300" t="s">
        <v>92</v>
      </c>
      <c r="D173" s="300" t="s">
        <v>2355</v>
      </c>
      <c r="E173" s="300" t="s">
        <v>1415</v>
      </c>
      <c r="F173" s="302" t="s">
        <v>3317</v>
      </c>
      <c r="G173" s="300"/>
      <c r="H173" s="300" t="s">
        <v>3497</v>
      </c>
      <c r="I173" s="300" t="s">
        <v>4520</v>
      </c>
      <c r="J173" s="51" t="str">
        <f t="shared" si="4"/>
        <v>GoldSMM</v>
      </c>
      <c r="K173" s="51" t="str">
        <f t="shared" si="5"/>
        <v>GoldSMM</v>
      </c>
    </row>
    <row r="174" spans="1:11" ht="10.5" customHeight="1">
      <c r="A174" s="300" t="s">
        <v>2429</v>
      </c>
      <c r="B174" s="300" t="s">
        <v>1411</v>
      </c>
      <c r="C174" s="300" t="s">
        <v>1411</v>
      </c>
      <c r="D174" s="300" t="s">
        <v>1861</v>
      </c>
      <c r="E174" s="300" t="s">
        <v>1412</v>
      </c>
      <c r="F174" s="302" t="s">
        <v>3317</v>
      </c>
      <c r="G174" s="300"/>
      <c r="H174" s="300" t="s">
        <v>3492</v>
      </c>
      <c r="I174" s="300" t="s">
        <v>3428</v>
      </c>
      <c r="J174" s="51" t="str">
        <f t="shared" si="4"/>
        <v>GoldSo Accurate Group, Inc.</v>
      </c>
      <c r="K174" s="51" t="str">
        <f t="shared" si="5"/>
        <v>GoldSo Accurate Group, Inc.</v>
      </c>
    </row>
    <row r="175" spans="1:11" ht="10.5" customHeight="1">
      <c r="A175" s="300" t="s">
        <v>2429</v>
      </c>
      <c r="B175" s="300" t="s">
        <v>1899</v>
      </c>
      <c r="C175" s="300" t="s">
        <v>1899</v>
      </c>
      <c r="D175" s="300" t="s">
        <v>1819</v>
      </c>
      <c r="E175" s="300" t="s">
        <v>1413</v>
      </c>
      <c r="F175" s="302" t="s">
        <v>3317</v>
      </c>
      <c r="G175" s="300"/>
      <c r="H175" s="300" t="s">
        <v>3493</v>
      </c>
      <c r="I175" s="300" t="s">
        <v>3494</v>
      </c>
      <c r="J175" s="51" t="str">
        <f t="shared" si="4"/>
        <v>GoldSOE Shyolkovsky Factory of Secondary Precious Metals</v>
      </c>
      <c r="K175" s="51" t="str">
        <f t="shared" si="5"/>
        <v>GoldSOE Shyolkovsky Factory of Secondary Precious Metals</v>
      </c>
    </row>
    <row r="176" spans="1:11" ht="10.5" customHeight="1">
      <c r="A176" s="300" t="s">
        <v>2429</v>
      </c>
      <c r="B176" s="300" t="s">
        <v>1900</v>
      </c>
      <c r="C176" s="300" t="s">
        <v>1900</v>
      </c>
      <c r="D176" s="300" t="s">
        <v>1855</v>
      </c>
      <c r="E176" s="300" t="s">
        <v>1414</v>
      </c>
      <c r="F176" s="302" t="s">
        <v>3317</v>
      </c>
      <c r="G176" s="300"/>
      <c r="H176" s="300" t="s">
        <v>3495</v>
      </c>
      <c r="I176" s="300" t="s">
        <v>3496</v>
      </c>
      <c r="J176" s="51" t="str">
        <f t="shared" si="4"/>
        <v>GoldSolar Applied Materials Technology Corp.</v>
      </c>
      <c r="K176" s="51" t="str">
        <f t="shared" si="5"/>
        <v>GoldSolar Applied Materials Technology Corp.</v>
      </c>
    </row>
    <row r="177" spans="1:11" ht="10.5" customHeight="1">
      <c r="A177" s="300" t="s">
        <v>2429</v>
      </c>
      <c r="B177" s="300" t="s">
        <v>54</v>
      </c>
      <c r="C177" s="300" t="s">
        <v>1900</v>
      </c>
      <c r="D177" s="300" t="s">
        <v>1855</v>
      </c>
      <c r="E177" s="300" t="s">
        <v>1414</v>
      </c>
      <c r="F177" s="302" t="s">
        <v>3317</v>
      </c>
      <c r="G177" s="300"/>
      <c r="H177" s="300" t="s">
        <v>3495</v>
      </c>
      <c r="I177" s="300" t="s">
        <v>3496</v>
      </c>
      <c r="J177" s="52" t="str">
        <f t="shared" si="4"/>
        <v>GoldSOLAR CHEMICALAPPLIED MATERIALS TECHNOLOGY (KUN SHAN)</v>
      </c>
      <c r="K177" s="51" t="str">
        <f t="shared" si="5"/>
        <v>GoldSOLAR CHEMICALAPPLIED MATERIALS TECHNOLOGY (KUN SHAN)</v>
      </c>
    </row>
    <row r="178" spans="1:11" ht="10.5" customHeight="1">
      <c r="A178" s="300" t="s">
        <v>2429</v>
      </c>
      <c r="B178" s="300" t="s">
        <v>55</v>
      </c>
      <c r="C178" s="300" t="s">
        <v>1900</v>
      </c>
      <c r="D178" s="300" t="s">
        <v>1855</v>
      </c>
      <c r="E178" s="300" t="s">
        <v>1414</v>
      </c>
      <c r="F178" s="302" t="s">
        <v>3317</v>
      </c>
      <c r="G178" s="300"/>
      <c r="H178" s="300" t="s">
        <v>3495</v>
      </c>
      <c r="I178" s="300" t="s">
        <v>3496</v>
      </c>
      <c r="J178" s="51" t="str">
        <f t="shared" si="4"/>
        <v>GoldSolartech</v>
      </c>
      <c r="K178" s="51" t="str">
        <f t="shared" si="5"/>
        <v>GoldSolartech</v>
      </c>
    </row>
    <row r="179" spans="1:11" ht="10.5" customHeight="1">
      <c r="A179" s="300" t="s">
        <v>2429</v>
      </c>
      <c r="B179" s="300" t="s">
        <v>3562</v>
      </c>
      <c r="C179" s="300" t="s">
        <v>3562</v>
      </c>
      <c r="D179" s="300" t="s">
        <v>1822</v>
      </c>
      <c r="E179" s="300" t="s">
        <v>3563</v>
      </c>
      <c r="F179" s="302" t="s">
        <v>3317</v>
      </c>
      <c r="G179" s="300"/>
      <c r="H179" s="300" t="s">
        <v>3564</v>
      </c>
      <c r="I179" s="300" t="s">
        <v>3565</v>
      </c>
      <c r="J179" s="51" t="str">
        <f t="shared" si="4"/>
        <v>GoldSudan Gold Refinery</v>
      </c>
      <c r="K179" s="51" t="str">
        <f t="shared" si="5"/>
        <v>GoldSudan Gold Refinery</v>
      </c>
    </row>
    <row r="180" spans="1:11" ht="10.5" customHeight="1">
      <c r="A180" s="300" t="s">
        <v>2429</v>
      </c>
      <c r="B180" s="300" t="s">
        <v>4537</v>
      </c>
      <c r="C180" s="300" t="s">
        <v>92</v>
      </c>
      <c r="D180" s="300" t="s">
        <v>2355</v>
      </c>
      <c r="E180" s="300" t="s">
        <v>1415</v>
      </c>
      <c r="F180" s="302" t="s">
        <v>3317</v>
      </c>
      <c r="G180" s="300"/>
      <c r="H180" s="300" t="s">
        <v>3497</v>
      </c>
      <c r="I180" s="300" t="s">
        <v>4520</v>
      </c>
      <c r="J180" s="51" t="str">
        <f t="shared" si="4"/>
        <v>GoldSumitomo Kinzoku Kozan K.K.</v>
      </c>
      <c r="K180" s="51" t="str">
        <f t="shared" si="5"/>
        <v>GoldSumitomo Kinzoku Kozan K.K.</v>
      </c>
    </row>
    <row r="181" spans="1:11" ht="10.5" customHeight="1">
      <c r="A181" s="300" t="s">
        <v>2429</v>
      </c>
      <c r="B181" s="300" t="s">
        <v>92</v>
      </c>
      <c r="C181" s="300" t="s">
        <v>92</v>
      </c>
      <c r="D181" s="300" t="s">
        <v>2355</v>
      </c>
      <c r="E181" s="300" t="s">
        <v>1415</v>
      </c>
      <c r="F181" s="302" t="s">
        <v>3317</v>
      </c>
      <c r="G181" s="300"/>
      <c r="H181" s="300" t="s">
        <v>3497</v>
      </c>
      <c r="I181" s="300" t="s">
        <v>4520</v>
      </c>
      <c r="J181" s="51" t="str">
        <f t="shared" si="4"/>
        <v>GoldSumitomo Metal Mining Co., Ltd.</v>
      </c>
      <c r="K181" s="51" t="str">
        <f t="shared" si="5"/>
        <v>GoldSumitomo Metal Mining Co., Ltd.</v>
      </c>
    </row>
    <row r="182" spans="1:11" ht="10.5" customHeight="1">
      <c r="A182" s="300" t="s">
        <v>2429</v>
      </c>
      <c r="B182" s="300" t="s">
        <v>4527</v>
      </c>
      <c r="C182" s="300" t="s">
        <v>4527</v>
      </c>
      <c r="D182" s="300" t="s">
        <v>2352</v>
      </c>
      <c r="E182" s="300" t="s">
        <v>3566</v>
      </c>
      <c r="F182" s="302" t="s">
        <v>3317</v>
      </c>
      <c r="G182" s="300"/>
      <c r="H182" s="300" t="s">
        <v>3567</v>
      </c>
      <c r="I182" s="300" t="s">
        <v>3360</v>
      </c>
      <c r="J182" s="51" t="str">
        <f t="shared" si="4"/>
        <v>GoldT.C.A S.p.A</v>
      </c>
      <c r="K182" s="51" t="str">
        <f t="shared" si="5"/>
        <v>GoldT.C.A S.p.A</v>
      </c>
    </row>
    <row r="183" spans="1:11" ht="10.5" customHeight="1">
      <c r="A183" s="300" t="s">
        <v>2429</v>
      </c>
      <c r="B183" s="300" t="s">
        <v>4539</v>
      </c>
      <c r="C183" s="300" t="s">
        <v>2567</v>
      </c>
      <c r="D183" s="300" t="s">
        <v>2355</v>
      </c>
      <c r="E183" s="300" t="s">
        <v>1416</v>
      </c>
      <c r="F183" s="302" t="s">
        <v>3317</v>
      </c>
      <c r="G183" s="300"/>
      <c r="H183" s="300" t="s">
        <v>3499</v>
      </c>
      <c r="I183" s="300" t="s">
        <v>3500</v>
      </c>
      <c r="J183" s="51" t="str">
        <f t="shared" si="4"/>
        <v>GoldTanaka Denshi Kogyo K.K</v>
      </c>
      <c r="K183" s="51" t="str">
        <f t="shared" si="5"/>
        <v>GoldTanaka Denshi Kogyo K.K</v>
      </c>
    </row>
    <row r="184" spans="1:11" ht="10.5" customHeight="1">
      <c r="A184" s="300" t="s">
        <v>2429</v>
      </c>
      <c r="B184" s="300" t="s">
        <v>56</v>
      </c>
      <c r="C184" s="300" t="s">
        <v>2567</v>
      </c>
      <c r="D184" s="300" t="s">
        <v>2355</v>
      </c>
      <c r="E184" s="300" t="s">
        <v>1416</v>
      </c>
      <c r="F184" s="302" t="s">
        <v>3317</v>
      </c>
      <c r="G184" s="300"/>
      <c r="H184" s="300" t="s">
        <v>3499</v>
      </c>
      <c r="I184" s="300" t="s">
        <v>3500</v>
      </c>
      <c r="J184" s="51" t="str">
        <f t="shared" si="4"/>
        <v>GoldTanaka Electronics(Hong Kong)Pte.Ltd</v>
      </c>
      <c r="K184" s="51" t="str">
        <f t="shared" si="5"/>
        <v>GoldTanaka Electronics(Hong Kong)Pte.Ltd</v>
      </c>
    </row>
    <row r="185" spans="1:11" ht="10.5" customHeight="1">
      <c r="A185" s="300" t="s">
        <v>2429</v>
      </c>
      <c r="B185" s="300" t="s">
        <v>57</v>
      </c>
      <c r="C185" s="300" t="s">
        <v>2567</v>
      </c>
      <c r="D185" s="300" t="s">
        <v>2355</v>
      </c>
      <c r="E185" s="300" t="s">
        <v>1416</v>
      </c>
      <c r="F185" s="302" t="s">
        <v>3317</v>
      </c>
      <c r="G185" s="300"/>
      <c r="H185" s="300" t="s">
        <v>3499</v>
      </c>
      <c r="I185" s="300" t="s">
        <v>3500</v>
      </c>
      <c r="J185" s="51" t="str">
        <f t="shared" si="4"/>
        <v>GoldTANAKA Electronics(Malasia) SDN. BHD.</v>
      </c>
      <c r="K185" s="51" t="str">
        <f t="shared" si="5"/>
        <v>GoldTANAKA Electronics(Malasia) SDN. BHD.</v>
      </c>
    </row>
    <row r="186" spans="1:11" ht="10.5" customHeight="1">
      <c r="A186" s="300" t="s">
        <v>2429</v>
      </c>
      <c r="B186" s="300" t="s">
        <v>58</v>
      </c>
      <c r="C186" s="300" t="s">
        <v>2567</v>
      </c>
      <c r="D186" s="300" t="s">
        <v>2355</v>
      </c>
      <c r="E186" s="300" t="s">
        <v>1416</v>
      </c>
      <c r="F186" s="302" t="s">
        <v>3317</v>
      </c>
      <c r="G186" s="300"/>
      <c r="H186" s="300" t="s">
        <v>3499</v>
      </c>
      <c r="I186" s="300" t="s">
        <v>3500</v>
      </c>
      <c r="J186" s="51" t="str">
        <f t="shared" si="4"/>
        <v>GoldTanaka Electronics（Singapore）Pte.Ltd</v>
      </c>
      <c r="K186" s="51" t="str">
        <f t="shared" si="5"/>
        <v>GoldTanaka Electronics（Singapore）Pte.Ltd</v>
      </c>
    </row>
    <row r="187" spans="1:11" ht="10.5" customHeight="1">
      <c r="A187" s="300" t="s">
        <v>2429</v>
      </c>
      <c r="B187" s="300" t="s">
        <v>3501</v>
      </c>
      <c r="C187" s="300" t="s">
        <v>2567</v>
      </c>
      <c r="D187" s="300" t="s">
        <v>2355</v>
      </c>
      <c r="E187" s="300" t="s">
        <v>1416</v>
      </c>
      <c r="F187" s="302" t="s">
        <v>3317</v>
      </c>
      <c r="G187" s="300"/>
      <c r="H187" s="300" t="s">
        <v>3499</v>
      </c>
      <c r="I187" s="300" t="s">
        <v>3500</v>
      </c>
      <c r="J187" s="51" t="str">
        <f t="shared" si="4"/>
        <v>GoldTanaka Kikinzoku International</v>
      </c>
      <c r="K187" s="51" t="str">
        <f t="shared" si="5"/>
        <v>GoldTanaka Kikinzoku International</v>
      </c>
    </row>
    <row r="188" spans="1:11" ht="10.5" customHeight="1">
      <c r="A188" s="300" t="s">
        <v>2429</v>
      </c>
      <c r="B188" s="300" t="s">
        <v>4538</v>
      </c>
      <c r="C188" s="300" t="s">
        <v>2567</v>
      </c>
      <c r="D188" s="300" t="s">
        <v>2355</v>
      </c>
      <c r="E188" s="300" t="s">
        <v>1416</v>
      </c>
      <c r="F188" s="302" t="s">
        <v>3317</v>
      </c>
      <c r="G188" s="300"/>
      <c r="H188" s="300" t="s">
        <v>3499</v>
      </c>
      <c r="I188" s="300" t="s">
        <v>3500</v>
      </c>
      <c r="J188" s="51" t="str">
        <f t="shared" si="4"/>
        <v>GoldTanaka kikinzoku kogyo K.k</v>
      </c>
      <c r="K188" s="51" t="str">
        <f t="shared" si="5"/>
        <v>GoldTanaka kikinzoku kogyo K.k</v>
      </c>
    </row>
    <row r="189" spans="1:11" ht="10.5" customHeight="1">
      <c r="A189" s="300" t="s">
        <v>2429</v>
      </c>
      <c r="B189" s="300" t="s">
        <v>2567</v>
      </c>
      <c r="C189" s="300" t="s">
        <v>2567</v>
      </c>
      <c r="D189" s="300" t="s">
        <v>2355</v>
      </c>
      <c r="E189" s="300" t="s">
        <v>1416</v>
      </c>
      <c r="F189" s="302" t="s">
        <v>3317</v>
      </c>
      <c r="G189" s="300"/>
      <c r="H189" s="300" t="s">
        <v>3499</v>
      </c>
      <c r="I189" s="300" t="s">
        <v>3500</v>
      </c>
      <c r="J189" s="51" t="str">
        <f t="shared" si="4"/>
        <v>GoldTanaka Kikinzoku Kogyo K.K.</v>
      </c>
      <c r="K189" s="51" t="str">
        <f t="shared" si="5"/>
        <v>GoldTanaka Kikinzoku Kogyo K.K.</v>
      </c>
    </row>
    <row r="190" spans="1:11" ht="10.5" customHeight="1">
      <c r="A190" s="300" t="s">
        <v>2429</v>
      </c>
      <c r="B190" s="300" t="s">
        <v>3502</v>
      </c>
      <c r="C190" s="300" t="s">
        <v>2567</v>
      </c>
      <c r="D190" s="300" t="s">
        <v>2355</v>
      </c>
      <c r="E190" s="300" t="s">
        <v>1416</v>
      </c>
      <c r="F190" s="302" t="s">
        <v>3317</v>
      </c>
      <c r="G190" s="300"/>
      <c r="H190" s="300" t="s">
        <v>3499</v>
      </c>
      <c r="I190" s="300" t="s">
        <v>3500</v>
      </c>
      <c r="J190" s="51" t="str">
        <f t="shared" si="4"/>
        <v>GoldTanaka Precious Metals</v>
      </c>
      <c r="K190" s="51" t="str">
        <f t="shared" si="5"/>
        <v>GoldTanaka Precious Metals</v>
      </c>
    </row>
    <row r="191" spans="1:11" ht="10.5" customHeight="1">
      <c r="A191" s="300" t="s">
        <v>2429</v>
      </c>
      <c r="B191" s="300" t="s">
        <v>1277</v>
      </c>
      <c r="C191" s="300" t="s">
        <v>4530</v>
      </c>
      <c r="D191" s="300" t="s">
        <v>2287</v>
      </c>
      <c r="E191" s="300" t="s">
        <v>1417</v>
      </c>
      <c r="F191" s="302" t="s">
        <v>3317</v>
      </c>
      <c r="G191" s="300"/>
      <c r="H191" s="300" t="s">
        <v>3490</v>
      </c>
      <c r="I191" s="300" t="s">
        <v>3491</v>
      </c>
      <c r="J191" s="51" t="str">
        <f t="shared" si="4"/>
        <v>GoldThe Great Wall Gold and Silver Refinery of China</v>
      </c>
      <c r="K191" s="51" t="str">
        <f t="shared" si="5"/>
        <v>GoldThe Great Wall Gold and Silver Refinery of China</v>
      </c>
    </row>
    <row r="192" spans="1:11" ht="10.5" customHeight="1">
      <c r="A192" s="300" t="s">
        <v>2429</v>
      </c>
      <c r="B192" s="300" t="s">
        <v>2037</v>
      </c>
      <c r="C192" s="300" t="s">
        <v>2428</v>
      </c>
      <c r="D192" s="300" t="s">
        <v>2260</v>
      </c>
      <c r="E192" s="300" t="s">
        <v>1426</v>
      </c>
      <c r="F192" s="302" t="s">
        <v>3317</v>
      </c>
      <c r="G192" s="300"/>
      <c r="H192" s="300" t="s">
        <v>3518</v>
      </c>
      <c r="I192" s="300" t="s">
        <v>3519</v>
      </c>
      <c r="J192" s="51" t="str">
        <f t="shared" si="4"/>
        <v>GoldThe Perth Mint</v>
      </c>
      <c r="K192" s="51" t="str">
        <f t="shared" si="5"/>
        <v>GoldThe Perth Mint</v>
      </c>
    </row>
    <row r="193" spans="1:11" ht="10.5" customHeight="1">
      <c r="A193" s="300" t="s">
        <v>2429</v>
      </c>
      <c r="B193" s="300" t="s">
        <v>4407</v>
      </c>
      <c r="C193" s="300" t="s">
        <v>4407</v>
      </c>
      <c r="D193" s="300" t="s">
        <v>2287</v>
      </c>
      <c r="E193" s="300" t="s">
        <v>1418</v>
      </c>
      <c r="F193" s="302" t="s">
        <v>3317</v>
      </c>
      <c r="G193" s="300"/>
      <c r="H193" s="300" t="s">
        <v>3486</v>
      </c>
      <c r="I193" s="300" t="s">
        <v>3463</v>
      </c>
      <c r="J193" s="51" t="str">
        <f t="shared" si="4"/>
        <v>GoldThe Refinery of Shandong Gold Mining Co., Ltd.</v>
      </c>
      <c r="K193" s="51" t="str">
        <f t="shared" si="5"/>
        <v>GoldThe Refinery of Shandong Gold Mining Co., Ltd.</v>
      </c>
    </row>
    <row r="194" spans="1:11" ht="10.5" customHeight="1">
      <c r="A194" s="300" t="s">
        <v>2429</v>
      </c>
      <c r="B194" s="300" t="s">
        <v>4408</v>
      </c>
      <c r="C194" s="300" t="s">
        <v>4408</v>
      </c>
      <c r="D194" s="300" t="s">
        <v>2355</v>
      </c>
      <c r="E194" s="300" t="s">
        <v>1419</v>
      </c>
      <c r="F194" s="302" t="s">
        <v>3317</v>
      </c>
      <c r="G194" s="300"/>
      <c r="H194" s="300" t="s">
        <v>3505</v>
      </c>
      <c r="I194" s="300" t="s">
        <v>3375</v>
      </c>
      <c r="J194" s="51" t="str">
        <f t="shared" si="4"/>
        <v>GoldTokuriki Honten Co., Ltd.</v>
      </c>
      <c r="K194" s="51" t="str">
        <f t="shared" si="5"/>
        <v>GoldTokuriki Honten Co., Ltd.</v>
      </c>
    </row>
    <row r="195" spans="1:11" ht="10.5" customHeight="1">
      <c r="A195" s="300" t="s">
        <v>2429</v>
      </c>
      <c r="B195" s="300" t="s">
        <v>4482</v>
      </c>
      <c r="C195" s="300" t="s">
        <v>4482</v>
      </c>
      <c r="D195" s="300" t="s">
        <v>2287</v>
      </c>
      <c r="E195" s="300" t="s">
        <v>1420</v>
      </c>
      <c r="F195" s="302" t="s">
        <v>3317</v>
      </c>
      <c r="G195" s="300"/>
      <c r="H195" s="300" t="s">
        <v>3506</v>
      </c>
      <c r="I195" s="300" t="s">
        <v>3507</v>
      </c>
      <c r="J195" s="51" t="str">
        <f t="shared" si="4"/>
        <v>GoldTongling Nonferrous Metals Group Co., Ltd.</v>
      </c>
      <c r="K195" s="51" t="str">
        <f t="shared" si="5"/>
        <v>GoldTongling Nonferrous Metals Group Co., Ltd.</v>
      </c>
    </row>
    <row r="196" spans="1:11" ht="10.5" customHeight="1">
      <c r="A196" s="300" t="s">
        <v>2429</v>
      </c>
      <c r="B196" s="300" t="s">
        <v>3509</v>
      </c>
      <c r="C196" s="300" t="s">
        <v>4482</v>
      </c>
      <c r="D196" s="300" t="s">
        <v>2287</v>
      </c>
      <c r="E196" s="300" t="s">
        <v>1420</v>
      </c>
      <c r="F196" s="302" t="s">
        <v>3317</v>
      </c>
      <c r="G196" s="300"/>
      <c r="H196" s="300" t="s">
        <v>3506</v>
      </c>
      <c r="I196" s="300" t="s">
        <v>3507</v>
      </c>
      <c r="J196" s="51" t="str">
        <f t="shared" si="4"/>
        <v>GoldTongLing Nonferrous Metals Group Holdings Co., Ltd.</v>
      </c>
      <c r="K196" s="51" t="str">
        <f t="shared" si="5"/>
        <v>GoldTongLing Nonferrous Metals Group Holdings Co., Ltd.</v>
      </c>
    </row>
    <row r="197" spans="1:11" ht="10.5" customHeight="1">
      <c r="A197" s="300" t="s">
        <v>2429</v>
      </c>
      <c r="B197" s="305" t="s">
        <v>4599</v>
      </c>
      <c r="C197" s="305" t="s">
        <v>4599</v>
      </c>
      <c r="D197" s="300" t="s">
        <v>2264</v>
      </c>
      <c r="E197" s="305" t="s">
        <v>4600</v>
      </c>
      <c r="F197" s="302" t="s">
        <v>3317</v>
      </c>
      <c r="G197" s="300"/>
      <c r="H197" s="300" t="s">
        <v>3515</v>
      </c>
      <c r="I197" s="300" t="s">
        <v>3515</v>
      </c>
      <c r="J197" s="51" t="str">
        <f t="shared" ref="J197:J260" si="6">A197&amp;B197</f>
        <v>GoldTony Goetz NV</v>
      </c>
      <c r="K197" s="51" t="str">
        <f t="shared" ref="K197:K260" si="7">A197&amp;B197</f>
        <v>GoldTony Goetz NV</v>
      </c>
    </row>
    <row r="198" spans="1:11" ht="10.5" customHeight="1">
      <c r="A198" s="300" t="s">
        <v>2429</v>
      </c>
      <c r="B198" s="300" t="s">
        <v>1252</v>
      </c>
      <c r="C198" s="300" t="s">
        <v>1252</v>
      </c>
      <c r="D198" s="300" t="s">
        <v>2362</v>
      </c>
      <c r="E198" s="300" t="s">
        <v>1421</v>
      </c>
      <c r="F198" s="302" t="s">
        <v>3317</v>
      </c>
      <c r="G198" s="300"/>
      <c r="H198" s="300" t="s">
        <v>3510</v>
      </c>
      <c r="I198" s="300" t="s">
        <v>3511</v>
      </c>
      <c r="J198" s="51" t="str">
        <f t="shared" si="6"/>
        <v>GoldTorecom</v>
      </c>
      <c r="K198" s="51" t="str">
        <f t="shared" si="7"/>
        <v>GoldTorecom</v>
      </c>
    </row>
    <row r="199" spans="1:11" ht="10.5" customHeight="1">
      <c r="A199" s="300" t="s">
        <v>2429</v>
      </c>
      <c r="B199" s="300" t="s">
        <v>3498</v>
      </c>
      <c r="C199" s="300" t="s">
        <v>92</v>
      </c>
      <c r="D199" s="300" t="s">
        <v>2355</v>
      </c>
      <c r="E199" s="300" t="s">
        <v>1415</v>
      </c>
      <c r="F199" s="302" t="s">
        <v>3317</v>
      </c>
      <c r="G199" s="300"/>
      <c r="H199" s="300" t="s">
        <v>3497</v>
      </c>
      <c r="I199" s="300" t="s">
        <v>4520</v>
      </c>
      <c r="J199" s="51" t="str">
        <f t="shared" si="6"/>
        <v>GoldToyo Smelter &amp; Refinery</v>
      </c>
      <c r="K199" s="51" t="str">
        <f t="shared" si="7"/>
        <v>GoldToyo Smelter &amp; Refinery</v>
      </c>
    </row>
    <row r="200" spans="1:11" ht="10.5" customHeight="1">
      <c r="A200" s="300" t="s">
        <v>2429</v>
      </c>
      <c r="B200" s="300" t="s">
        <v>4409</v>
      </c>
      <c r="C200" s="300" t="s">
        <v>4409</v>
      </c>
      <c r="D200" s="300" t="s">
        <v>2276</v>
      </c>
      <c r="E200" s="300" t="s">
        <v>1422</v>
      </c>
      <c r="F200" s="302" t="s">
        <v>3317</v>
      </c>
      <c r="G200" s="300"/>
      <c r="H200" s="300" t="s">
        <v>3512</v>
      </c>
      <c r="I200" s="300" t="s">
        <v>3513</v>
      </c>
      <c r="J200" s="51" t="str">
        <f t="shared" si="6"/>
        <v>GoldUmicore Brasil Ltda.</v>
      </c>
      <c r="K200" s="51" t="str">
        <f t="shared" si="7"/>
        <v>GoldUmicore Brasil Ltda.</v>
      </c>
    </row>
    <row r="201" spans="1:11" ht="10.5" customHeight="1">
      <c r="A201" s="300" t="s">
        <v>2429</v>
      </c>
      <c r="B201" s="300" t="s">
        <v>227</v>
      </c>
      <c r="C201" s="300" t="s">
        <v>227</v>
      </c>
      <c r="D201" s="300" t="s">
        <v>1845</v>
      </c>
      <c r="E201" s="300" t="s">
        <v>228</v>
      </c>
      <c r="F201" s="302" t="s">
        <v>3317</v>
      </c>
      <c r="G201" s="300"/>
      <c r="H201" s="300" t="s">
        <v>3537</v>
      </c>
      <c r="I201" s="300" t="s">
        <v>3538</v>
      </c>
      <c r="J201" s="51" t="str">
        <f t="shared" si="6"/>
        <v>GoldUmicore Precious Metals Thailand</v>
      </c>
      <c r="K201" s="51" t="str">
        <f t="shared" si="7"/>
        <v>GoldUmicore Precious Metals Thailand</v>
      </c>
    </row>
    <row r="202" spans="1:11" ht="10.5" customHeight="1">
      <c r="A202" s="300" t="s">
        <v>2429</v>
      </c>
      <c r="B202" s="300" t="s">
        <v>2568</v>
      </c>
      <c r="C202" s="300" t="s">
        <v>2568</v>
      </c>
      <c r="D202" s="300" t="s">
        <v>2264</v>
      </c>
      <c r="E202" s="300" t="s">
        <v>1423</v>
      </c>
      <c r="F202" s="302" t="s">
        <v>3317</v>
      </c>
      <c r="G202" s="300"/>
      <c r="H202" s="300" t="s">
        <v>3514</v>
      </c>
      <c r="I202" s="300" t="s">
        <v>3515</v>
      </c>
      <c r="J202" s="51" t="str">
        <f t="shared" si="6"/>
        <v>GoldUmicore SA Business Unit Precious Metals Refining</v>
      </c>
      <c r="K202" s="51" t="str">
        <f t="shared" si="7"/>
        <v>GoldUmicore SA Business Unit Precious Metals Refining</v>
      </c>
    </row>
    <row r="203" spans="1:11" ht="10.5" customHeight="1">
      <c r="A203" s="300" t="s">
        <v>2429</v>
      </c>
      <c r="B203" s="300" t="s">
        <v>1571</v>
      </c>
      <c r="C203" s="300" t="s">
        <v>1571</v>
      </c>
      <c r="D203" s="300" t="s">
        <v>1861</v>
      </c>
      <c r="E203" s="300" t="s">
        <v>1424</v>
      </c>
      <c r="F203" s="302" t="s">
        <v>3317</v>
      </c>
      <c r="G203" s="300"/>
      <c r="H203" s="300" t="s">
        <v>3516</v>
      </c>
      <c r="I203" s="300" t="s">
        <v>3428</v>
      </c>
      <c r="J203" s="51" t="str">
        <f t="shared" si="6"/>
        <v>GoldUnited Precious Metal Refining, Inc.</v>
      </c>
      <c r="K203" s="51" t="str">
        <f t="shared" si="7"/>
        <v>GoldUnited Precious Metal Refining, Inc.</v>
      </c>
    </row>
    <row r="204" spans="1:11" ht="10.5" customHeight="1">
      <c r="A204" s="300" t="s">
        <v>2429</v>
      </c>
      <c r="B204" s="300" t="s">
        <v>2569</v>
      </c>
      <c r="C204" s="300" t="s">
        <v>2569</v>
      </c>
      <c r="D204" s="300" t="s">
        <v>2285</v>
      </c>
      <c r="E204" s="300" t="s">
        <v>1425</v>
      </c>
      <c r="F204" s="302" t="s">
        <v>3317</v>
      </c>
      <c r="G204" s="300"/>
      <c r="H204" s="300" t="s">
        <v>3517</v>
      </c>
      <c r="I204" s="300" t="s">
        <v>3332</v>
      </c>
      <c r="J204" s="51" t="str">
        <f t="shared" si="6"/>
        <v>GoldValcambi SA</v>
      </c>
      <c r="K204" s="51" t="str">
        <f t="shared" si="7"/>
        <v>GoldValcambi SA</v>
      </c>
    </row>
    <row r="205" spans="1:11" ht="10.5" customHeight="1">
      <c r="A205" s="300" t="s">
        <v>2429</v>
      </c>
      <c r="B205" s="300" t="s">
        <v>2428</v>
      </c>
      <c r="C205" s="300" t="s">
        <v>2428</v>
      </c>
      <c r="D205" s="300" t="s">
        <v>2260</v>
      </c>
      <c r="E205" s="300" t="s">
        <v>1426</v>
      </c>
      <c r="F205" s="302" t="s">
        <v>3317</v>
      </c>
      <c r="G205" s="300"/>
      <c r="H205" s="300" t="s">
        <v>3518</v>
      </c>
      <c r="I205" s="300" t="s">
        <v>3519</v>
      </c>
      <c r="J205" s="51" t="str">
        <f t="shared" si="6"/>
        <v>GoldWestern Australian Mint trading as The Perth Mint</v>
      </c>
      <c r="K205" s="51" t="str">
        <f t="shared" si="7"/>
        <v>GoldWestern Australian Mint trading as The Perth Mint</v>
      </c>
    </row>
    <row r="206" spans="1:11" ht="10.5" customHeight="1">
      <c r="A206" s="300" t="s">
        <v>2429</v>
      </c>
      <c r="B206" s="300" t="s">
        <v>4506</v>
      </c>
      <c r="C206" s="300" t="s">
        <v>4506</v>
      </c>
      <c r="D206" s="300" t="s">
        <v>2301</v>
      </c>
      <c r="E206" s="300" t="s">
        <v>4509</v>
      </c>
      <c r="F206" s="302" t="s">
        <v>3317</v>
      </c>
      <c r="G206" s="300"/>
      <c r="H206" s="300" t="s">
        <v>3324</v>
      </c>
      <c r="I206" s="300" t="s">
        <v>3325</v>
      </c>
      <c r="J206" s="51" t="str">
        <f t="shared" si="6"/>
        <v>GoldWIELAND Edelmetalle GmbH</v>
      </c>
      <c r="K206" s="51" t="str">
        <f t="shared" si="7"/>
        <v>GoldWIELAND Edelmetalle GmbH</v>
      </c>
    </row>
    <row r="207" spans="1:11" ht="10.5" customHeight="1">
      <c r="A207" s="300" t="s">
        <v>2429</v>
      </c>
      <c r="B207" s="300" t="s">
        <v>59</v>
      </c>
      <c r="C207" s="300" t="s">
        <v>1894</v>
      </c>
      <c r="D207" s="300" t="s">
        <v>1861</v>
      </c>
      <c r="E207" s="300" t="s">
        <v>1382</v>
      </c>
      <c r="F207" s="302" t="s">
        <v>3317</v>
      </c>
      <c r="G207" s="300"/>
      <c r="H207" s="300" t="s">
        <v>3427</v>
      </c>
      <c r="I207" s="300" t="s">
        <v>3428</v>
      </c>
      <c r="J207" s="51" t="str">
        <f t="shared" si="6"/>
        <v>GoldWilliams Advanced Materials</v>
      </c>
      <c r="K207" s="51" t="str">
        <f t="shared" si="7"/>
        <v>GoldWilliams Advanced Materials</v>
      </c>
    </row>
    <row r="208" spans="1:11" ht="10.5" customHeight="1">
      <c r="A208" s="300" t="s">
        <v>2429</v>
      </c>
      <c r="B208" s="300" t="s">
        <v>3353</v>
      </c>
      <c r="C208" s="300" t="s">
        <v>4573</v>
      </c>
      <c r="D208" s="301" t="s">
        <v>2283</v>
      </c>
      <c r="E208" s="300" t="s">
        <v>1341</v>
      </c>
      <c r="F208" s="302" t="s">
        <v>3317</v>
      </c>
      <c r="G208" s="300"/>
      <c r="H208" s="300" t="s">
        <v>3350</v>
      </c>
      <c r="I208" s="300" t="s">
        <v>3351</v>
      </c>
      <c r="J208" s="51" t="str">
        <f t="shared" si="6"/>
        <v>GoldXstrata</v>
      </c>
      <c r="K208" s="51" t="str">
        <f t="shared" si="7"/>
        <v>GoldXstrata</v>
      </c>
    </row>
    <row r="209" spans="1:11" ht="10.5" customHeight="1">
      <c r="A209" s="300" t="s">
        <v>2429</v>
      </c>
      <c r="B209" s="300" t="s">
        <v>4411</v>
      </c>
      <c r="C209" s="300" t="s">
        <v>4411</v>
      </c>
      <c r="D209" s="300" t="s">
        <v>2355</v>
      </c>
      <c r="E209" s="300" t="s">
        <v>1427</v>
      </c>
      <c r="F209" s="302" t="s">
        <v>3317</v>
      </c>
      <c r="G209" s="300"/>
      <c r="H209" s="300" t="s">
        <v>3397</v>
      </c>
      <c r="I209" s="300" t="s">
        <v>3398</v>
      </c>
      <c r="J209" s="51" t="str">
        <f t="shared" si="6"/>
        <v>GoldYamamoto Precious Metal Co., Ltd.</v>
      </c>
      <c r="K209" s="51" t="str">
        <f t="shared" si="7"/>
        <v>GoldYamamoto Precious Metal Co., Ltd.</v>
      </c>
    </row>
    <row r="210" spans="1:11" ht="10.5" customHeight="1">
      <c r="A210" s="300" t="s">
        <v>2429</v>
      </c>
      <c r="B210" s="300" t="s">
        <v>3524</v>
      </c>
      <c r="C210" s="300" t="s">
        <v>4411</v>
      </c>
      <c r="D210" s="300" t="s">
        <v>2355</v>
      </c>
      <c r="E210" s="300" t="s">
        <v>1427</v>
      </c>
      <c r="F210" s="302" t="s">
        <v>3317</v>
      </c>
      <c r="G210" s="300"/>
      <c r="H210" s="300" t="s">
        <v>3397</v>
      </c>
      <c r="I210" s="300" t="s">
        <v>3398</v>
      </c>
      <c r="J210" s="51" t="str">
        <f t="shared" si="6"/>
        <v>GoldYamamoto Precision Metals</v>
      </c>
      <c r="K210" s="51" t="str">
        <f t="shared" si="7"/>
        <v>GoldYamamoto Precision Metals</v>
      </c>
    </row>
    <row r="211" spans="1:11" ht="10.5" customHeight="1">
      <c r="A211" s="300" t="s">
        <v>2429</v>
      </c>
      <c r="B211" s="300" t="s">
        <v>3383</v>
      </c>
      <c r="C211" s="300" t="s">
        <v>3379</v>
      </c>
      <c r="D211" s="300" t="s">
        <v>2287</v>
      </c>
      <c r="E211" s="300" t="s">
        <v>3380</v>
      </c>
      <c r="F211" s="302" t="s">
        <v>3317</v>
      </c>
      <c r="G211" s="300"/>
      <c r="H211" s="300" t="s">
        <v>3381</v>
      </c>
      <c r="I211" s="300" t="s">
        <v>3464</v>
      </c>
      <c r="J211" s="51" t="str">
        <f t="shared" si="6"/>
        <v>GoldYantai NUS Safina tech environmental Refinery Co. Ltd.</v>
      </c>
      <c r="K211" s="51" t="str">
        <f t="shared" si="7"/>
        <v>GoldYantai NUS Safina tech environmental Refinery Co. Ltd.</v>
      </c>
    </row>
    <row r="212" spans="1:11" ht="10.5" customHeight="1">
      <c r="A212" s="300" t="s">
        <v>2429</v>
      </c>
      <c r="B212" s="300" t="s">
        <v>4412</v>
      </c>
      <c r="C212" s="300" t="s">
        <v>4412</v>
      </c>
      <c r="D212" s="300" t="s">
        <v>2355</v>
      </c>
      <c r="E212" s="300" t="s">
        <v>1428</v>
      </c>
      <c r="F212" s="302" t="s">
        <v>3317</v>
      </c>
      <c r="G212" s="300"/>
      <c r="H212" s="300" t="s">
        <v>3525</v>
      </c>
      <c r="I212" s="300" t="s">
        <v>3500</v>
      </c>
      <c r="J212" s="51" t="str">
        <f t="shared" si="6"/>
        <v>GoldYokohama Metal Co., Ltd.</v>
      </c>
      <c r="K212" s="51" t="str">
        <f t="shared" si="7"/>
        <v>GoldYokohama Metal Co., Ltd.</v>
      </c>
    </row>
    <row r="213" spans="1:11" ht="10.5" customHeight="1">
      <c r="A213" s="300" t="s">
        <v>2429</v>
      </c>
      <c r="B213" s="301" t="s">
        <v>4378</v>
      </c>
      <c r="C213" s="300" t="s">
        <v>4378</v>
      </c>
      <c r="D213" s="301" t="s">
        <v>2287</v>
      </c>
      <c r="E213" s="300" t="s">
        <v>1429</v>
      </c>
      <c r="F213" s="302" t="s">
        <v>3317</v>
      </c>
      <c r="G213" s="300"/>
      <c r="H213" s="300" t="s">
        <v>3356</v>
      </c>
      <c r="I213" s="300" t="s">
        <v>3357</v>
      </c>
      <c r="J213" s="51" t="str">
        <f t="shared" si="6"/>
        <v>GoldYunnan Copper Industry Co., Ltd.</v>
      </c>
      <c r="K213" s="51" t="str">
        <f t="shared" si="7"/>
        <v>GoldYunnan Copper Industry Co., Ltd.</v>
      </c>
    </row>
    <row r="214" spans="1:11" ht="10.5" customHeight="1">
      <c r="A214" s="300" t="s">
        <v>2429</v>
      </c>
      <c r="B214" s="300" t="s">
        <v>60</v>
      </c>
      <c r="C214" s="300" t="s">
        <v>4404</v>
      </c>
      <c r="D214" s="300" t="s">
        <v>2287</v>
      </c>
      <c r="E214" s="300" t="s">
        <v>1410</v>
      </c>
      <c r="F214" s="302" t="s">
        <v>3317</v>
      </c>
      <c r="G214" s="300"/>
      <c r="H214" s="300" t="s">
        <v>3381</v>
      </c>
      <c r="I214" s="300" t="s">
        <v>3464</v>
      </c>
      <c r="J214" s="51" t="str">
        <f t="shared" si="6"/>
        <v>GoldZhao Jin Mining Industry Co Ltd</v>
      </c>
      <c r="K214" s="51" t="str">
        <f t="shared" si="7"/>
        <v>GoldZhao Jin Mining Industry Co Ltd</v>
      </c>
    </row>
    <row r="215" spans="1:11" ht="10.5" customHeight="1">
      <c r="A215" s="300" t="s">
        <v>2429</v>
      </c>
      <c r="B215" s="300" t="s">
        <v>61</v>
      </c>
      <c r="C215" s="300" t="s">
        <v>4404</v>
      </c>
      <c r="D215" s="300" t="s">
        <v>2287</v>
      </c>
      <c r="E215" s="300" t="s">
        <v>1410</v>
      </c>
      <c r="F215" s="302" t="s">
        <v>3317</v>
      </c>
      <c r="G215" s="300"/>
      <c r="H215" s="300" t="s">
        <v>3381</v>
      </c>
      <c r="I215" s="300" t="s">
        <v>3464</v>
      </c>
      <c r="J215" s="51" t="str">
        <f t="shared" si="6"/>
        <v>GoldZhao Yuan Gold Mine</v>
      </c>
      <c r="K215" s="51" t="str">
        <f t="shared" si="7"/>
        <v>GoldZhao Yuan Gold Mine</v>
      </c>
    </row>
    <row r="216" spans="1:11" ht="10.5" customHeight="1">
      <c r="A216" s="300" t="s">
        <v>2429</v>
      </c>
      <c r="B216" s="300" t="s">
        <v>3528</v>
      </c>
      <c r="C216" s="300" t="s">
        <v>4404</v>
      </c>
      <c r="D216" s="300" t="s">
        <v>2287</v>
      </c>
      <c r="E216" s="300" t="s">
        <v>1410</v>
      </c>
      <c r="F216" s="302" t="s">
        <v>3317</v>
      </c>
      <c r="G216" s="300"/>
      <c r="H216" s="300" t="s">
        <v>3381</v>
      </c>
      <c r="I216" s="300" t="s">
        <v>3464</v>
      </c>
      <c r="J216" s="51" t="str">
        <f t="shared" si="6"/>
        <v>GoldZhao Yuan Gold Smelter of ZhongJin</v>
      </c>
      <c r="K216" s="51" t="str">
        <f t="shared" si="7"/>
        <v>GoldZhao Yuan Gold Smelter of ZhongJin</v>
      </c>
    </row>
    <row r="217" spans="1:11" ht="10.5" customHeight="1">
      <c r="A217" s="300" t="s">
        <v>2429</v>
      </c>
      <c r="B217" s="300" t="s">
        <v>62</v>
      </c>
      <c r="C217" s="300" t="s">
        <v>4404</v>
      </c>
      <c r="D217" s="300" t="s">
        <v>2287</v>
      </c>
      <c r="E217" s="300" t="s">
        <v>1410</v>
      </c>
      <c r="F217" s="302" t="s">
        <v>3317</v>
      </c>
      <c r="G217" s="300"/>
      <c r="H217" s="300" t="s">
        <v>3381</v>
      </c>
      <c r="I217" s="300" t="s">
        <v>3464</v>
      </c>
      <c r="J217" s="51" t="str">
        <f t="shared" si="6"/>
        <v>GoldZhao Yuan Jin Kuang</v>
      </c>
      <c r="K217" s="51" t="str">
        <f t="shared" si="7"/>
        <v>GoldZhao Yuan Jin Kuang</v>
      </c>
    </row>
    <row r="218" spans="1:11" ht="10.5" customHeight="1">
      <c r="A218" s="300" t="s">
        <v>2429</v>
      </c>
      <c r="B218" s="300" t="s">
        <v>3489</v>
      </c>
      <c r="C218" s="300" t="s">
        <v>4404</v>
      </c>
      <c r="D218" s="300" t="s">
        <v>2287</v>
      </c>
      <c r="E218" s="300" t="s">
        <v>1410</v>
      </c>
      <c r="F218" s="302" t="s">
        <v>3317</v>
      </c>
      <c r="G218" s="300"/>
      <c r="H218" s="300" t="s">
        <v>3381</v>
      </c>
      <c r="I218" s="300" t="s">
        <v>3464</v>
      </c>
      <c r="J218" s="51" t="str">
        <f t="shared" si="6"/>
        <v>GoldZhaojin Mining Industry Co., Ltd.</v>
      </c>
      <c r="K218" s="51" t="str">
        <f t="shared" si="7"/>
        <v>GoldZhaojin Mining Industry Co., Ltd.</v>
      </c>
    </row>
    <row r="219" spans="1:11" ht="10.5" customHeight="1">
      <c r="A219" s="300" t="s">
        <v>2429</v>
      </c>
      <c r="B219" s="300" t="s">
        <v>3529</v>
      </c>
      <c r="C219" s="300" t="s">
        <v>4404</v>
      </c>
      <c r="D219" s="300" t="s">
        <v>2287</v>
      </c>
      <c r="E219" s="300" t="s">
        <v>1410</v>
      </c>
      <c r="F219" s="302" t="s">
        <v>3317</v>
      </c>
      <c r="G219" s="300"/>
      <c r="H219" s="300" t="s">
        <v>3381</v>
      </c>
      <c r="I219" s="300" t="s">
        <v>3464</v>
      </c>
      <c r="J219" s="51" t="str">
        <f t="shared" si="6"/>
        <v>GoldZhaoyuan Gold Group</v>
      </c>
      <c r="K219" s="51" t="str">
        <f t="shared" si="7"/>
        <v>GoldZhaoyuan Gold Group</v>
      </c>
    </row>
    <row r="220" spans="1:11" ht="10.5" customHeight="1">
      <c r="A220" s="300" t="s">
        <v>2429</v>
      </c>
      <c r="B220" s="300" t="s">
        <v>2570</v>
      </c>
      <c r="C220" s="300" t="s">
        <v>2689</v>
      </c>
      <c r="D220" s="300" t="s">
        <v>2287</v>
      </c>
      <c r="E220" s="300" t="s">
        <v>1430</v>
      </c>
      <c r="F220" s="302" t="s">
        <v>3317</v>
      </c>
      <c r="G220" s="300"/>
      <c r="H220" s="300" t="s">
        <v>3526</v>
      </c>
      <c r="I220" s="300" t="s">
        <v>3422</v>
      </c>
      <c r="J220" s="51" t="str">
        <f t="shared" si="6"/>
        <v>GoldZhongjin Gold Corporation Limited</v>
      </c>
      <c r="K220" s="51" t="str">
        <f t="shared" si="7"/>
        <v>GoldZhongjin Gold Corporation Limited</v>
      </c>
    </row>
    <row r="221" spans="1:11" ht="10.5" customHeight="1">
      <c r="A221" s="300" t="s">
        <v>2429</v>
      </c>
      <c r="B221" s="300" t="s">
        <v>2689</v>
      </c>
      <c r="C221" s="300" t="s">
        <v>2689</v>
      </c>
      <c r="D221" s="300" t="s">
        <v>2287</v>
      </c>
      <c r="E221" s="300" t="s">
        <v>1430</v>
      </c>
      <c r="F221" s="302" t="s">
        <v>3317</v>
      </c>
      <c r="G221" s="300"/>
      <c r="H221" s="300" t="s">
        <v>3526</v>
      </c>
      <c r="I221" s="300" t="s">
        <v>3422</v>
      </c>
      <c r="J221" s="51" t="str">
        <f t="shared" si="6"/>
        <v>GoldZhongyuan Gold Smelter of Zhongjin Gold Corporation</v>
      </c>
      <c r="K221" s="51" t="str">
        <f t="shared" si="7"/>
        <v>GoldZhongyuan Gold Smelter of Zhongjin Gold Corporation</v>
      </c>
    </row>
    <row r="222" spans="1:11" ht="10.5" customHeight="1">
      <c r="A222" s="300" t="s">
        <v>2429</v>
      </c>
      <c r="B222" s="300" t="s">
        <v>63</v>
      </c>
      <c r="C222" s="300" t="s">
        <v>4526</v>
      </c>
      <c r="D222" s="300" t="s">
        <v>2287</v>
      </c>
      <c r="E222" s="300" t="s">
        <v>1431</v>
      </c>
      <c r="F222" s="302" t="s">
        <v>3317</v>
      </c>
      <c r="G222" s="300"/>
      <c r="H222" s="300" t="s">
        <v>3531</v>
      </c>
      <c r="I222" s="300" t="s">
        <v>3532</v>
      </c>
      <c r="J222" s="51" t="str">
        <f t="shared" si="6"/>
        <v>GoldZijin Kuang Ye Refinery</v>
      </c>
      <c r="K222" s="51" t="str">
        <f t="shared" si="7"/>
        <v>GoldZijin Kuang Ye Refinery</v>
      </c>
    </row>
    <row r="223" spans="1:11" ht="10.5" customHeight="1">
      <c r="A223" s="300" t="s">
        <v>2429</v>
      </c>
      <c r="B223" s="300" t="s">
        <v>4526</v>
      </c>
      <c r="C223" s="300" t="s">
        <v>4526</v>
      </c>
      <c r="D223" s="300" t="s">
        <v>2287</v>
      </c>
      <c r="E223" s="300" t="s">
        <v>1431</v>
      </c>
      <c r="F223" s="302" t="s">
        <v>3317</v>
      </c>
      <c r="G223" s="300"/>
      <c r="H223" s="300" t="s">
        <v>3531</v>
      </c>
      <c r="I223" s="300" t="s">
        <v>3532</v>
      </c>
      <c r="J223" s="51" t="str">
        <f t="shared" si="6"/>
        <v>GoldZijin Mining Group Co., Ltd. Gold Refinery</v>
      </c>
      <c r="K223" s="51" t="str">
        <f t="shared" si="7"/>
        <v>GoldZijin Mining Group Co., Ltd. Gold Refinery</v>
      </c>
    </row>
    <row r="224" spans="1:11" ht="10.5" customHeight="1">
      <c r="A224" s="300" t="s">
        <v>2429</v>
      </c>
      <c r="B224" s="300" t="s">
        <v>3533</v>
      </c>
      <c r="C224" s="300" t="s">
        <v>4526</v>
      </c>
      <c r="D224" s="300" t="s">
        <v>2287</v>
      </c>
      <c r="E224" s="300" t="s">
        <v>1431</v>
      </c>
      <c r="F224" s="302" t="s">
        <v>3317</v>
      </c>
      <c r="G224" s="300"/>
      <c r="H224" s="300" t="s">
        <v>3531</v>
      </c>
      <c r="I224" s="300" t="s">
        <v>3532</v>
      </c>
      <c r="J224" s="51" t="str">
        <f t="shared" si="6"/>
        <v>GoldZijin Mining Industry Corporation</v>
      </c>
      <c r="K224" s="51" t="str">
        <f t="shared" si="7"/>
        <v>GoldZijin Mining Industry Corporation</v>
      </c>
    </row>
    <row r="225" spans="1:11" ht="10.5" customHeight="1">
      <c r="A225" s="300" t="s">
        <v>2429</v>
      </c>
      <c r="B225" s="300" t="s">
        <v>3814</v>
      </c>
      <c r="C225" s="300"/>
      <c r="D225" s="300"/>
      <c r="E225" s="300"/>
      <c r="F225" s="302"/>
      <c r="G225" s="300"/>
      <c r="H225" s="300"/>
      <c r="I225" s="300"/>
      <c r="J225" s="51" t="str">
        <f t="shared" si="6"/>
        <v>GoldSmelter not listed</v>
      </c>
      <c r="K225" s="51" t="str">
        <f t="shared" si="7"/>
        <v>GoldSmelter not listed</v>
      </c>
    </row>
    <row r="226" spans="1:11" ht="10.5" customHeight="1">
      <c r="A226" s="300" t="s">
        <v>2431</v>
      </c>
      <c r="B226" s="304" t="s">
        <v>4563</v>
      </c>
      <c r="C226" s="304" t="s">
        <v>4563</v>
      </c>
      <c r="D226" s="304" t="s">
        <v>2322</v>
      </c>
      <c r="E226" s="304" t="s">
        <v>4564</v>
      </c>
      <c r="F226" s="302" t="s">
        <v>3317</v>
      </c>
      <c r="G226" s="300"/>
      <c r="H226" s="300" t="s">
        <v>4565</v>
      </c>
      <c r="I226" s="300" t="s">
        <v>4566</v>
      </c>
      <c r="J226" s="51" t="str">
        <f t="shared" si="6"/>
        <v>TantalumAvon Specialty Metals Ltd</v>
      </c>
      <c r="K226" s="51" t="str">
        <f t="shared" si="7"/>
        <v>TantalumAvon Specialty Metals Ltd</v>
      </c>
    </row>
    <row r="227" spans="1:11" ht="10.5" customHeight="1">
      <c r="A227" s="300" t="s">
        <v>2431</v>
      </c>
      <c r="B227" s="301" t="s">
        <v>3</v>
      </c>
      <c r="C227" s="301" t="s">
        <v>3</v>
      </c>
      <c r="D227" s="301" t="s">
        <v>2287</v>
      </c>
      <c r="E227" s="300" t="s">
        <v>1432</v>
      </c>
      <c r="F227" s="302" t="s">
        <v>3317</v>
      </c>
      <c r="G227" s="300"/>
      <c r="H227" s="300" t="s">
        <v>3390</v>
      </c>
      <c r="I227" s="300" t="s">
        <v>3382</v>
      </c>
      <c r="J227" s="51" t="str">
        <f t="shared" si="6"/>
        <v>TantalumChangsha South Tantalum Niobium Co., Ltd.</v>
      </c>
      <c r="K227" s="51" t="str">
        <f t="shared" si="7"/>
        <v>TantalumChangsha South Tantalum Niobium Co., Ltd.</v>
      </c>
    </row>
    <row r="228" spans="1:11" ht="10.5" customHeight="1">
      <c r="A228" s="300" t="s">
        <v>2431</v>
      </c>
      <c r="B228" s="300" t="s">
        <v>3571</v>
      </c>
      <c r="C228" s="300" t="s">
        <v>3</v>
      </c>
      <c r="D228" s="301" t="s">
        <v>2287</v>
      </c>
      <c r="E228" s="300" t="s">
        <v>1432</v>
      </c>
      <c r="F228" s="302" t="s">
        <v>3317</v>
      </c>
      <c r="G228" s="300"/>
      <c r="H228" s="300" t="s">
        <v>3390</v>
      </c>
      <c r="I228" s="300" t="s">
        <v>3382</v>
      </c>
      <c r="J228" s="51" t="str">
        <f t="shared" si="6"/>
        <v>TantalumChangsha Southern</v>
      </c>
      <c r="K228" s="51" t="str">
        <f t="shared" si="7"/>
        <v>TantalumChangsha Southern</v>
      </c>
    </row>
    <row r="229" spans="1:11" ht="10.5" customHeight="1">
      <c r="A229" s="300" t="s">
        <v>2431</v>
      </c>
      <c r="B229" s="301" t="s">
        <v>2480</v>
      </c>
      <c r="C229" s="301" t="s">
        <v>2480</v>
      </c>
      <c r="D229" s="301" t="s">
        <v>2287</v>
      </c>
      <c r="E229" s="300" t="s">
        <v>1433</v>
      </c>
      <c r="F229" s="302" t="s">
        <v>3317</v>
      </c>
      <c r="G229" s="300"/>
      <c r="H229" s="300" t="s">
        <v>3572</v>
      </c>
      <c r="I229" s="300" t="s">
        <v>3535</v>
      </c>
      <c r="J229" s="51" t="str">
        <f t="shared" si="6"/>
        <v>TantalumConghua Tantalum and Niobium Smeltry</v>
      </c>
      <c r="K229" s="51" t="str">
        <f t="shared" si="7"/>
        <v>TantalumConghua Tantalum and Niobium Smeltry</v>
      </c>
    </row>
    <row r="230" spans="1:11" ht="10.5" customHeight="1">
      <c r="A230" s="300" t="s">
        <v>2431</v>
      </c>
      <c r="B230" s="300" t="s">
        <v>2828</v>
      </c>
      <c r="C230" s="300" t="s">
        <v>2828</v>
      </c>
      <c r="D230" s="300" t="s">
        <v>1861</v>
      </c>
      <c r="E230" s="300" t="s">
        <v>2829</v>
      </c>
      <c r="F230" s="302" t="s">
        <v>3317</v>
      </c>
      <c r="G230" s="300"/>
      <c r="H230" s="300" t="s">
        <v>3611</v>
      </c>
      <c r="I230" s="300" t="s">
        <v>3612</v>
      </c>
      <c r="J230" s="51" t="str">
        <f t="shared" si="6"/>
        <v>TantalumD Block Metals, LLC</v>
      </c>
      <c r="K230" s="51" t="str">
        <f t="shared" si="7"/>
        <v>TantalumD Block Metals, LLC</v>
      </c>
    </row>
    <row r="231" spans="1:11" ht="10.5" customHeight="1">
      <c r="A231" s="300" t="s">
        <v>2431</v>
      </c>
      <c r="B231" s="300" t="s">
        <v>65</v>
      </c>
      <c r="C231" s="300" t="s">
        <v>2476</v>
      </c>
      <c r="D231" s="300" t="s">
        <v>2287</v>
      </c>
      <c r="E231" s="300" t="s">
        <v>1434</v>
      </c>
      <c r="F231" s="302" t="s">
        <v>3317</v>
      </c>
      <c r="G231" s="300"/>
      <c r="H231" s="300" t="s">
        <v>3573</v>
      </c>
      <c r="I231" s="300" t="s">
        <v>3535</v>
      </c>
      <c r="J231" s="51" t="str">
        <f t="shared" si="6"/>
        <v>TantalumDouluoshan Sapphire Rare Metal Co Ltd</v>
      </c>
      <c r="K231" s="51" t="str">
        <f t="shared" si="7"/>
        <v>TantalumDouluoshan Sapphire Rare Metal Co Ltd</v>
      </c>
    </row>
    <row r="232" spans="1:11" ht="10.5" customHeight="1">
      <c r="A232" s="300" t="s">
        <v>2431</v>
      </c>
      <c r="B232" s="300" t="s">
        <v>2476</v>
      </c>
      <c r="C232" s="300" t="s">
        <v>2476</v>
      </c>
      <c r="D232" s="300" t="s">
        <v>2287</v>
      </c>
      <c r="E232" s="300" t="s">
        <v>1434</v>
      </c>
      <c r="F232" s="302" t="s">
        <v>3317</v>
      </c>
      <c r="G232" s="300"/>
      <c r="H232" s="300" t="s">
        <v>3573</v>
      </c>
      <c r="I232" s="300" t="s">
        <v>3535</v>
      </c>
      <c r="J232" s="51" t="str">
        <f t="shared" si="6"/>
        <v>TantalumDuoluoshan</v>
      </c>
      <c r="K232" s="51" t="str">
        <f t="shared" si="7"/>
        <v>TantalumDuoluoshan</v>
      </c>
    </row>
    <row r="233" spans="1:11" ht="10.5" customHeight="1">
      <c r="A233" s="305" t="s">
        <v>2431</v>
      </c>
      <c r="B233" s="305" t="s">
        <v>4601</v>
      </c>
      <c r="C233" s="305" t="s">
        <v>4601</v>
      </c>
      <c r="D233" s="300" t="s">
        <v>1861</v>
      </c>
      <c r="E233" s="305" t="s">
        <v>4602</v>
      </c>
      <c r="F233" s="302" t="s">
        <v>3317</v>
      </c>
      <c r="G233" s="300"/>
      <c r="H233" s="300" t="s">
        <v>4603</v>
      </c>
      <c r="I233" s="300" t="s">
        <v>4604</v>
      </c>
      <c r="J233" s="51" t="str">
        <f t="shared" si="6"/>
        <v>TantalumE.S.R. Electronics</v>
      </c>
      <c r="K233" s="51" t="str">
        <f t="shared" si="7"/>
        <v>TantalumE.S.R. Electronics</v>
      </c>
    </row>
    <row r="234" spans="1:11" ht="10.5" customHeight="1">
      <c r="A234" s="300" t="s">
        <v>2431</v>
      </c>
      <c r="B234" s="300" t="s">
        <v>2413</v>
      </c>
      <c r="C234" s="300" t="s">
        <v>2413</v>
      </c>
      <c r="D234" s="300" t="s">
        <v>1861</v>
      </c>
      <c r="E234" s="300" t="s">
        <v>1435</v>
      </c>
      <c r="F234" s="302" t="s">
        <v>3317</v>
      </c>
      <c r="G234" s="300"/>
      <c r="H234" s="300" t="s">
        <v>3574</v>
      </c>
      <c r="I234" s="300" t="s">
        <v>3548</v>
      </c>
      <c r="J234" s="51" t="str">
        <f t="shared" si="6"/>
        <v>TantalumExotech Inc.</v>
      </c>
      <c r="K234" s="51" t="str">
        <f t="shared" si="7"/>
        <v>TantalumExotech Inc.</v>
      </c>
    </row>
    <row r="235" spans="1:11" ht="10.5" customHeight="1">
      <c r="A235" s="300" t="s">
        <v>2431</v>
      </c>
      <c r="B235" s="300" t="s">
        <v>3576</v>
      </c>
      <c r="C235" s="300" t="s">
        <v>77</v>
      </c>
      <c r="D235" s="300" t="s">
        <v>2287</v>
      </c>
      <c r="E235" s="300" t="s">
        <v>1436</v>
      </c>
      <c r="F235" s="302" t="s">
        <v>3317</v>
      </c>
      <c r="G235" s="300"/>
      <c r="H235" s="300" t="s">
        <v>3575</v>
      </c>
      <c r="I235" s="300" t="s">
        <v>3535</v>
      </c>
      <c r="J235" s="51" t="str">
        <f t="shared" si="6"/>
        <v>TantalumF &amp; X</v>
      </c>
      <c r="K235" s="51" t="str">
        <f t="shared" si="7"/>
        <v>TantalumF &amp; X</v>
      </c>
    </row>
    <row r="236" spans="1:11" ht="10.5" customHeight="1">
      <c r="A236" s="300" t="s">
        <v>2431</v>
      </c>
      <c r="B236" s="300" t="s">
        <v>77</v>
      </c>
      <c r="C236" s="300" t="s">
        <v>77</v>
      </c>
      <c r="D236" s="300" t="s">
        <v>2287</v>
      </c>
      <c r="E236" s="300" t="s">
        <v>1436</v>
      </c>
      <c r="F236" s="302" t="s">
        <v>3317</v>
      </c>
      <c r="G236" s="300"/>
      <c r="H236" s="300" t="s">
        <v>3575</v>
      </c>
      <c r="I236" s="300" t="s">
        <v>3535</v>
      </c>
      <c r="J236" s="51" t="str">
        <f t="shared" si="6"/>
        <v>TantalumF&amp;X Electro-Materials Ltd.</v>
      </c>
      <c r="K236" s="51" t="str">
        <f t="shared" si="7"/>
        <v>TantalumF&amp;X Electro-Materials Ltd.</v>
      </c>
    </row>
    <row r="237" spans="1:11" ht="10.5" customHeight="1">
      <c r="A237" s="300" t="s">
        <v>2431</v>
      </c>
      <c r="B237" s="300" t="s">
        <v>4418</v>
      </c>
      <c r="C237" s="300" t="s">
        <v>4418</v>
      </c>
      <c r="D237" s="300" t="s">
        <v>2287</v>
      </c>
      <c r="E237" s="300" t="s">
        <v>2830</v>
      </c>
      <c r="F237" s="302" t="s">
        <v>3317</v>
      </c>
      <c r="G237" s="300"/>
      <c r="H237" s="300" t="s">
        <v>3596</v>
      </c>
      <c r="I237" s="300" t="s">
        <v>3382</v>
      </c>
      <c r="J237" s="51" t="str">
        <f t="shared" si="6"/>
        <v>TantalumFIR Metals &amp; Resource Ltd.</v>
      </c>
      <c r="K237" s="51" t="str">
        <f t="shared" si="7"/>
        <v>TantalumFIR Metals &amp; Resource Ltd.</v>
      </c>
    </row>
    <row r="238" spans="1:11" ht="10.5" customHeight="1">
      <c r="A238" s="300" t="s">
        <v>2431</v>
      </c>
      <c r="B238" s="300" t="s">
        <v>2866</v>
      </c>
      <c r="C238" s="300" t="s">
        <v>2866</v>
      </c>
      <c r="D238" s="300" t="s">
        <v>2355</v>
      </c>
      <c r="E238" s="300" t="s">
        <v>2867</v>
      </c>
      <c r="F238" s="302" t="s">
        <v>3317</v>
      </c>
      <c r="G238" s="300"/>
      <c r="H238" s="300" t="s">
        <v>3632</v>
      </c>
      <c r="I238" s="300" t="s">
        <v>3337</v>
      </c>
      <c r="J238" s="51" t="str">
        <f t="shared" si="6"/>
        <v>TantalumGlobal Advanced Metals Aizu</v>
      </c>
      <c r="K238" s="51" t="str">
        <f t="shared" si="7"/>
        <v>TantalumGlobal Advanced Metals Aizu</v>
      </c>
    </row>
    <row r="239" spans="1:11" ht="10.5" customHeight="1">
      <c r="A239" s="300" t="s">
        <v>2431</v>
      </c>
      <c r="B239" s="300" t="s">
        <v>2868</v>
      </c>
      <c r="C239" s="300" t="s">
        <v>2868</v>
      </c>
      <c r="D239" s="300" t="s">
        <v>1861</v>
      </c>
      <c r="E239" s="300" t="s">
        <v>2869</v>
      </c>
      <c r="F239" s="302" t="s">
        <v>3317</v>
      </c>
      <c r="G239" s="300"/>
      <c r="H239" s="300" t="s">
        <v>3631</v>
      </c>
      <c r="I239" s="300" t="s">
        <v>3602</v>
      </c>
      <c r="J239" s="51" t="str">
        <f t="shared" si="6"/>
        <v>TantalumGlobal Advanced Metals Boyertown</v>
      </c>
      <c r="K239" s="51" t="str">
        <f t="shared" si="7"/>
        <v>TantalumGlobal Advanced Metals Boyertown</v>
      </c>
    </row>
    <row r="240" spans="1:11" ht="10.5" customHeight="1">
      <c r="A240" s="300" t="s">
        <v>2431</v>
      </c>
      <c r="B240" s="300" t="s">
        <v>1437</v>
      </c>
      <c r="C240" s="300" t="s">
        <v>1437</v>
      </c>
      <c r="D240" s="300" t="s">
        <v>2287</v>
      </c>
      <c r="E240" s="300" t="s">
        <v>1438</v>
      </c>
      <c r="F240" s="302" t="s">
        <v>3317</v>
      </c>
      <c r="G240" s="300"/>
      <c r="H240" s="300" t="s">
        <v>3577</v>
      </c>
      <c r="I240" s="300" t="s">
        <v>3535</v>
      </c>
      <c r="J240" s="51" t="str">
        <f t="shared" si="6"/>
        <v>TantalumGuangdong Zhiyuan New Material Co., Ltd.</v>
      </c>
      <c r="K240" s="51" t="str">
        <f t="shared" si="7"/>
        <v>TantalumGuangdong Zhiyuan New Material Co., Ltd.</v>
      </c>
    </row>
    <row r="241" spans="1:11" ht="10.5" customHeight="1">
      <c r="A241" s="300" t="s">
        <v>2431</v>
      </c>
      <c r="B241" s="300" t="s">
        <v>2831</v>
      </c>
      <c r="C241" s="300" t="s">
        <v>2831</v>
      </c>
      <c r="D241" s="300" t="s">
        <v>2287</v>
      </c>
      <c r="E241" s="300" t="s">
        <v>2832</v>
      </c>
      <c r="F241" s="302" t="s">
        <v>3317</v>
      </c>
      <c r="G241" s="300"/>
      <c r="H241" s="300" t="s">
        <v>3609</v>
      </c>
      <c r="I241" s="300" t="s">
        <v>3610</v>
      </c>
      <c r="J241" s="51" t="str">
        <f t="shared" si="6"/>
        <v>TantalumGuizhou Zhenhua Xinyun Technology Ltd., Kaili branch</v>
      </c>
      <c r="K241" s="51" t="str">
        <f t="shared" si="7"/>
        <v>TantalumGuizhou Zhenhua Xinyun Technology Ltd., Kaili branch</v>
      </c>
    </row>
    <row r="242" spans="1:11" ht="10.5" customHeight="1">
      <c r="A242" s="300" t="s">
        <v>2431</v>
      </c>
      <c r="B242" s="300" t="s">
        <v>2870</v>
      </c>
      <c r="C242" s="300" t="s">
        <v>2870</v>
      </c>
      <c r="D242" s="300" t="s">
        <v>1845</v>
      </c>
      <c r="E242" s="300" t="s">
        <v>2871</v>
      </c>
      <c r="F242" s="302" t="s">
        <v>3317</v>
      </c>
      <c r="G242" s="300"/>
      <c r="H242" s="300" t="s">
        <v>3619</v>
      </c>
      <c r="I242" s="300" t="s">
        <v>3620</v>
      </c>
      <c r="J242" s="51" t="str">
        <f t="shared" si="6"/>
        <v>TantalumH.C. Starck Co., Ltd.</v>
      </c>
      <c r="K242" s="51" t="str">
        <f t="shared" si="7"/>
        <v>TantalumH.C. Starck Co., Ltd.</v>
      </c>
    </row>
    <row r="243" spans="1:11" ht="10.5" customHeight="1">
      <c r="A243" s="300" t="s">
        <v>2431</v>
      </c>
      <c r="B243" s="300" t="s">
        <v>2872</v>
      </c>
      <c r="C243" s="300" t="s">
        <v>2872</v>
      </c>
      <c r="D243" s="300" t="s">
        <v>2301</v>
      </c>
      <c r="E243" s="300" t="s">
        <v>2873</v>
      </c>
      <c r="F243" s="302" t="s">
        <v>3317</v>
      </c>
      <c r="G243" s="300"/>
      <c r="H243" s="300" t="s">
        <v>3621</v>
      </c>
      <c r="I243" s="300" t="s">
        <v>3622</v>
      </c>
      <c r="J243" s="51" t="str">
        <f t="shared" si="6"/>
        <v>TantalumH.C. Starck GmbH Goslar</v>
      </c>
      <c r="K243" s="51" t="str">
        <f t="shared" si="7"/>
        <v>TantalumH.C. Starck GmbH Goslar</v>
      </c>
    </row>
    <row r="244" spans="1:11" ht="10.5" customHeight="1">
      <c r="A244" s="300" t="s">
        <v>2431</v>
      </c>
      <c r="B244" s="300" t="s">
        <v>2874</v>
      </c>
      <c r="C244" s="300" t="s">
        <v>2874</v>
      </c>
      <c r="D244" s="300" t="s">
        <v>2301</v>
      </c>
      <c r="E244" s="300" t="s">
        <v>2875</v>
      </c>
      <c r="F244" s="302" t="s">
        <v>3317</v>
      </c>
      <c r="G244" s="300"/>
      <c r="H244" s="300" t="s">
        <v>3623</v>
      </c>
      <c r="I244" s="300" t="s">
        <v>3325</v>
      </c>
      <c r="J244" s="51" t="str">
        <f t="shared" si="6"/>
        <v>TantalumH.C. Starck GmbH Laufenburg</v>
      </c>
      <c r="K244" s="51" t="str">
        <f t="shared" si="7"/>
        <v>TantalumH.C. Starck GmbH Laufenburg</v>
      </c>
    </row>
    <row r="245" spans="1:11" ht="10.5" customHeight="1">
      <c r="A245" s="300" t="s">
        <v>2431</v>
      </c>
      <c r="B245" s="300" t="s">
        <v>2876</v>
      </c>
      <c r="C245" s="300" t="s">
        <v>2876</v>
      </c>
      <c r="D245" s="300" t="s">
        <v>2301</v>
      </c>
      <c r="E245" s="300" t="s">
        <v>2877</v>
      </c>
      <c r="F245" s="302" t="s">
        <v>3317</v>
      </c>
      <c r="G245" s="300"/>
      <c r="H245" s="300" t="s">
        <v>3624</v>
      </c>
      <c r="I245" s="300" t="s">
        <v>3625</v>
      </c>
      <c r="J245" s="51" t="str">
        <f t="shared" si="6"/>
        <v>TantalumH.C. Starck Hermsdorf GmbH</v>
      </c>
      <c r="K245" s="51" t="str">
        <f t="shared" si="7"/>
        <v>TantalumH.C. Starck Hermsdorf GmbH</v>
      </c>
    </row>
    <row r="246" spans="1:11" ht="10.5" customHeight="1">
      <c r="A246" s="300" t="s">
        <v>2431</v>
      </c>
      <c r="B246" s="300" t="s">
        <v>2878</v>
      </c>
      <c r="C246" s="300" t="s">
        <v>2878</v>
      </c>
      <c r="D246" s="300" t="s">
        <v>1861</v>
      </c>
      <c r="E246" s="300" t="s">
        <v>2879</v>
      </c>
      <c r="F246" s="302" t="s">
        <v>3317</v>
      </c>
      <c r="G246" s="300"/>
      <c r="H246" s="300" t="s">
        <v>3626</v>
      </c>
      <c r="I246" s="300" t="s">
        <v>3440</v>
      </c>
      <c r="J246" s="51" t="str">
        <f t="shared" si="6"/>
        <v>TantalumH.C. Starck Inc.</v>
      </c>
      <c r="K246" s="51" t="str">
        <f t="shared" si="7"/>
        <v>TantalumH.C. Starck Inc.</v>
      </c>
    </row>
    <row r="247" spans="1:11" ht="10.5" customHeight="1">
      <c r="A247" s="300" t="s">
        <v>2431</v>
      </c>
      <c r="B247" s="300" t="s">
        <v>2880</v>
      </c>
      <c r="C247" s="300" t="s">
        <v>2880</v>
      </c>
      <c r="D247" s="300" t="s">
        <v>2355</v>
      </c>
      <c r="E247" s="300" t="s">
        <v>2881</v>
      </c>
      <c r="F247" s="302" t="s">
        <v>3317</v>
      </c>
      <c r="G247" s="300"/>
      <c r="H247" s="300" t="s">
        <v>3627</v>
      </c>
      <c r="I247" s="300" t="s">
        <v>3628</v>
      </c>
      <c r="J247" s="51" t="str">
        <f t="shared" si="6"/>
        <v>TantalumH.C. Starck Ltd.</v>
      </c>
      <c r="K247" s="51" t="str">
        <f t="shared" si="7"/>
        <v>TantalumH.C. Starck Ltd.</v>
      </c>
    </row>
    <row r="248" spans="1:11" ht="10.5" customHeight="1">
      <c r="A248" s="300" t="s">
        <v>2431</v>
      </c>
      <c r="B248" s="300" t="s">
        <v>2882</v>
      </c>
      <c r="C248" s="300" t="s">
        <v>2882</v>
      </c>
      <c r="D248" s="300" t="s">
        <v>2301</v>
      </c>
      <c r="E248" s="300" t="s">
        <v>2883</v>
      </c>
      <c r="F248" s="302" t="s">
        <v>3317</v>
      </c>
      <c r="G248" s="300"/>
      <c r="H248" s="300" t="s">
        <v>3623</v>
      </c>
      <c r="I248" s="300" t="s">
        <v>3325</v>
      </c>
      <c r="J248" s="51" t="str">
        <f t="shared" si="6"/>
        <v>TantalumH.C. Starck Smelting GmbH &amp; Co.KG</v>
      </c>
      <c r="K248" s="51" t="str">
        <f t="shared" si="7"/>
        <v>TantalumH.C. Starck Smelting GmbH &amp; Co.KG</v>
      </c>
    </row>
    <row r="249" spans="1:11" ht="10.5" customHeight="1">
      <c r="A249" s="300" t="s">
        <v>2431</v>
      </c>
      <c r="B249" s="300" t="s">
        <v>4</v>
      </c>
      <c r="C249" s="300" t="s">
        <v>4</v>
      </c>
      <c r="D249" s="300" t="s">
        <v>2287</v>
      </c>
      <c r="E249" s="300" t="s">
        <v>775</v>
      </c>
      <c r="F249" s="302" t="s">
        <v>3317</v>
      </c>
      <c r="G249" s="300"/>
      <c r="H249" s="300" t="s">
        <v>3608</v>
      </c>
      <c r="I249" s="300" t="s">
        <v>3382</v>
      </c>
      <c r="J249" s="51" t="str">
        <f t="shared" si="6"/>
        <v>TantalumHengyang King Xing Lifeng New Materials Co., Ltd.</v>
      </c>
      <c r="K249" s="51" t="str">
        <f t="shared" si="7"/>
        <v>TantalumHengyang King Xing Lifeng New Materials Co., Ltd.</v>
      </c>
    </row>
    <row r="250" spans="1:11" ht="10.5" customHeight="1">
      <c r="A250" s="300" t="s">
        <v>2431</v>
      </c>
      <c r="B250" s="300" t="s">
        <v>2416</v>
      </c>
      <c r="C250" s="300" t="s">
        <v>3578</v>
      </c>
      <c r="D250" s="300" t="s">
        <v>1861</v>
      </c>
      <c r="E250" s="300" t="s">
        <v>1439</v>
      </c>
      <c r="F250" s="302" t="s">
        <v>3317</v>
      </c>
      <c r="G250" s="300"/>
      <c r="H250" s="300" t="s">
        <v>3579</v>
      </c>
      <c r="I250" s="300" t="s">
        <v>3428</v>
      </c>
      <c r="J250" s="51" t="str">
        <f t="shared" si="6"/>
        <v>TantalumHi-Temp</v>
      </c>
      <c r="K250" s="51" t="str">
        <f t="shared" si="7"/>
        <v>TantalumHi-Temp</v>
      </c>
    </row>
    <row r="251" spans="1:11" ht="10.5" customHeight="1">
      <c r="A251" s="300" t="s">
        <v>2431</v>
      </c>
      <c r="B251" s="300" t="s">
        <v>3578</v>
      </c>
      <c r="C251" s="300" t="s">
        <v>3578</v>
      </c>
      <c r="D251" s="300" t="s">
        <v>1861</v>
      </c>
      <c r="E251" s="300" t="s">
        <v>1439</v>
      </c>
      <c r="F251" s="302" t="s">
        <v>3317</v>
      </c>
      <c r="G251" s="300"/>
      <c r="H251" s="300" t="s">
        <v>3579</v>
      </c>
      <c r="I251" s="300" t="s">
        <v>3428</v>
      </c>
      <c r="J251" s="51" t="str">
        <f t="shared" si="6"/>
        <v>TantalumHi-Temp Specialty Metals, Inc.</v>
      </c>
      <c r="K251" s="51" t="str">
        <f t="shared" si="7"/>
        <v>TantalumHi-Temp Specialty Metals, Inc.</v>
      </c>
    </row>
    <row r="252" spans="1:11" ht="10.5" customHeight="1">
      <c r="A252" s="300" t="s">
        <v>2431</v>
      </c>
      <c r="B252" s="300" t="s">
        <v>4422</v>
      </c>
      <c r="C252" s="300" t="s">
        <v>4422</v>
      </c>
      <c r="D252" s="300" t="s">
        <v>2287</v>
      </c>
      <c r="E252" s="300" t="s">
        <v>2833</v>
      </c>
      <c r="F252" s="302" t="s">
        <v>3317</v>
      </c>
      <c r="G252" s="300"/>
      <c r="H252" s="300" t="s">
        <v>3614</v>
      </c>
      <c r="I252" s="300" t="s">
        <v>3400</v>
      </c>
      <c r="J252" s="51" t="str">
        <f t="shared" si="6"/>
        <v>TantalumJiangxi Dinghai Tantalum &amp; Niobium Co., Ltd.</v>
      </c>
      <c r="K252" s="51" t="str">
        <f t="shared" si="7"/>
        <v>TantalumJiangxi Dinghai Tantalum &amp; Niobium Co., Ltd.</v>
      </c>
    </row>
    <row r="253" spans="1:11" ht="10.5" customHeight="1">
      <c r="A253" s="300" t="s">
        <v>2431</v>
      </c>
      <c r="B253" s="300" t="s">
        <v>4623</v>
      </c>
      <c r="C253" s="300" t="s">
        <v>4623</v>
      </c>
      <c r="D253" s="300" t="s">
        <v>2287</v>
      </c>
      <c r="E253" s="300" t="s">
        <v>4624</v>
      </c>
      <c r="F253" s="302" t="s">
        <v>3317</v>
      </c>
      <c r="G253" s="300"/>
      <c r="H253" s="300" t="s">
        <v>4625</v>
      </c>
      <c r="I253" s="300" t="s">
        <v>3400</v>
      </c>
      <c r="J253" s="51" t="str">
        <f t="shared" si="6"/>
        <v>TantalumJiangxi Tuohong New Raw Material</v>
      </c>
      <c r="K253" s="51" t="str">
        <f t="shared" si="7"/>
        <v>TantalumJiangxi Tuohong New Raw Material</v>
      </c>
    </row>
    <row r="254" spans="1:11" ht="10.5" customHeight="1">
      <c r="A254" s="300" t="s">
        <v>2431</v>
      </c>
      <c r="B254" s="300" t="s">
        <v>5</v>
      </c>
      <c r="C254" s="300" t="s">
        <v>5</v>
      </c>
      <c r="D254" s="300" t="s">
        <v>2287</v>
      </c>
      <c r="E254" s="300" t="s">
        <v>1440</v>
      </c>
      <c r="F254" s="302" t="s">
        <v>3317</v>
      </c>
      <c r="G254" s="300"/>
      <c r="H254" s="300" t="s">
        <v>3580</v>
      </c>
      <c r="I254" s="300" t="s">
        <v>3400</v>
      </c>
      <c r="J254" s="51" t="str">
        <f t="shared" si="6"/>
        <v>TantalumJiuJiang JinXin Nonferrous Metals Co., Ltd.</v>
      </c>
      <c r="K254" s="51" t="str">
        <f t="shared" si="7"/>
        <v>TantalumJiuJiang JinXin Nonferrous Metals Co., Ltd.</v>
      </c>
    </row>
    <row r="255" spans="1:11" ht="10.5" customHeight="1">
      <c r="A255" s="300" t="s">
        <v>2431</v>
      </c>
      <c r="B255" s="300" t="s">
        <v>78</v>
      </c>
      <c r="C255" s="300" t="s">
        <v>78</v>
      </c>
      <c r="D255" s="300" t="s">
        <v>2287</v>
      </c>
      <c r="E255" s="300" t="s">
        <v>1441</v>
      </c>
      <c r="F255" s="302" t="s">
        <v>3317</v>
      </c>
      <c r="G255" s="300"/>
      <c r="H255" s="300" t="s">
        <v>3580</v>
      </c>
      <c r="I255" s="300" t="s">
        <v>3400</v>
      </c>
      <c r="J255" s="51" t="str">
        <f t="shared" si="6"/>
        <v>TantalumJiujiang Tanbre Co., Ltd.</v>
      </c>
      <c r="K255" s="51" t="str">
        <f t="shared" si="7"/>
        <v>TantalumJiujiang Tanbre Co., Ltd.</v>
      </c>
    </row>
    <row r="256" spans="1:11" ht="10.5" customHeight="1">
      <c r="A256" s="300" t="s">
        <v>2431</v>
      </c>
      <c r="B256" s="300" t="s">
        <v>4419</v>
      </c>
      <c r="C256" s="300" t="s">
        <v>4419</v>
      </c>
      <c r="D256" s="300" t="s">
        <v>2287</v>
      </c>
      <c r="E256" s="300" t="s">
        <v>2834</v>
      </c>
      <c r="F256" s="302" t="s">
        <v>3317</v>
      </c>
      <c r="G256" s="300"/>
      <c r="H256" s="300" t="s">
        <v>3580</v>
      </c>
      <c r="I256" s="300" t="s">
        <v>3400</v>
      </c>
      <c r="J256" s="51" t="str">
        <f t="shared" si="6"/>
        <v>TantalumJiujiang Zhongao Tantalum &amp; Niobium Co., Ltd.</v>
      </c>
      <c r="K256" s="51" t="str">
        <f t="shared" si="7"/>
        <v>TantalumJiujiang Zhongao Tantalum &amp; Niobium Co., Ltd.</v>
      </c>
    </row>
    <row r="257" spans="1:11" ht="10.5" customHeight="1">
      <c r="A257" s="300" t="s">
        <v>2431</v>
      </c>
      <c r="B257" s="300" t="s">
        <v>2884</v>
      </c>
      <c r="C257" s="300" t="s">
        <v>2884</v>
      </c>
      <c r="D257" s="300" t="s">
        <v>2381</v>
      </c>
      <c r="E257" s="300" t="s">
        <v>2885</v>
      </c>
      <c r="F257" s="302" t="s">
        <v>3317</v>
      </c>
      <c r="G257" s="300"/>
      <c r="H257" s="300" t="s">
        <v>3615</v>
      </c>
      <c r="I257" s="300" t="s">
        <v>3616</v>
      </c>
      <c r="J257" s="51" t="str">
        <f t="shared" si="6"/>
        <v>TantalumKEMET Blue Metals</v>
      </c>
      <c r="K257" s="51" t="str">
        <f t="shared" si="7"/>
        <v>TantalumKEMET Blue Metals</v>
      </c>
    </row>
    <row r="258" spans="1:11" ht="10.5" customHeight="1">
      <c r="A258" s="300" t="s">
        <v>2431</v>
      </c>
      <c r="B258" s="300" t="s">
        <v>2901</v>
      </c>
      <c r="C258" s="300" t="s">
        <v>2901</v>
      </c>
      <c r="D258" s="300" t="s">
        <v>1861</v>
      </c>
      <c r="E258" s="300" t="s">
        <v>2902</v>
      </c>
      <c r="F258" s="302" t="s">
        <v>3317</v>
      </c>
      <c r="G258" s="300"/>
      <c r="H258" s="300" t="s">
        <v>3633</v>
      </c>
      <c r="I258" s="300" t="s">
        <v>3634</v>
      </c>
      <c r="J258" s="51" t="str">
        <f t="shared" si="6"/>
        <v>TantalumKEMET Blue Powder</v>
      </c>
      <c r="K258" s="51" t="str">
        <f t="shared" si="7"/>
        <v>TantalumKEMET Blue Powder</v>
      </c>
    </row>
    <row r="259" spans="1:11" ht="10.5" customHeight="1">
      <c r="A259" s="300" t="s">
        <v>2431</v>
      </c>
      <c r="B259" s="300" t="s">
        <v>4387</v>
      </c>
      <c r="C259" s="300" t="s">
        <v>4387</v>
      </c>
      <c r="D259" s="300" t="s">
        <v>2287</v>
      </c>
      <c r="E259" s="300" t="s">
        <v>1442</v>
      </c>
      <c r="F259" s="302" t="s">
        <v>3317</v>
      </c>
      <c r="G259" s="300"/>
      <c r="H259" s="300" t="s">
        <v>3581</v>
      </c>
      <c r="I259" s="300" t="s">
        <v>3400</v>
      </c>
      <c r="J259" s="51" t="str">
        <f t="shared" si="6"/>
        <v>TantalumKing-Tan Tantalum Industry Ltd.</v>
      </c>
      <c r="K259" s="51" t="str">
        <f t="shared" si="7"/>
        <v>TantalumKing-Tan Tantalum Industry Ltd.</v>
      </c>
    </row>
    <row r="260" spans="1:11" ht="10.5" customHeight="1">
      <c r="A260" s="300" t="s">
        <v>2431</v>
      </c>
      <c r="B260" s="300" t="s">
        <v>79</v>
      </c>
      <c r="C260" s="300" t="s">
        <v>79</v>
      </c>
      <c r="D260" s="300" t="s">
        <v>2276</v>
      </c>
      <c r="E260" s="300" t="s">
        <v>1443</v>
      </c>
      <c r="F260" s="302" t="s">
        <v>3317</v>
      </c>
      <c r="G260" s="300"/>
      <c r="H260" s="300" t="s">
        <v>3582</v>
      </c>
      <c r="I260" s="300" t="s">
        <v>3330</v>
      </c>
      <c r="J260" s="51" t="str">
        <f t="shared" si="6"/>
        <v>TantalumLSM Brasil S.A.</v>
      </c>
      <c r="K260" s="51" t="str">
        <f t="shared" si="7"/>
        <v>TantalumLSM Brasil S.A.</v>
      </c>
    </row>
    <row r="261" spans="1:11" ht="10.5" customHeight="1">
      <c r="A261" s="300" t="s">
        <v>2431</v>
      </c>
      <c r="B261" s="300" t="s">
        <v>3585</v>
      </c>
      <c r="C261" s="300" t="s">
        <v>4394</v>
      </c>
      <c r="D261" s="300" t="s">
        <v>2345</v>
      </c>
      <c r="E261" s="300" t="s">
        <v>1444</v>
      </c>
      <c r="F261" s="302" t="s">
        <v>3317</v>
      </c>
      <c r="G261" s="300"/>
      <c r="H261" s="300" t="s">
        <v>3583</v>
      </c>
      <c r="I261" s="300" t="s">
        <v>3584</v>
      </c>
      <c r="J261" s="51" t="str">
        <f t="shared" ref="J261:J324" si="8">A261&amp;B261</f>
        <v>TantalumMetallurgical Products India Pvt. Ltd. (MPIL)</v>
      </c>
      <c r="K261" s="51" t="str">
        <f t="shared" ref="K261:K324" si="9">A261&amp;B261</f>
        <v>TantalumMetallurgical Products India Pvt. Ltd. (MPIL)</v>
      </c>
    </row>
    <row r="262" spans="1:11" ht="10.5" customHeight="1">
      <c r="A262" s="300" t="s">
        <v>2431</v>
      </c>
      <c r="B262" s="300" t="s">
        <v>4394</v>
      </c>
      <c r="C262" s="300" t="s">
        <v>4394</v>
      </c>
      <c r="D262" s="300" t="s">
        <v>2345</v>
      </c>
      <c r="E262" s="300" t="s">
        <v>1444</v>
      </c>
      <c r="F262" s="302" t="s">
        <v>3317</v>
      </c>
      <c r="G262" s="300"/>
      <c r="H262" s="300" t="s">
        <v>3583</v>
      </c>
      <c r="I262" s="300" t="s">
        <v>3584</v>
      </c>
      <c r="J262" s="51" t="str">
        <f t="shared" si="8"/>
        <v>TantalumMetallurgical Products India Pvt., Ltd.</v>
      </c>
      <c r="K262" s="51" t="str">
        <f t="shared" si="9"/>
        <v>TantalumMetallurgical Products India Pvt., Ltd.</v>
      </c>
    </row>
    <row r="263" spans="1:11" ht="10.5" customHeight="1">
      <c r="A263" s="300" t="s">
        <v>2431</v>
      </c>
      <c r="B263" s="300" t="s">
        <v>2057</v>
      </c>
      <c r="C263" s="300" t="s">
        <v>2057</v>
      </c>
      <c r="D263" s="300" t="s">
        <v>2276</v>
      </c>
      <c r="E263" s="300" t="s">
        <v>1445</v>
      </c>
      <c r="F263" s="302" t="s">
        <v>3317</v>
      </c>
      <c r="G263" s="300"/>
      <c r="H263" s="300" t="s">
        <v>3586</v>
      </c>
      <c r="I263" s="300" t="s">
        <v>3587</v>
      </c>
      <c r="J263" s="51" t="str">
        <f t="shared" si="8"/>
        <v>TantalumMineração Taboca S.A.</v>
      </c>
      <c r="K263" s="51" t="str">
        <f t="shared" si="9"/>
        <v>TantalumMineração Taboca S.A.</v>
      </c>
    </row>
    <row r="264" spans="1:11" ht="10.5" customHeight="1">
      <c r="A264" s="300" t="s">
        <v>2431</v>
      </c>
      <c r="B264" s="300" t="s">
        <v>2414</v>
      </c>
      <c r="C264" s="300" t="s">
        <v>2414</v>
      </c>
      <c r="D264" s="300" t="s">
        <v>2355</v>
      </c>
      <c r="E264" s="300" t="s">
        <v>1446</v>
      </c>
      <c r="F264" s="302" t="s">
        <v>3317</v>
      </c>
      <c r="G264" s="300"/>
      <c r="H264" s="300" t="s">
        <v>3588</v>
      </c>
      <c r="I264" s="300" t="s">
        <v>3589</v>
      </c>
      <c r="J264" s="51" t="str">
        <f t="shared" si="8"/>
        <v>TantalumMitsui Mining &amp; Smelting</v>
      </c>
      <c r="K264" s="51" t="str">
        <f t="shared" si="9"/>
        <v>TantalumMitsui Mining &amp; Smelting</v>
      </c>
    </row>
    <row r="265" spans="1:11" ht="10.5" customHeight="1">
      <c r="A265" s="300" t="s">
        <v>2431</v>
      </c>
      <c r="B265" s="300" t="s">
        <v>80</v>
      </c>
      <c r="C265" s="300" t="s">
        <v>80</v>
      </c>
      <c r="D265" s="300" t="s">
        <v>2312</v>
      </c>
      <c r="E265" s="300" t="s">
        <v>1447</v>
      </c>
      <c r="F265" s="302" t="s">
        <v>3317</v>
      </c>
      <c r="G265" s="300"/>
      <c r="H265" s="300" t="s">
        <v>3590</v>
      </c>
      <c r="I265" s="300" t="s">
        <v>3591</v>
      </c>
      <c r="J265" s="51" t="str">
        <f t="shared" si="8"/>
        <v>TantalumMolycorp Silmet A.S.</v>
      </c>
      <c r="K265" s="51" t="str">
        <f t="shared" si="9"/>
        <v>TantalumMolycorp Silmet A.S.</v>
      </c>
    </row>
    <row r="266" spans="1:11" ht="10.5" customHeight="1">
      <c r="A266" s="300" t="s">
        <v>2431</v>
      </c>
      <c r="B266" s="300" t="s">
        <v>2053</v>
      </c>
      <c r="C266" s="300" t="s">
        <v>2053</v>
      </c>
      <c r="D266" s="300" t="s">
        <v>2287</v>
      </c>
      <c r="E266" s="300" t="s">
        <v>1448</v>
      </c>
      <c r="F266" s="302" t="s">
        <v>3317</v>
      </c>
      <c r="G266" s="300"/>
      <c r="H266" s="300" t="s">
        <v>3592</v>
      </c>
      <c r="I266" s="300" t="s">
        <v>3593</v>
      </c>
      <c r="J266" s="51" t="str">
        <f t="shared" si="8"/>
        <v>TantalumNingxia Orient Tantalum Industry Co., Ltd.</v>
      </c>
      <c r="K266" s="51" t="str">
        <f t="shared" si="9"/>
        <v>TantalumNingxia Orient Tantalum Industry Co., Ltd.</v>
      </c>
    </row>
    <row r="267" spans="1:11" ht="10.5" customHeight="1">
      <c r="A267" s="300" t="s">
        <v>2431</v>
      </c>
      <c r="B267" s="300" t="s">
        <v>2886</v>
      </c>
      <c r="C267" s="300" t="s">
        <v>2886</v>
      </c>
      <c r="D267" s="300" t="s">
        <v>2261</v>
      </c>
      <c r="E267" s="300" t="s">
        <v>2887</v>
      </c>
      <c r="F267" s="302" t="s">
        <v>3317</v>
      </c>
      <c r="G267" s="300"/>
      <c r="H267" s="300" t="s">
        <v>3617</v>
      </c>
      <c r="I267" s="300" t="s">
        <v>3618</v>
      </c>
      <c r="J267" s="51" t="str">
        <f t="shared" si="8"/>
        <v>TantalumPlansee SE Liezen</v>
      </c>
      <c r="K267" s="51" t="str">
        <f t="shared" si="9"/>
        <v>TantalumPlansee SE Liezen</v>
      </c>
    </row>
    <row r="268" spans="1:11" ht="10.5" customHeight="1">
      <c r="A268" s="300" t="s">
        <v>2431</v>
      </c>
      <c r="B268" s="300" t="s">
        <v>2888</v>
      </c>
      <c r="C268" s="300" t="s">
        <v>2888</v>
      </c>
      <c r="D268" s="300" t="s">
        <v>2261</v>
      </c>
      <c r="E268" s="300" t="s">
        <v>2889</v>
      </c>
      <c r="F268" s="302" t="s">
        <v>3317</v>
      </c>
      <c r="G268" s="300"/>
      <c r="H268" s="300" t="s">
        <v>3629</v>
      </c>
      <c r="I268" s="300" t="s">
        <v>3630</v>
      </c>
      <c r="J268" s="51" t="str">
        <f t="shared" si="8"/>
        <v>TantalumPlansee SE Reutte</v>
      </c>
      <c r="K268" s="51" t="str">
        <f t="shared" si="9"/>
        <v>TantalumPlansee SE Reutte</v>
      </c>
    </row>
    <row r="269" spans="1:11" ht="10.5" customHeight="1">
      <c r="A269" s="300" t="s">
        <v>2431</v>
      </c>
      <c r="B269" s="300" t="s">
        <v>1567</v>
      </c>
      <c r="C269" s="300" t="s">
        <v>1567</v>
      </c>
      <c r="D269" s="300" t="s">
        <v>1861</v>
      </c>
      <c r="E269" s="300" t="s">
        <v>1449</v>
      </c>
      <c r="F269" s="302" t="s">
        <v>3317</v>
      </c>
      <c r="G269" s="300"/>
      <c r="H269" s="300" t="s">
        <v>3594</v>
      </c>
      <c r="I269" s="300" t="s">
        <v>3595</v>
      </c>
      <c r="J269" s="51" t="str">
        <f t="shared" si="8"/>
        <v>TantalumQuantumClean</v>
      </c>
      <c r="K269" s="51" t="str">
        <f t="shared" si="9"/>
        <v>TantalumQuantumClean</v>
      </c>
    </row>
    <row r="270" spans="1:11" ht="10.5" customHeight="1">
      <c r="A270" s="300" t="s">
        <v>2431</v>
      </c>
      <c r="B270" s="300" t="s">
        <v>4531</v>
      </c>
      <c r="C270" s="300" t="s">
        <v>4531</v>
      </c>
      <c r="D270" s="300" t="s">
        <v>2276</v>
      </c>
      <c r="E270" s="300" t="s">
        <v>3638</v>
      </c>
      <c r="F270" s="302" t="s">
        <v>3317</v>
      </c>
      <c r="G270" s="300"/>
      <c r="H270" s="300" t="s">
        <v>3582</v>
      </c>
      <c r="I270" s="300" t="s">
        <v>3639</v>
      </c>
      <c r="J270" s="51" t="str">
        <f t="shared" si="8"/>
        <v>TantalumResind Indústria e Comércio Ltda.</v>
      </c>
      <c r="K270" s="51" t="str">
        <f t="shared" si="9"/>
        <v>TantalumResind Indústria e Comércio Ltda.</v>
      </c>
    </row>
    <row r="271" spans="1:11" ht="10.5" customHeight="1">
      <c r="A271" s="300" t="s">
        <v>2431</v>
      </c>
      <c r="B271" s="300" t="s">
        <v>2417</v>
      </c>
      <c r="C271" s="300" t="s">
        <v>4402</v>
      </c>
      <c r="D271" s="300" t="s">
        <v>2287</v>
      </c>
      <c r="E271" s="300" t="s">
        <v>1450</v>
      </c>
      <c r="F271" s="302" t="s">
        <v>3317</v>
      </c>
      <c r="G271" s="300"/>
      <c r="H271" s="300" t="s">
        <v>3596</v>
      </c>
      <c r="I271" s="300" t="s">
        <v>3382</v>
      </c>
      <c r="J271" s="51" t="str">
        <f t="shared" si="8"/>
        <v>TantalumRFH</v>
      </c>
      <c r="K271" s="51" t="str">
        <f t="shared" si="9"/>
        <v>TantalumRFH</v>
      </c>
    </row>
    <row r="272" spans="1:11" ht="10.5" customHeight="1">
      <c r="A272" s="300" t="s">
        <v>2431</v>
      </c>
      <c r="B272" s="300" t="s">
        <v>66</v>
      </c>
      <c r="C272" s="300" t="s">
        <v>4402</v>
      </c>
      <c r="D272" s="300" t="s">
        <v>2287</v>
      </c>
      <c r="E272" s="300" t="s">
        <v>1450</v>
      </c>
      <c r="F272" s="302" t="s">
        <v>3317</v>
      </c>
      <c r="G272" s="300"/>
      <c r="H272" s="300" t="s">
        <v>3596</v>
      </c>
      <c r="I272" s="300" t="s">
        <v>3382</v>
      </c>
      <c r="J272" s="51" t="str">
        <f t="shared" si="8"/>
        <v>TantalumRFH (Yanling Jincheng Tantalum &amp; Niobium Co., Ltd)</v>
      </c>
      <c r="K272" s="51" t="str">
        <f t="shared" si="9"/>
        <v>TantalumRFH (Yanling Jincheng Tantalum &amp; Niobium Co., Ltd)</v>
      </c>
    </row>
    <row r="273" spans="1:11" ht="10.5" customHeight="1">
      <c r="A273" s="300" t="s">
        <v>2431</v>
      </c>
      <c r="B273" s="300" t="s">
        <v>4402</v>
      </c>
      <c r="C273" s="300" t="s">
        <v>4402</v>
      </c>
      <c r="D273" s="300" t="s">
        <v>2287</v>
      </c>
      <c r="E273" s="300" t="s">
        <v>1450</v>
      </c>
      <c r="F273" s="302" t="s">
        <v>3317</v>
      </c>
      <c r="G273" s="300"/>
      <c r="H273" s="300" t="s">
        <v>3596</v>
      </c>
      <c r="I273" s="300" t="s">
        <v>3382</v>
      </c>
      <c r="J273" s="51" t="str">
        <f t="shared" si="8"/>
        <v>TantalumRFH Tantalum Smeltry Co., Ltd.</v>
      </c>
      <c r="K273" s="51" t="str">
        <f t="shared" si="9"/>
        <v>TantalumRFH Tantalum Smeltry Co., Ltd.</v>
      </c>
    </row>
    <row r="274" spans="1:11" ht="10.5" customHeight="1">
      <c r="A274" s="300" t="s">
        <v>2431</v>
      </c>
      <c r="B274" s="300" t="s">
        <v>3597</v>
      </c>
      <c r="C274" s="300" t="s">
        <v>2786</v>
      </c>
      <c r="D274" s="300" t="s">
        <v>1819</v>
      </c>
      <c r="E274" s="300" t="s">
        <v>1451</v>
      </c>
      <c r="F274" s="302" t="s">
        <v>3317</v>
      </c>
      <c r="G274" s="300"/>
      <c r="H274" s="300" t="s">
        <v>3597</v>
      </c>
      <c r="I274" s="300" t="s">
        <v>3598</v>
      </c>
      <c r="J274" s="51" t="str">
        <f t="shared" si="8"/>
        <v>TantalumSolikamsk</v>
      </c>
      <c r="K274" s="51" t="str">
        <f t="shared" si="9"/>
        <v>TantalumSolikamsk</v>
      </c>
    </row>
    <row r="275" spans="1:11" ht="10.5" customHeight="1">
      <c r="A275" s="300" t="s">
        <v>2431</v>
      </c>
      <c r="B275" s="300" t="s">
        <v>2786</v>
      </c>
      <c r="C275" s="300" t="s">
        <v>2786</v>
      </c>
      <c r="D275" s="300" t="s">
        <v>1819</v>
      </c>
      <c r="E275" s="300" t="s">
        <v>1451</v>
      </c>
      <c r="F275" s="302" t="s">
        <v>3317</v>
      </c>
      <c r="G275" s="300"/>
      <c r="H275" s="300" t="s">
        <v>3597</v>
      </c>
      <c r="I275" s="300" t="s">
        <v>3598</v>
      </c>
      <c r="J275" s="51" t="str">
        <f t="shared" si="8"/>
        <v>TantalumSolikamsk Magnesium Works OAO</v>
      </c>
      <c r="K275" s="51" t="str">
        <f t="shared" si="9"/>
        <v>TantalumSolikamsk Magnesium Works OAO</v>
      </c>
    </row>
    <row r="276" spans="1:11" ht="10.5" customHeight="1">
      <c r="A276" s="300" t="s">
        <v>2431</v>
      </c>
      <c r="B276" s="300" t="s">
        <v>2415</v>
      </c>
      <c r="C276" s="300" t="s">
        <v>2786</v>
      </c>
      <c r="D276" s="300" t="s">
        <v>1819</v>
      </c>
      <c r="E276" s="300" t="s">
        <v>1451</v>
      </c>
      <c r="F276" s="302" t="s">
        <v>3317</v>
      </c>
      <c r="G276" s="300"/>
      <c r="H276" s="300" t="s">
        <v>3597</v>
      </c>
      <c r="I276" s="300" t="s">
        <v>3598</v>
      </c>
      <c r="J276" s="51" t="str">
        <f t="shared" si="8"/>
        <v>TantalumSolikamsk Metal Works</v>
      </c>
      <c r="K276" s="51" t="str">
        <f t="shared" si="9"/>
        <v>TantalumSolikamsk Metal Works</v>
      </c>
    </row>
    <row r="277" spans="1:11" ht="10.5" customHeight="1">
      <c r="A277" s="300" t="s">
        <v>2431</v>
      </c>
      <c r="B277" s="300" t="s">
        <v>1568</v>
      </c>
      <c r="C277" s="300" t="s">
        <v>1568</v>
      </c>
      <c r="D277" s="300" t="s">
        <v>2355</v>
      </c>
      <c r="E277" s="300" t="s">
        <v>1452</v>
      </c>
      <c r="F277" s="302" t="s">
        <v>3317</v>
      </c>
      <c r="G277" s="300"/>
      <c r="H277" s="300" t="s">
        <v>3599</v>
      </c>
      <c r="I277" s="300" t="s">
        <v>3334</v>
      </c>
      <c r="J277" s="51" t="str">
        <f t="shared" si="8"/>
        <v>TantalumTaki Chemicals</v>
      </c>
      <c r="K277" s="51" t="str">
        <f t="shared" si="9"/>
        <v>TantalumTaki Chemicals</v>
      </c>
    </row>
    <row r="278" spans="1:11" ht="10.5" customHeight="1">
      <c r="A278" s="300" t="s">
        <v>2431</v>
      </c>
      <c r="B278" s="300" t="s">
        <v>3600</v>
      </c>
      <c r="C278" s="300" t="s">
        <v>3600</v>
      </c>
      <c r="D278" s="300" t="s">
        <v>1861</v>
      </c>
      <c r="E278" s="300" t="s">
        <v>1453</v>
      </c>
      <c r="F278" s="302" t="s">
        <v>3317</v>
      </c>
      <c r="G278" s="300"/>
      <c r="H278" s="300" t="s">
        <v>3601</v>
      </c>
      <c r="I278" s="300" t="s">
        <v>3602</v>
      </c>
      <c r="J278" s="51" t="str">
        <f t="shared" si="8"/>
        <v>TantalumTelex Metals</v>
      </c>
      <c r="K278" s="51" t="str">
        <f t="shared" si="9"/>
        <v>TantalumTelex Metals</v>
      </c>
    </row>
    <row r="279" spans="1:11" ht="10.5" customHeight="1">
      <c r="A279" s="300" t="s">
        <v>2431</v>
      </c>
      <c r="B279" s="300" t="s">
        <v>3635</v>
      </c>
      <c r="C279" s="300" t="s">
        <v>3635</v>
      </c>
      <c r="D279" s="300" t="s">
        <v>1861</v>
      </c>
      <c r="E279" s="300" t="s">
        <v>3636</v>
      </c>
      <c r="F279" s="302" t="s">
        <v>3317</v>
      </c>
      <c r="G279" s="300"/>
      <c r="H279" s="300" t="s">
        <v>3637</v>
      </c>
      <c r="I279" s="300" t="s">
        <v>3602</v>
      </c>
      <c r="J279" s="51" t="str">
        <f t="shared" si="8"/>
        <v>TantalumTranzact, Inc.</v>
      </c>
      <c r="K279" s="51" t="str">
        <f t="shared" si="9"/>
        <v>TantalumTranzact, Inc.</v>
      </c>
    </row>
    <row r="280" spans="1:11" ht="10.5" customHeight="1">
      <c r="A280" s="300" t="s">
        <v>2431</v>
      </c>
      <c r="B280" s="300" t="s">
        <v>4605</v>
      </c>
      <c r="C280" s="300" t="s">
        <v>3603</v>
      </c>
      <c r="D280" s="300" t="s">
        <v>2356</v>
      </c>
      <c r="E280" s="300" t="s">
        <v>1454</v>
      </c>
      <c r="F280" s="302" t="s">
        <v>3317</v>
      </c>
      <c r="G280" s="300"/>
      <c r="H280" s="300" t="s">
        <v>3411</v>
      </c>
      <c r="I280" s="300" t="s">
        <v>3604</v>
      </c>
      <c r="J280" s="51" t="str">
        <f t="shared" si="8"/>
        <v>TantalumULBA</v>
      </c>
      <c r="K280" s="51" t="str">
        <f t="shared" si="9"/>
        <v>TantalumULBA</v>
      </c>
    </row>
    <row r="281" spans="1:11" ht="10.5" customHeight="1">
      <c r="A281" s="300" t="s">
        <v>2431</v>
      </c>
      <c r="B281" s="300" t="s">
        <v>3603</v>
      </c>
      <c r="C281" s="300" t="s">
        <v>3603</v>
      </c>
      <c r="D281" s="300" t="s">
        <v>2356</v>
      </c>
      <c r="E281" s="300" t="s">
        <v>1454</v>
      </c>
      <c r="F281" s="302" t="s">
        <v>3317</v>
      </c>
      <c r="G281" s="300"/>
      <c r="H281" s="300" t="s">
        <v>3411</v>
      </c>
      <c r="I281" s="300" t="s">
        <v>3604</v>
      </c>
      <c r="J281" s="51" t="str">
        <f t="shared" si="8"/>
        <v>TantalumUlba Metallurgical Plant JSC</v>
      </c>
      <c r="K281" s="51" t="str">
        <f t="shared" si="9"/>
        <v>TantalumUlba Metallurgical Plant JSC</v>
      </c>
    </row>
    <row r="282" spans="1:11" ht="10.5" customHeight="1">
      <c r="A282" s="300" t="s">
        <v>2431</v>
      </c>
      <c r="B282" s="300" t="s">
        <v>4420</v>
      </c>
      <c r="C282" s="300" t="s">
        <v>4420</v>
      </c>
      <c r="D282" s="300" t="s">
        <v>2287</v>
      </c>
      <c r="E282" s="300" t="s">
        <v>2836</v>
      </c>
      <c r="F282" s="302" t="s">
        <v>3317</v>
      </c>
      <c r="G282" s="300"/>
      <c r="H282" s="300" t="s">
        <v>3613</v>
      </c>
      <c r="I282" s="300" t="s">
        <v>3535</v>
      </c>
      <c r="J282" s="51" t="str">
        <f t="shared" si="8"/>
        <v>TantalumXinXing HaoRong Electronic Material Co., Ltd.</v>
      </c>
      <c r="K282" s="51" t="str">
        <f t="shared" si="9"/>
        <v>TantalumXinXing HaoRong Electronic Material Co., Ltd.</v>
      </c>
    </row>
    <row r="283" spans="1:11" ht="10.5" customHeight="1">
      <c r="A283" s="300" t="s">
        <v>2431</v>
      </c>
      <c r="B283" s="300" t="s">
        <v>4415</v>
      </c>
      <c r="C283" s="300" t="s">
        <v>4415</v>
      </c>
      <c r="D283" s="300" t="s">
        <v>2287</v>
      </c>
      <c r="E283" s="300" t="s">
        <v>93</v>
      </c>
      <c r="F283" s="302" t="s">
        <v>3317</v>
      </c>
      <c r="G283" s="300"/>
      <c r="H283" s="300" t="s">
        <v>3607</v>
      </c>
      <c r="I283" s="300" t="s">
        <v>3400</v>
      </c>
      <c r="J283" s="51" t="str">
        <f t="shared" si="8"/>
        <v>TantalumYichun Jin Yang Rare Metal Co., Ltd.</v>
      </c>
      <c r="K283" s="51" t="str">
        <f t="shared" si="9"/>
        <v>TantalumYichun Jin Yang Rare Metal Co., Ltd.</v>
      </c>
    </row>
    <row r="284" spans="1:11" ht="10.5" customHeight="1">
      <c r="A284" s="300" t="s">
        <v>2431</v>
      </c>
      <c r="B284" s="300" t="s">
        <v>4540</v>
      </c>
      <c r="C284" s="300" t="s">
        <v>2476</v>
      </c>
      <c r="D284" s="300" t="s">
        <v>2287</v>
      </c>
      <c r="E284" s="300" t="s">
        <v>1434</v>
      </c>
      <c r="F284" s="302" t="s">
        <v>3317</v>
      </c>
      <c r="G284" s="300"/>
      <c r="H284" s="300" t="s">
        <v>3573</v>
      </c>
      <c r="I284" s="300" t="s">
        <v>3535</v>
      </c>
      <c r="J284" s="51" t="str">
        <f t="shared" si="8"/>
        <v>TantalumZhaoqing Duoluoshan Non-ferrous Metals Co.,Ltd</v>
      </c>
      <c r="K284" s="51" t="str">
        <f t="shared" si="9"/>
        <v>TantalumZhaoqing Duoluoshan Non-ferrous Metals Co.,Ltd</v>
      </c>
    </row>
    <row r="285" spans="1:11" ht="10.5" customHeight="1">
      <c r="A285" s="300" t="s">
        <v>2431</v>
      </c>
      <c r="B285" s="300" t="s">
        <v>4414</v>
      </c>
      <c r="C285" s="300" t="s">
        <v>4414</v>
      </c>
      <c r="D285" s="300" t="s">
        <v>2287</v>
      </c>
      <c r="E285" s="300" t="s">
        <v>1455</v>
      </c>
      <c r="F285" s="302" t="s">
        <v>3317</v>
      </c>
      <c r="G285" s="300"/>
      <c r="H285" s="300" t="s">
        <v>3596</v>
      </c>
      <c r="I285" s="300" t="s">
        <v>3382</v>
      </c>
      <c r="J285" s="51" t="str">
        <f t="shared" si="8"/>
        <v>TantalumZhuzhou Cemented Carbide</v>
      </c>
      <c r="K285" s="51" t="str">
        <f t="shared" si="9"/>
        <v>TantalumZhuzhou Cemented Carbide</v>
      </c>
    </row>
    <row r="286" spans="1:11" ht="10.5" customHeight="1">
      <c r="A286" s="300" t="s">
        <v>2431</v>
      </c>
      <c r="B286" s="300" t="s">
        <v>3605</v>
      </c>
      <c r="C286" s="300" t="s">
        <v>4414</v>
      </c>
      <c r="D286" s="300" t="s">
        <v>2287</v>
      </c>
      <c r="E286" s="300" t="s">
        <v>1455</v>
      </c>
      <c r="F286" s="302" t="s">
        <v>3317</v>
      </c>
      <c r="G286" s="300"/>
      <c r="H286" s="300" t="s">
        <v>3596</v>
      </c>
      <c r="I286" s="300" t="s">
        <v>3382</v>
      </c>
      <c r="J286" s="51" t="str">
        <f t="shared" si="8"/>
        <v>TantalumZhuzhou Cemented Carbide Group</v>
      </c>
      <c r="K286" s="51" t="str">
        <f t="shared" si="9"/>
        <v>TantalumZhuzhou Cemented Carbide Group</v>
      </c>
    </row>
    <row r="287" spans="1:11" ht="10.5" customHeight="1">
      <c r="A287" s="300" t="s">
        <v>2431</v>
      </c>
      <c r="B287" s="300" t="s">
        <v>3606</v>
      </c>
      <c r="C287" s="300" t="s">
        <v>4414</v>
      </c>
      <c r="D287" s="300" t="s">
        <v>2287</v>
      </c>
      <c r="E287" s="300" t="s">
        <v>1455</v>
      </c>
      <c r="F287" s="302" t="s">
        <v>3317</v>
      </c>
      <c r="G287" s="300"/>
      <c r="H287" s="300" t="s">
        <v>3596</v>
      </c>
      <c r="I287" s="300" t="s">
        <v>3382</v>
      </c>
      <c r="J287" s="51" t="str">
        <f t="shared" si="8"/>
        <v>TantalumZhuzhou Cemented Carbide Works Imp. &amp; Exp. Co.</v>
      </c>
      <c r="K287" s="51" t="str">
        <f t="shared" si="9"/>
        <v>TantalumZhuzhou Cemented Carbide Works Imp. &amp; Exp. Co.</v>
      </c>
    </row>
    <row r="288" spans="1:11" ht="10.5" customHeight="1">
      <c r="A288" s="300" t="s">
        <v>2431</v>
      </c>
      <c r="B288" s="300" t="s">
        <v>3814</v>
      </c>
      <c r="C288" s="300"/>
      <c r="D288" s="300"/>
      <c r="E288" s="300"/>
      <c r="F288" s="302"/>
      <c r="G288" s="300"/>
      <c r="H288" s="300"/>
      <c r="I288" s="300"/>
      <c r="J288" s="51" t="str">
        <f t="shared" si="8"/>
        <v>TantalumSmelter not listed</v>
      </c>
      <c r="K288" s="51" t="str">
        <f t="shared" si="9"/>
        <v>TantalumSmelter not listed</v>
      </c>
    </row>
    <row r="289" spans="1:11" ht="10.5" customHeight="1">
      <c r="A289" s="300" t="s">
        <v>2430</v>
      </c>
      <c r="B289" s="300" t="s">
        <v>3648</v>
      </c>
      <c r="C289" s="300" t="s">
        <v>81</v>
      </c>
      <c r="D289" s="301" t="s">
        <v>1861</v>
      </c>
      <c r="E289" s="300" t="s">
        <v>1458</v>
      </c>
      <c r="F289" s="302" t="s">
        <v>3317</v>
      </c>
      <c r="G289" s="300"/>
      <c r="H289" s="300" t="s">
        <v>3647</v>
      </c>
      <c r="I289" s="300" t="s">
        <v>3602</v>
      </c>
      <c r="J289" s="51" t="str">
        <f t="shared" si="8"/>
        <v>TinAlent plc</v>
      </c>
      <c r="K289" s="51" t="str">
        <f t="shared" si="9"/>
        <v>TinAlent plc</v>
      </c>
    </row>
    <row r="290" spans="1:11" ht="10.5" customHeight="1">
      <c r="A290" s="300" t="s">
        <v>2430</v>
      </c>
      <c r="B290" s="301" t="s">
        <v>81</v>
      </c>
      <c r="C290" s="301" t="s">
        <v>81</v>
      </c>
      <c r="D290" s="301" t="s">
        <v>1861</v>
      </c>
      <c r="E290" s="300" t="s">
        <v>1458</v>
      </c>
      <c r="F290" s="302" t="s">
        <v>3317</v>
      </c>
      <c r="G290" s="300"/>
      <c r="H290" s="300" t="s">
        <v>3647</v>
      </c>
      <c r="I290" s="300" t="s">
        <v>3602</v>
      </c>
      <c r="J290" s="51" t="str">
        <f t="shared" si="8"/>
        <v>TinAlpha</v>
      </c>
      <c r="K290" s="51" t="str">
        <f t="shared" si="9"/>
        <v>TinAlpha</v>
      </c>
    </row>
    <row r="291" spans="1:11" ht="10.5" customHeight="1">
      <c r="A291" s="300" t="s">
        <v>2430</v>
      </c>
      <c r="B291" s="300" t="s">
        <v>3650</v>
      </c>
      <c r="C291" s="300" t="s">
        <v>81</v>
      </c>
      <c r="D291" s="301" t="s">
        <v>1861</v>
      </c>
      <c r="E291" s="300" t="s">
        <v>1458</v>
      </c>
      <c r="F291" s="302" t="s">
        <v>3317</v>
      </c>
      <c r="G291" s="300"/>
      <c r="H291" s="300" t="s">
        <v>3647</v>
      </c>
      <c r="I291" s="300" t="s">
        <v>3602</v>
      </c>
      <c r="J291" s="51" t="str">
        <f t="shared" si="8"/>
        <v>TinAlpha Metals</v>
      </c>
      <c r="K291" s="51" t="str">
        <f t="shared" si="9"/>
        <v>TinAlpha Metals</v>
      </c>
    </row>
    <row r="292" spans="1:11" ht="10.5" customHeight="1">
      <c r="A292" s="300" t="s">
        <v>2430</v>
      </c>
      <c r="B292" s="300" t="s">
        <v>4541</v>
      </c>
      <c r="C292" s="300" t="s">
        <v>81</v>
      </c>
      <c r="D292" s="301" t="s">
        <v>1861</v>
      </c>
      <c r="E292" s="300" t="s">
        <v>1458</v>
      </c>
      <c r="F292" s="302" t="s">
        <v>3317</v>
      </c>
      <c r="G292" s="300"/>
      <c r="H292" s="300" t="s">
        <v>3647</v>
      </c>
      <c r="I292" s="300" t="s">
        <v>3602</v>
      </c>
      <c r="J292" s="51" t="str">
        <f t="shared" si="8"/>
        <v>TinAlpha Metals Korea Ltd.</v>
      </c>
      <c r="K292" s="51" t="str">
        <f t="shared" si="9"/>
        <v>TinAlpha Metals Korea Ltd.</v>
      </c>
    </row>
    <row r="293" spans="1:11" ht="10.5" customHeight="1">
      <c r="A293" s="300" t="s">
        <v>2430</v>
      </c>
      <c r="B293" s="300" t="s">
        <v>3649</v>
      </c>
      <c r="C293" s="300" t="s">
        <v>81</v>
      </c>
      <c r="D293" s="301" t="s">
        <v>1861</v>
      </c>
      <c r="E293" s="300" t="s">
        <v>1458</v>
      </c>
      <c r="F293" s="302" t="s">
        <v>3317</v>
      </c>
      <c r="G293" s="300"/>
      <c r="H293" s="300" t="s">
        <v>3647</v>
      </c>
      <c r="I293" s="300" t="s">
        <v>3602</v>
      </c>
      <c r="J293" s="51" t="str">
        <f t="shared" si="8"/>
        <v>TinAlpha Metals Taiwan</v>
      </c>
      <c r="K293" s="51" t="str">
        <f t="shared" si="9"/>
        <v>TinAlpha Metals Taiwan</v>
      </c>
    </row>
    <row r="294" spans="1:11" ht="10.5" customHeight="1">
      <c r="A294" s="300" t="s">
        <v>2430</v>
      </c>
      <c r="B294" s="304" t="s">
        <v>4571</v>
      </c>
      <c r="C294" s="304" t="s">
        <v>4571</v>
      </c>
      <c r="D294" s="304" t="s">
        <v>1868</v>
      </c>
      <c r="E294" s="304" t="s">
        <v>4572</v>
      </c>
      <c r="F294" s="302" t="s">
        <v>3317</v>
      </c>
      <c r="G294" s="300"/>
      <c r="H294" s="300" t="s">
        <v>3745</v>
      </c>
      <c r="I294" s="300" t="s">
        <v>3746</v>
      </c>
      <c r="J294" s="51" t="str">
        <f t="shared" si="8"/>
        <v>TinAn Thai Minerals Company Limited</v>
      </c>
      <c r="K294" s="51" t="str">
        <f t="shared" si="9"/>
        <v>TinAn Thai Minerals Company Limited</v>
      </c>
    </row>
    <row r="295" spans="1:11" ht="10.5" customHeight="1">
      <c r="A295" s="300" t="s">
        <v>2430</v>
      </c>
      <c r="B295" s="300" t="s">
        <v>4370</v>
      </c>
      <c r="C295" s="300" t="s">
        <v>4370</v>
      </c>
      <c r="D295" s="300" t="s">
        <v>1868</v>
      </c>
      <c r="E295" s="300" t="s">
        <v>4371</v>
      </c>
      <c r="F295" s="302" t="s">
        <v>3317</v>
      </c>
      <c r="G295" s="300"/>
      <c r="H295" s="300" t="s">
        <v>3745</v>
      </c>
      <c r="I295" s="300" t="s">
        <v>3746</v>
      </c>
      <c r="J295" s="51" t="str">
        <f t="shared" si="8"/>
        <v>TinAn Vinh Joint Stock Mineral Processing Company</v>
      </c>
      <c r="K295" s="51" t="str">
        <f t="shared" si="9"/>
        <v>TinAn Vinh Joint Stock Mineral Processing Company</v>
      </c>
    </row>
    <row r="296" spans="1:11" ht="10.5" customHeight="1">
      <c r="A296" s="300" t="s">
        <v>2430</v>
      </c>
      <c r="B296" s="300" t="s">
        <v>3703</v>
      </c>
      <c r="C296" s="300" t="s">
        <v>2802</v>
      </c>
      <c r="D296" s="300" t="s">
        <v>2344</v>
      </c>
      <c r="E296" s="300" t="s">
        <v>2803</v>
      </c>
      <c r="F296" s="302" t="s">
        <v>3317</v>
      </c>
      <c r="G296" s="300"/>
      <c r="H296" s="300" t="s">
        <v>3657</v>
      </c>
      <c r="I296" s="300" t="s">
        <v>3658</v>
      </c>
      <c r="J296" s="51" t="str">
        <f t="shared" si="8"/>
        <v>TinBML</v>
      </c>
      <c r="K296" s="51" t="str">
        <f t="shared" si="9"/>
        <v>TinBML</v>
      </c>
    </row>
    <row r="297" spans="1:11" ht="10.5" customHeight="1">
      <c r="A297" s="300" t="s">
        <v>2430</v>
      </c>
      <c r="B297" s="300" t="s">
        <v>67</v>
      </c>
      <c r="C297" s="300" t="s">
        <v>1279</v>
      </c>
      <c r="D297" s="300" t="s">
        <v>2344</v>
      </c>
      <c r="E297" s="300" t="s">
        <v>1483</v>
      </c>
      <c r="F297" s="302" t="s">
        <v>3317</v>
      </c>
      <c r="G297" s="300"/>
      <c r="H297" s="300" t="s">
        <v>3661</v>
      </c>
      <c r="I297" s="300" t="s">
        <v>3658</v>
      </c>
      <c r="J297" s="51" t="str">
        <f t="shared" si="8"/>
        <v>TinBrand IMLI</v>
      </c>
      <c r="K297" s="51" t="str">
        <f t="shared" si="9"/>
        <v>TinBrand IMLI</v>
      </c>
    </row>
    <row r="298" spans="1:11" ht="10.5" customHeight="1">
      <c r="A298" s="300" t="s">
        <v>2430</v>
      </c>
      <c r="B298" s="300" t="s">
        <v>3707</v>
      </c>
      <c r="C298" s="300" t="s">
        <v>4399</v>
      </c>
      <c r="D298" s="300" t="s">
        <v>2344</v>
      </c>
      <c r="E298" s="300" t="s">
        <v>1490</v>
      </c>
      <c r="F298" s="302" t="s">
        <v>3317</v>
      </c>
      <c r="G298" s="300"/>
      <c r="H298" s="300" t="s">
        <v>3657</v>
      </c>
      <c r="I298" s="300" t="s">
        <v>3658</v>
      </c>
      <c r="J298" s="51" t="str">
        <f t="shared" si="8"/>
        <v>TinBrand RBT</v>
      </c>
      <c r="K298" s="51" t="str">
        <f t="shared" si="9"/>
        <v>TinBrand RBT</v>
      </c>
    </row>
    <row r="299" spans="1:11" ht="10.5" customHeight="1">
      <c r="A299" s="300" t="s">
        <v>2430</v>
      </c>
      <c r="B299" s="300" t="s">
        <v>4542</v>
      </c>
      <c r="C299" s="300" t="s">
        <v>4413</v>
      </c>
      <c r="D299" s="300" t="s">
        <v>2287</v>
      </c>
      <c r="E299" s="300" t="s">
        <v>1500</v>
      </c>
      <c r="F299" s="302" t="s">
        <v>3317</v>
      </c>
      <c r="G299" s="300"/>
      <c r="H299" s="300" t="s">
        <v>3672</v>
      </c>
      <c r="I299" s="300" t="s">
        <v>3357</v>
      </c>
      <c r="J299" s="51" t="str">
        <f t="shared" si="8"/>
        <v>TinChengfeng Metals Co Pte Ltd</v>
      </c>
      <c r="K299" s="51" t="str">
        <f t="shared" si="9"/>
        <v>TinChengfeng Metals Co Pte Ltd</v>
      </c>
    </row>
    <row r="300" spans="1:11" ht="10.5" customHeight="1">
      <c r="A300" s="300" t="s">
        <v>2430</v>
      </c>
      <c r="B300" s="300" t="s">
        <v>4606</v>
      </c>
      <c r="C300" s="300" t="s">
        <v>4643</v>
      </c>
      <c r="D300" s="300" t="s">
        <v>2287</v>
      </c>
      <c r="E300" s="300" t="s">
        <v>4652</v>
      </c>
      <c r="F300" s="302" t="s">
        <v>3317</v>
      </c>
      <c r="G300" s="300"/>
      <c r="H300" s="300" t="s">
        <v>3680</v>
      </c>
      <c r="I300" s="300" t="s">
        <v>3382</v>
      </c>
      <c r="J300" s="51" t="str">
        <f t="shared" si="8"/>
        <v>TinChenzhou Yun Xiang mining limited liability company</v>
      </c>
      <c r="K300" s="51" t="str">
        <f t="shared" si="9"/>
        <v>TinChenzhou Yun Xiang mining limited liability company</v>
      </c>
    </row>
    <row r="301" spans="1:11" ht="10.5" customHeight="1">
      <c r="A301" s="300" t="s">
        <v>2430</v>
      </c>
      <c r="B301" s="300" t="s">
        <v>4643</v>
      </c>
      <c r="C301" s="300" t="s">
        <v>4643</v>
      </c>
      <c r="D301" s="300" t="s">
        <v>2287</v>
      </c>
      <c r="E301" s="300" t="s">
        <v>4652</v>
      </c>
      <c r="F301" s="302" t="s">
        <v>3317</v>
      </c>
      <c r="G301" s="300"/>
      <c r="H301" s="300" t="s">
        <v>3680</v>
      </c>
      <c r="I301" s="300" t="s">
        <v>3382</v>
      </c>
      <c r="J301" s="51" t="str">
        <f t="shared" si="8"/>
        <v>TinChenzhou Yunxiang Mining and Metallurgy Company Limited</v>
      </c>
      <c r="K301" s="51" t="str">
        <f t="shared" si="9"/>
        <v>TinChenzhou Yunxiang Mining and Metallurgy Company Limited</v>
      </c>
    </row>
    <row r="302" spans="1:11" ht="10.5" customHeight="1">
      <c r="A302" s="300" t="s">
        <v>2430</v>
      </c>
      <c r="B302" s="300" t="s">
        <v>4543</v>
      </c>
      <c r="C302" s="300" t="s">
        <v>3643</v>
      </c>
      <c r="D302" s="301" t="s">
        <v>2287</v>
      </c>
      <c r="E302" s="300" t="s">
        <v>1456</v>
      </c>
      <c r="F302" s="302" t="s">
        <v>3317</v>
      </c>
      <c r="G302" s="300"/>
      <c r="H302" s="300" t="s">
        <v>3607</v>
      </c>
      <c r="I302" s="300" t="s">
        <v>3400</v>
      </c>
      <c r="J302" s="51" t="str">
        <f t="shared" si="8"/>
        <v>TinChina Rare Metal Material Co., Ltd.</v>
      </c>
      <c r="K302" s="51" t="str">
        <f t="shared" si="9"/>
        <v>TinChina Rare Metal Material Co., Ltd.</v>
      </c>
    </row>
    <row r="303" spans="1:11" ht="10.5" customHeight="1">
      <c r="A303" s="300" t="s">
        <v>2430</v>
      </c>
      <c r="B303" s="300" t="s">
        <v>4544</v>
      </c>
      <c r="C303" s="300" t="s">
        <v>2694</v>
      </c>
      <c r="D303" s="300" t="s">
        <v>2287</v>
      </c>
      <c r="E303" s="300" t="s">
        <v>1471</v>
      </c>
      <c r="F303" s="302" t="s">
        <v>3317</v>
      </c>
      <c r="G303" s="300"/>
      <c r="H303" s="300" t="s">
        <v>3681</v>
      </c>
      <c r="I303" s="300" t="s">
        <v>3645</v>
      </c>
      <c r="J303" s="51" t="str">
        <f t="shared" si="8"/>
        <v>TinChina Tin (Hechi)</v>
      </c>
      <c r="K303" s="51" t="str">
        <f t="shared" si="9"/>
        <v>TinChina Tin (Hechi)</v>
      </c>
    </row>
    <row r="304" spans="1:11" ht="10.5" customHeight="1">
      <c r="A304" s="300" t="s">
        <v>2430</v>
      </c>
      <c r="B304" s="300" t="s">
        <v>2694</v>
      </c>
      <c r="C304" s="300" t="s">
        <v>2694</v>
      </c>
      <c r="D304" s="300" t="s">
        <v>2287</v>
      </c>
      <c r="E304" s="300" t="s">
        <v>1471</v>
      </c>
      <c r="F304" s="302" t="s">
        <v>3317</v>
      </c>
      <c r="G304" s="300"/>
      <c r="H304" s="300" t="s">
        <v>3681</v>
      </c>
      <c r="I304" s="300" t="s">
        <v>3645</v>
      </c>
      <c r="J304" s="51" t="str">
        <f t="shared" si="8"/>
        <v>TinChina Tin Group Co., Ltd.</v>
      </c>
      <c r="K304" s="51" t="str">
        <f t="shared" si="9"/>
        <v>TinChina Tin Group Co., Ltd.</v>
      </c>
    </row>
    <row r="305" spans="1:11" ht="10.5" customHeight="1">
      <c r="A305" s="300" t="s">
        <v>2430</v>
      </c>
      <c r="B305" s="300" t="s">
        <v>4545</v>
      </c>
      <c r="C305" s="300" t="s">
        <v>2694</v>
      </c>
      <c r="D305" s="300" t="s">
        <v>2287</v>
      </c>
      <c r="E305" s="300" t="s">
        <v>1471</v>
      </c>
      <c r="F305" s="302" t="s">
        <v>3317</v>
      </c>
      <c r="G305" s="300"/>
      <c r="H305" s="300" t="s">
        <v>3681</v>
      </c>
      <c r="I305" s="300" t="s">
        <v>3645</v>
      </c>
      <c r="J305" s="51" t="str">
        <f t="shared" si="8"/>
        <v>TinChina Tin Lai Ben Smelter Co., Ltd.</v>
      </c>
      <c r="K305" s="51" t="str">
        <f t="shared" si="9"/>
        <v>TinChina Tin Lai Ben Smelter Co., Ltd.</v>
      </c>
    </row>
    <row r="306" spans="1:11" ht="10.5" customHeight="1">
      <c r="A306" s="300" t="s">
        <v>2430</v>
      </c>
      <c r="B306" s="300" t="s">
        <v>68</v>
      </c>
      <c r="C306" s="300" t="s">
        <v>3731</v>
      </c>
      <c r="D306" s="300" t="s">
        <v>2287</v>
      </c>
      <c r="E306" s="300" t="s">
        <v>1501</v>
      </c>
      <c r="F306" s="302" t="s">
        <v>3317</v>
      </c>
      <c r="G306" s="300"/>
      <c r="H306" s="300" t="s">
        <v>3672</v>
      </c>
      <c r="I306" s="300" t="s">
        <v>3357</v>
      </c>
      <c r="J306" s="51" t="str">
        <f t="shared" si="8"/>
        <v>TinChina Yunnan Tin Co Ltd.</v>
      </c>
      <c r="K306" s="51" t="str">
        <f t="shared" si="9"/>
        <v>TinChina Yunnan Tin Co Ltd.</v>
      </c>
    </row>
    <row r="307" spans="1:11" ht="10.5" customHeight="1">
      <c r="A307" s="300" t="s">
        <v>2430</v>
      </c>
      <c r="B307" s="301" t="s">
        <v>4379</v>
      </c>
      <c r="C307" s="301" t="s">
        <v>4379</v>
      </c>
      <c r="D307" s="301" t="s">
        <v>2287</v>
      </c>
      <c r="E307" s="300" t="s">
        <v>1457</v>
      </c>
      <c r="F307" s="302" t="s">
        <v>3317</v>
      </c>
      <c r="G307" s="300"/>
      <c r="H307" s="300" t="s">
        <v>3644</v>
      </c>
      <c r="I307" s="300" t="s">
        <v>3645</v>
      </c>
      <c r="J307" s="51" t="str">
        <f t="shared" si="8"/>
        <v>TinCNMC (Guangxi) PGMA Co., Ltd.</v>
      </c>
      <c r="K307" s="51" t="str">
        <f t="shared" si="9"/>
        <v>TinCNMC (Guangxi) PGMA Co., Ltd.</v>
      </c>
    </row>
    <row r="308" spans="1:11" ht="10.5" customHeight="1">
      <c r="A308" s="300" t="s">
        <v>2430</v>
      </c>
      <c r="B308" s="300" t="s">
        <v>1605</v>
      </c>
      <c r="C308" s="300" t="s">
        <v>81</v>
      </c>
      <c r="D308" s="301" t="s">
        <v>1861</v>
      </c>
      <c r="E308" s="300" t="s">
        <v>1458</v>
      </c>
      <c r="F308" s="302" t="s">
        <v>3317</v>
      </c>
      <c r="G308" s="300"/>
      <c r="H308" s="300" t="s">
        <v>3647</v>
      </c>
      <c r="I308" s="300" t="s">
        <v>3602</v>
      </c>
      <c r="J308" s="51" t="str">
        <f t="shared" si="8"/>
        <v>TinCookson</v>
      </c>
      <c r="K308" s="51" t="str">
        <f t="shared" si="9"/>
        <v>TinCookson</v>
      </c>
    </row>
    <row r="309" spans="1:11" ht="10.5" customHeight="1">
      <c r="A309" s="300" t="s">
        <v>2430</v>
      </c>
      <c r="B309" s="300" t="s">
        <v>3651</v>
      </c>
      <c r="C309" s="300" t="s">
        <v>81</v>
      </c>
      <c r="D309" s="301" t="s">
        <v>1861</v>
      </c>
      <c r="E309" s="300" t="s">
        <v>1458</v>
      </c>
      <c r="F309" s="302" t="s">
        <v>3317</v>
      </c>
      <c r="G309" s="300"/>
      <c r="H309" s="300" t="s">
        <v>3647</v>
      </c>
      <c r="I309" s="300" t="s">
        <v>3602</v>
      </c>
      <c r="J309" s="51" t="str">
        <f t="shared" si="8"/>
        <v>TinCookson (Alpha Metals Taiwan)</v>
      </c>
      <c r="K309" s="51" t="str">
        <f t="shared" si="9"/>
        <v>TinCookson (Alpha Metals Taiwan)</v>
      </c>
    </row>
    <row r="310" spans="1:11" ht="10.5" customHeight="1">
      <c r="A310" s="300" t="s">
        <v>2430</v>
      </c>
      <c r="B310" s="300" t="s">
        <v>3652</v>
      </c>
      <c r="C310" s="300" t="s">
        <v>81</v>
      </c>
      <c r="D310" s="301" t="s">
        <v>1861</v>
      </c>
      <c r="E310" s="300" t="s">
        <v>1458</v>
      </c>
      <c r="F310" s="302" t="s">
        <v>3317</v>
      </c>
      <c r="G310" s="300"/>
      <c r="H310" s="300" t="s">
        <v>3647</v>
      </c>
      <c r="I310" s="300" t="s">
        <v>3602</v>
      </c>
      <c r="J310" s="51" t="str">
        <f t="shared" si="8"/>
        <v>TinCookson Alpha Metals (Shenzhen) Co., Ltd.</v>
      </c>
      <c r="K310" s="51" t="str">
        <f t="shared" si="9"/>
        <v>TinCookson Alpha Metals (Shenzhen) Co., Ltd.</v>
      </c>
    </row>
    <row r="311" spans="1:11" ht="10.5" customHeight="1">
      <c r="A311" s="300" t="s">
        <v>2430</v>
      </c>
      <c r="B311" s="300" t="s">
        <v>4373</v>
      </c>
      <c r="C311" s="301" t="s">
        <v>3653</v>
      </c>
      <c r="D311" s="301" t="s">
        <v>2276</v>
      </c>
      <c r="E311" s="300" t="s">
        <v>1459</v>
      </c>
      <c r="F311" s="302" t="s">
        <v>3317</v>
      </c>
      <c r="G311" s="300"/>
      <c r="H311" s="300" t="s">
        <v>3654</v>
      </c>
      <c r="I311" s="300" t="s">
        <v>3655</v>
      </c>
      <c r="J311" s="51" t="str">
        <f t="shared" si="8"/>
        <v>TinCooper Santa</v>
      </c>
      <c r="K311" s="51" t="str">
        <f t="shared" si="9"/>
        <v>TinCooper Santa</v>
      </c>
    </row>
    <row r="312" spans="1:11" ht="10.5" customHeight="1">
      <c r="A312" s="300" t="s">
        <v>2430</v>
      </c>
      <c r="B312" s="301" t="s">
        <v>3653</v>
      </c>
      <c r="C312" s="301" t="s">
        <v>3653</v>
      </c>
      <c r="D312" s="301" t="s">
        <v>2276</v>
      </c>
      <c r="E312" s="300" t="s">
        <v>1459</v>
      </c>
      <c r="F312" s="302" t="s">
        <v>3317</v>
      </c>
      <c r="G312" s="300"/>
      <c r="H312" s="300" t="s">
        <v>3654</v>
      </c>
      <c r="I312" s="300" t="s">
        <v>3655</v>
      </c>
      <c r="J312" s="51" t="str">
        <f t="shared" si="8"/>
        <v>TinCooperativa Metalurgica de Rondônia Ltda.</v>
      </c>
      <c r="K312" s="51" t="str">
        <f t="shared" si="9"/>
        <v>TinCooperativa Metalurgica de Rondônia Ltda.</v>
      </c>
    </row>
    <row r="313" spans="1:11" ht="10.5" customHeight="1">
      <c r="A313" s="300" t="s">
        <v>2430</v>
      </c>
      <c r="B313" s="300" t="s">
        <v>3656</v>
      </c>
      <c r="C313" s="301" t="s">
        <v>3653</v>
      </c>
      <c r="D313" s="301" t="s">
        <v>2276</v>
      </c>
      <c r="E313" s="300" t="s">
        <v>1459</v>
      </c>
      <c r="F313" s="302" t="s">
        <v>3317</v>
      </c>
      <c r="G313" s="300"/>
      <c r="H313" s="300" t="s">
        <v>3654</v>
      </c>
      <c r="I313" s="300" t="s">
        <v>3655</v>
      </c>
      <c r="J313" s="51" t="str">
        <f t="shared" si="8"/>
        <v>TinCoopermetal</v>
      </c>
      <c r="K313" s="51" t="str">
        <f t="shared" si="9"/>
        <v>TinCoopermetal</v>
      </c>
    </row>
    <row r="314" spans="1:11" ht="10.5" customHeight="1">
      <c r="A314" s="300" t="s">
        <v>2430</v>
      </c>
      <c r="B314" s="300" t="s">
        <v>3737</v>
      </c>
      <c r="C314" s="300" t="s">
        <v>3737</v>
      </c>
      <c r="D314" s="300" t="s">
        <v>2344</v>
      </c>
      <c r="E314" s="300" t="s">
        <v>3738</v>
      </c>
      <c r="F314" s="302" t="s">
        <v>3317</v>
      </c>
      <c r="G314" s="300"/>
      <c r="H314" s="300" t="s">
        <v>3657</v>
      </c>
      <c r="I314" s="300" t="s">
        <v>3658</v>
      </c>
      <c r="J314" s="51" t="str">
        <f t="shared" si="8"/>
        <v>TinCV Ayi Jaya</v>
      </c>
      <c r="K314" s="51" t="str">
        <f t="shared" si="9"/>
        <v>TinCV Ayi Jaya</v>
      </c>
    </row>
    <row r="315" spans="1:11" ht="10.5" customHeight="1">
      <c r="A315" s="300" t="s">
        <v>2430</v>
      </c>
      <c r="B315" s="300" t="s">
        <v>4648</v>
      </c>
      <c r="C315" s="300" t="s">
        <v>4648</v>
      </c>
      <c r="D315" s="300" t="s">
        <v>2344</v>
      </c>
      <c r="E315" s="300" t="s">
        <v>4649</v>
      </c>
      <c r="F315" s="302" t="s">
        <v>3317</v>
      </c>
      <c r="G315" s="300"/>
      <c r="H315" s="300" t="s">
        <v>3661</v>
      </c>
      <c r="I315" s="300" t="s">
        <v>3658</v>
      </c>
      <c r="J315" s="51" t="str">
        <f t="shared" si="8"/>
        <v>TinCV Dua Sekawan</v>
      </c>
      <c r="K315" s="51" t="str">
        <f t="shared" si="9"/>
        <v>TinCV Dua Sekawan</v>
      </c>
    </row>
    <row r="316" spans="1:11" ht="10.5" customHeight="1">
      <c r="A316" s="300" t="s">
        <v>2430</v>
      </c>
      <c r="B316" s="301" t="s">
        <v>2792</v>
      </c>
      <c r="C316" s="301" t="s">
        <v>2792</v>
      </c>
      <c r="D316" s="301" t="s">
        <v>2344</v>
      </c>
      <c r="E316" s="300" t="s">
        <v>2793</v>
      </c>
      <c r="F316" s="302" t="s">
        <v>3317</v>
      </c>
      <c r="G316" s="300"/>
      <c r="H316" s="300" t="s">
        <v>3657</v>
      </c>
      <c r="I316" s="300" t="s">
        <v>3658</v>
      </c>
      <c r="J316" s="51" t="str">
        <f t="shared" si="8"/>
        <v>TinCV Gita Pesona</v>
      </c>
      <c r="K316" s="51" t="str">
        <f t="shared" si="9"/>
        <v>TinCV Gita Pesona</v>
      </c>
    </row>
    <row r="317" spans="1:11" ht="10.5" customHeight="1">
      <c r="A317" s="300" t="s">
        <v>2430</v>
      </c>
      <c r="B317" s="300" t="s">
        <v>4546</v>
      </c>
      <c r="C317" s="300" t="s">
        <v>4483</v>
      </c>
      <c r="D317" s="301" t="s">
        <v>2344</v>
      </c>
      <c r="E317" s="300" t="s">
        <v>2794</v>
      </c>
      <c r="F317" s="302" t="s">
        <v>3317</v>
      </c>
      <c r="G317" s="300"/>
      <c r="H317" s="300" t="s">
        <v>3659</v>
      </c>
      <c r="I317" s="300" t="s">
        <v>3658</v>
      </c>
      <c r="J317" s="51" t="str">
        <f t="shared" si="8"/>
        <v>TinCV Justindo</v>
      </c>
      <c r="K317" s="51" t="str">
        <f t="shared" si="9"/>
        <v>TinCV Justindo</v>
      </c>
    </row>
    <row r="318" spans="1:11" ht="10.5" customHeight="1">
      <c r="A318" s="300" t="s">
        <v>2430</v>
      </c>
      <c r="B318" s="300" t="s">
        <v>4372</v>
      </c>
      <c r="C318" s="300" t="s">
        <v>4525</v>
      </c>
      <c r="D318" s="301" t="s">
        <v>2344</v>
      </c>
      <c r="E318" s="300" t="s">
        <v>2795</v>
      </c>
      <c r="F318" s="302" t="s">
        <v>3317</v>
      </c>
      <c r="G318" s="300"/>
      <c r="H318" s="300" t="s">
        <v>3659</v>
      </c>
      <c r="I318" s="300" t="s">
        <v>3658</v>
      </c>
      <c r="J318" s="51" t="str">
        <f t="shared" si="8"/>
        <v>TinCV Nurjanah</v>
      </c>
      <c r="K318" s="51" t="str">
        <f t="shared" si="9"/>
        <v>TinCV Nurjanah</v>
      </c>
    </row>
    <row r="319" spans="1:11" ht="10.5" customHeight="1">
      <c r="A319" s="300" t="s">
        <v>2430</v>
      </c>
      <c r="B319" s="301" t="s">
        <v>1606</v>
      </c>
      <c r="C319" s="301" t="s">
        <v>1606</v>
      </c>
      <c r="D319" s="301" t="s">
        <v>2344</v>
      </c>
      <c r="E319" s="300" t="s">
        <v>1460</v>
      </c>
      <c r="F319" s="302" t="s">
        <v>3317</v>
      </c>
      <c r="G319" s="300"/>
      <c r="H319" s="300" t="s">
        <v>3660</v>
      </c>
      <c r="I319" s="300" t="s">
        <v>3658</v>
      </c>
      <c r="J319" s="51" t="str">
        <f t="shared" si="8"/>
        <v>TinCV Serumpun Sebalai</v>
      </c>
      <c r="K319" s="51" t="str">
        <f t="shared" si="9"/>
        <v>TinCV Serumpun Sebalai</v>
      </c>
    </row>
    <row r="320" spans="1:11" ht="10.5" customHeight="1">
      <c r="A320" s="300" t="s">
        <v>2430</v>
      </c>
      <c r="B320" s="301" t="s">
        <v>4607</v>
      </c>
      <c r="C320" s="301" t="s">
        <v>4607</v>
      </c>
      <c r="D320" s="301" t="s">
        <v>2344</v>
      </c>
      <c r="E320" s="300" t="s">
        <v>4608</v>
      </c>
      <c r="F320" s="302" t="s">
        <v>3317</v>
      </c>
      <c r="G320" s="300"/>
      <c r="H320" s="300" t="s">
        <v>3661</v>
      </c>
      <c r="I320" s="300" t="s">
        <v>3658</v>
      </c>
      <c r="J320" s="51" t="str">
        <f t="shared" si="8"/>
        <v>TinCV Tiga Sekawan</v>
      </c>
      <c r="K320" s="51" t="str">
        <f t="shared" si="9"/>
        <v>TinCV Tiga Sekawan</v>
      </c>
    </row>
    <row r="321" spans="1:11" ht="10.5" customHeight="1">
      <c r="A321" s="300" t="s">
        <v>2430</v>
      </c>
      <c r="B321" s="301" t="s">
        <v>1607</v>
      </c>
      <c r="C321" s="301" t="s">
        <v>1607</v>
      </c>
      <c r="D321" s="306" t="s">
        <v>2344</v>
      </c>
      <c r="E321" s="300" t="s">
        <v>1461</v>
      </c>
      <c r="F321" s="302" t="s">
        <v>3317</v>
      </c>
      <c r="G321" s="300"/>
      <c r="H321" s="300" t="s">
        <v>3661</v>
      </c>
      <c r="I321" s="307" t="s">
        <v>3658</v>
      </c>
      <c r="J321" s="51" t="str">
        <f t="shared" si="8"/>
        <v>TinCV United Smelting</v>
      </c>
      <c r="K321" s="51" t="str">
        <f t="shared" si="9"/>
        <v>TinCV United Smelting</v>
      </c>
    </row>
    <row r="322" spans="1:11" ht="10.5" customHeight="1">
      <c r="A322" s="300" t="s">
        <v>2430</v>
      </c>
      <c r="B322" s="300" t="s">
        <v>2837</v>
      </c>
      <c r="C322" s="300" t="s">
        <v>2837</v>
      </c>
      <c r="D322" s="300" t="s">
        <v>2344</v>
      </c>
      <c r="E322" s="300" t="s">
        <v>2838</v>
      </c>
      <c r="F322" s="302" t="s">
        <v>3317</v>
      </c>
      <c r="G322" s="300"/>
      <c r="H322" s="300" t="s">
        <v>3661</v>
      </c>
      <c r="I322" s="300" t="s">
        <v>3658</v>
      </c>
      <c r="J322" s="51" t="str">
        <f t="shared" si="8"/>
        <v>TinCV Venus Inti Perkasa</v>
      </c>
      <c r="K322" s="51" t="str">
        <f t="shared" si="9"/>
        <v>TinCV Venus Inti Perkasa</v>
      </c>
    </row>
    <row r="323" spans="1:11" ht="10.5" customHeight="1">
      <c r="A323" s="300" t="s">
        <v>2430</v>
      </c>
      <c r="B323" s="300" t="s">
        <v>1890</v>
      </c>
      <c r="C323" s="300" t="s">
        <v>1890</v>
      </c>
      <c r="D323" s="300" t="s">
        <v>2355</v>
      </c>
      <c r="E323" s="300" t="s">
        <v>2865</v>
      </c>
      <c r="F323" s="302" t="s">
        <v>3317</v>
      </c>
      <c r="G323" s="300"/>
      <c r="H323" s="300" t="s">
        <v>3369</v>
      </c>
      <c r="I323" s="300" t="s">
        <v>3370</v>
      </c>
      <c r="J323" s="51" t="str">
        <f t="shared" si="8"/>
        <v>TinDowa</v>
      </c>
      <c r="K323" s="51" t="str">
        <f t="shared" si="9"/>
        <v>TinDowa</v>
      </c>
    </row>
    <row r="324" spans="1:11" ht="10.5" customHeight="1">
      <c r="A324" s="300" t="s">
        <v>2430</v>
      </c>
      <c r="B324" s="300" t="s">
        <v>3662</v>
      </c>
      <c r="C324" s="300" t="s">
        <v>1890</v>
      </c>
      <c r="D324" s="300" t="s">
        <v>2355</v>
      </c>
      <c r="E324" s="300" t="s">
        <v>2865</v>
      </c>
      <c r="F324" s="302" t="s">
        <v>3317</v>
      </c>
      <c r="G324" s="300"/>
      <c r="H324" s="300" t="s">
        <v>3369</v>
      </c>
      <c r="I324" s="300" t="s">
        <v>3370</v>
      </c>
      <c r="J324" s="51" t="str">
        <f t="shared" si="8"/>
        <v>TinDowa Metaltech Co., Ltd.</v>
      </c>
      <c r="K324" s="51" t="str">
        <f t="shared" si="9"/>
        <v>TinDowa Metaltech Co., Ltd.</v>
      </c>
    </row>
    <row r="325" spans="1:11" ht="10.5" customHeight="1">
      <c r="A325" s="300" t="s">
        <v>2430</v>
      </c>
      <c r="B325" s="300" t="s">
        <v>3739</v>
      </c>
      <c r="C325" s="300" t="s">
        <v>3739</v>
      </c>
      <c r="D325" s="300" t="s">
        <v>1868</v>
      </c>
      <c r="E325" s="300" t="s">
        <v>3740</v>
      </c>
      <c r="F325" s="302" t="s">
        <v>3317</v>
      </c>
      <c r="G325" s="300"/>
      <c r="H325" s="300" t="s">
        <v>3741</v>
      </c>
      <c r="I325" s="300" t="s">
        <v>3742</v>
      </c>
      <c r="J325" s="51" t="str">
        <f t="shared" ref="J325:J388" si="10">A325&amp;B325</f>
        <v>TinElectro-Mechanical Facility of the Cao Bang Minerals &amp; Metallurgy Joint Stock Company</v>
      </c>
      <c r="K325" s="51" t="str">
        <f t="shared" ref="K325:K388" si="11">A325&amp;B325</f>
        <v>TinElectro-Mechanical Facility of the Cao Bang Minerals &amp; Metallurgy Joint Stock Company</v>
      </c>
    </row>
    <row r="326" spans="1:11" ht="10.5" customHeight="1">
      <c r="A326" s="300" t="s">
        <v>2430</v>
      </c>
      <c r="B326" s="300" t="s">
        <v>4504</v>
      </c>
      <c r="C326" s="300" t="s">
        <v>4504</v>
      </c>
      <c r="D326" s="300" t="s">
        <v>2311</v>
      </c>
      <c r="E326" s="300" t="s">
        <v>3757</v>
      </c>
      <c r="F326" s="302" t="s">
        <v>3317</v>
      </c>
      <c r="G326" s="300"/>
      <c r="H326" s="300" t="s">
        <v>3758</v>
      </c>
      <c r="I326" s="300" t="s">
        <v>3759</v>
      </c>
      <c r="J326" s="51" t="str">
        <f t="shared" si="10"/>
        <v>TinElmet S.L.U. (Metallo Group)</v>
      </c>
      <c r="K326" s="51" t="str">
        <f t="shared" si="11"/>
        <v>TinElmet S.L.U. (Metallo Group)</v>
      </c>
    </row>
    <row r="327" spans="1:11" ht="10.5" customHeight="1">
      <c r="A327" s="300" t="s">
        <v>2430</v>
      </c>
      <c r="B327" s="300" t="s">
        <v>1608</v>
      </c>
      <c r="C327" s="300" t="s">
        <v>1608</v>
      </c>
      <c r="D327" s="300" t="s">
        <v>2275</v>
      </c>
      <c r="E327" s="300" t="s">
        <v>1462</v>
      </c>
      <c r="F327" s="302" t="s">
        <v>3317</v>
      </c>
      <c r="G327" s="300"/>
      <c r="H327" s="300" t="s">
        <v>3663</v>
      </c>
      <c r="I327" s="300" t="s">
        <v>3664</v>
      </c>
      <c r="J327" s="51" t="str">
        <f t="shared" si="10"/>
        <v>TinEM Vinto</v>
      </c>
      <c r="K327" s="51" t="str">
        <f t="shared" si="11"/>
        <v>TinEM Vinto</v>
      </c>
    </row>
    <row r="328" spans="1:11" ht="10.5" customHeight="1">
      <c r="A328" s="300" t="s">
        <v>2430</v>
      </c>
      <c r="B328" s="300" t="s">
        <v>4547</v>
      </c>
      <c r="C328" s="300" t="s">
        <v>1608</v>
      </c>
      <c r="D328" s="300" t="s">
        <v>2275</v>
      </c>
      <c r="E328" s="300" t="s">
        <v>1462</v>
      </c>
      <c r="F328" s="302" t="s">
        <v>3317</v>
      </c>
      <c r="G328" s="300"/>
      <c r="H328" s="300" t="s">
        <v>3663</v>
      </c>
      <c r="I328" s="300" t="s">
        <v>3664</v>
      </c>
      <c r="J328" s="51" t="str">
        <f t="shared" si="10"/>
        <v>TinEmpresa Metalúrgica Vinto</v>
      </c>
      <c r="K328" s="51" t="str">
        <f t="shared" si="11"/>
        <v>TinEmpresa Metalúrgica Vinto</v>
      </c>
    </row>
    <row r="329" spans="1:11" ht="10.5" customHeight="1">
      <c r="A329" s="300" t="s">
        <v>2430</v>
      </c>
      <c r="B329" s="300" t="s">
        <v>2039</v>
      </c>
      <c r="C329" s="300" t="s">
        <v>1608</v>
      </c>
      <c r="D329" s="300" t="s">
        <v>2275</v>
      </c>
      <c r="E329" s="300" t="s">
        <v>1462</v>
      </c>
      <c r="F329" s="302" t="s">
        <v>3317</v>
      </c>
      <c r="G329" s="300"/>
      <c r="H329" s="300" t="s">
        <v>3663</v>
      </c>
      <c r="I329" s="300" t="s">
        <v>3664</v>
      </c>
      <c r="J329" s="51" t="str">
        <f t="shared" si="10"/>
        <v>TinEmpressa Nacional de Fundiciones (ENAF)</v>
      </c>
      <c r="K329" s="51" t="str">
        <f t="shared" si="11"/>
        <v>TinEmpressa Nacional de Fundiciones (ENAF)</v>
      </c>
    </row>
    <row r="330" spans="1:11" ht="10.5" customHeight="1">
      <c r="A330" s="300" t="s">
        <v>2430</v>
      </c>
      <c r="B330" s="300" t="s">
        <v>69</v>
      </c>
      <c r="C330" s="300" t="s">
        <v>1608</v>
      </c>
      <c r="D330" s="300" t="s">
        <v>2275</v>
      </c>
      <c r="E330" s="300" t="s">
        <v>1462</v>
      </c>
      <c r="F330" s="302" t="s">
        <v>3317</v>
      </c>
      <c r="G330" s="300"/>
      <c r="H330" s="300" t="s">
        <v>3663</v>
      </c>
      <c r="I330" s="300" t="s">
        <v>3664</v>
      </c>
      <c r="J330" s="51" t="str">
        <f t="shared" si="10"/>
        <v>TinENAF</v>
      </c>
      <c r="K330" s="51" t="str">
        <f t="shared" si="11"/>
        <v>TinENAF</v>
      </c>
    </row>
    <row r="331" spans="1:11" ht="10.5" customHeight="1">
      <c r="A331" s="300" t="s">
        <v>2430</v>
      </c>
      <c r="B331" s="300" t="s">
        <v>1463</v>
      </c>
      <c r="C331" s="300" t="s">
        <v>1463</v>
      </c>
      <c r="D331" s="300" t="s">
        <v>2276</v>
      </c>
      <c r="E331" s="300" t="s">
        <v>1464</v>
      </c>
      <c r="F331" s="302" t="s">
        <v>3317</v>
      </c>
      <c r="G331" s="300"/>
      <c r="H331" s="300" t="s">
        <v>3654</v>
      </c>
      <c r="I331" s="300" t="s">
        <v>3665</v>
      </c>
      <c r="J331" s="51" t="str">
        <f t="shared" si="10"/>
        <v>TinEstanho de Rondônia S.A.</v>
      </c>
      <c r="K331" s="51" t="str">
        <f t="shared" si="11"/>
        <v>TinEstanho de Rondônia S.A.</v>
      </c>
    </row>
    <row r="332" spans="1:11" ht="10.5" customHeight="1">
      <c r="A332" s="300" t="s">
        <v>2430</v>
      </c>
      <c r="B332" s="300" t="s">
        <v>3666</v>
      </c>
      <c r="C332" s="300" t="s">
        <v>3666</v>
      </c>
      <c r="D332" s="300" t="s">
        <v>2301</v>
      </c>
      <c r="E332" s="300" t="s">
        <v>3667</v>
      </c>
      <c r="F332" s="302" t="s">
        <v>3317</v>
      </c>
      <c r="G332" s="300"/>
      <c r="H332" s="300" t="s">
        <v>3668</v>
      </c>
      <c r="I332" s="300" t="s">
        <v>3669</v>
      </c>
      <c r="J332" s="51" t="str">
        <f t="shared" si="10"/>
        <v>TinFeinhütte Halsbrücke GmbH</v>
      </c>
      <c r="K332" s="51" t="str">
        <f t="shared" si="11"/>
        <v>TinFeinhütte Halsbrücke GmbH</v>
      </c>
    </row>
    <row r="333" spans="1:11" ht="10.5" customHeight="1">
      <c r="A333" s="300" t="s">
        <v>2430</v>
      </c>
      <c r="B333" s="300" t="s">
        <v>1562</v>
      </c>
      <c r="C333" s="300" t="s">
        <v>1562</v>
      </c>
      <c r="D333" s="300" t="s">
        <v>1810</v>
      </c>
      <c r="E333" s="300" t="s">
        <v>1465</v>
      </c>
      <c r="F333" s="302" t="s">
        <v>3317</v>
      </c>
      <c r="G333" s="300"/>
      <c r="H333" s="300" t="s">
        <v>3670</v>
      </c>
      <c r="I333" s="300" t="s">
        <v>3671</v>
      </c>
      <c r="J333" s="51" t="str">
        <f t="shared" si="10"/>
        <v>TinFenix Metals</v>
      </c>
      <c r="K333" s="51" t="str">
        <f t="shared" si="11"/>
        <v>TinFenix Metals</v>
      </c>
    </row>
    <row r="334" spans="1:11" ht="10.5" customHeight="1">
      <c r="A334" s="300" t="s">
        <v>2430</v>
      </c>
      <c r="B334" s="300" t="s">
        <v>3694</v>
      </c>
      <c r="C334" s="300" t="s">
        <v>2058</v>
      </c>
      <c r="D334" s="300" t="s">
        <v>1806</v>
      </c>
      <c r="E334" s="300" t="s">
        <v>1474</v>
      </c>
      <c r="F334" s="302" t="s">
        <v>3317</v>
      </c>
      <c r="G334" s="300"/>
      <c r="H334" s="300" t="s">
        <v>3692</v>
      </c>
      <c r="I334" s="300" t="s">
        <v>3693</v>
      </c>
      <c r="J334" s="51" t="str">
        <f t="shared" si="10"/>
        <v>TinFunsur Smelter</v>
      </c>
      <c r="K334" s="51" t="str">
        <f t="shared" si="11"/>
        <v>TinFunsur Smelter</v>
      </c>
    </row>
    <row r="335" spans="1:11" ht="10.5" customHeight="1">
      <c r="A335" s="300" t="s">
        <v>2430</v>
      </c>
      <c r="B335" s="300" t="s">
        <v>70</v>
      </c>
      <c r="C335" s="300" t="s">
        <v>4413</v>
      </c>
      <c r="D335" s="300" t="s">
        <v>2287</v>
      </c>
      <c r="E335" s="300" t="s">
        <v>1500</v>
      </c>
      <c r="F335" s="302" t="s">
        <v>3317</v>
      </c>
      <c r="G335" s="300"/>
      <c r="H335" s="300" t="s">
        <v>3672</v>
      </c>
      <c r="I335" s="300" t="s">
        <v>3357</v>
      </c>
      <c r="J335" s="51" t="str">
        <f t="shared" si="10"/>
        <v>TinGeiju City Datun Chengfeng Smelter</v>
      </c>
      <c r="K335" s="51" t="str">
        <f t="shared" si="11"/>
        <v>TinGeiju City Datun Chengfeng Smelter</v>
      </c>
    </row>
    <row r="336" spans="1:11" ht="10.5" customHeight="1">
      <c r="A336" s="300" t="s">
        <v>2430</v>
      </c>
      <c r="B336" s="300" t="s">
        <v>4609</v>
      </c>
      <c r="C336" s="300" t="s">
        <v>4609</v>
      </c>
      <c r="D336" s="300" t="s">
        <v>2287</v>
      </c>
      <c r="E336" s="300" t="s">
        <v>4610</v>
      </c>
      <c r="F336" s="302" t="s">
        <v>3317</v>
      </c>
      <c r="G336" s="300"/>
      <c r="H336" s="300" t="s">
        <v>4611</v>
      </c>
      <c r="I336" s="300" t="s">
        <v>3674</v>
      </c>
      <c r="J336" s="51" t="str">
        <f t="shared" si="10"/>
        <v>TinGejiu Fengming Metalurgy Chemical Plant</v>
      </c>
      <c r="K336" s="51" t="str">
        <f t="shared" si="11"/>
        <v>TinGejiu Fengming Metalurgy Chemical Plant</v>
      </c>
    </row>
    <row r="337" spans="1:11" ht="10.5" customHeight="1">
      <c r="A337" s="300" t="s">
        <v>2430</v>
      </c>
      <c r="B337" s="300" t="s">
        <v>2890</v>
      </c>
      <c r="C337" s="300" t="s">
        <v>2890</v>
      </c>
      <c r="D337" s="300" t="s">
        <v>2287</v>
      </c>
      <c r="E337" s="300" t="s">
        <v>1469</v>
      </c>
      <c r="F337" s="302" t="s">
        <v>3317</v>
      </c>
      <c r="G337" s="300"/>
      <c r="H337" s="300" t="s">
        <v>3677</v>
      </c>
      <c r="I337" s="300" t="s">
        <v>3678</v>
      </c>
      <c r="J337" s="51" t="str">
        <f t="shared" si="10"/>
        <v>TinGejiu Kai Meng Industry and Trade LLC</v>
      </c>
      <c r="K337" s="51" t="str">
        <f t="shared" si="11"/>
        <v>TinGejiu Kai Meng Industry and Trade LLC</v>
      </c>
    </row>
    <row r="338" spans="1:11" ht="10.5" customHeight="1">
      <c r="A338" s="300" t="s">
        <v>2430</v>
      </c>
      <c r="B338" s="300" t="s">
        <v>4382</v>
      </c>
      <c r="C338" s="300" t="s">
        <v>4382</v>
      </c>
      <c r="D338" s="300" t="s">
        <v>2287</v>
      </c>
      <c r="E338" s="300" t="s">
        <v>1466</v>
      </c>
      <c r="F338" s="302" t="s">
        <v>3317</v>
      </c>
      <c r="G338" s="300"/>
      <c r="H338" s="300" t="s">
        <v>3672</v>
      </c>
      <c r="I338" s="300" t="s">
        <v>3357</v>
      </c>
      <c r="J338" s="51" t="str">
        <f t="shared" si="10"/>
        <v>TinGejiu Non-Ferrous Metal Processing Co., Ltd.</v>
      </c>
      <c r="K338" s="51" t="str">
        <f t="shared" si="11"/>
        <v>TinGejiu Non-Ferrous Metal Processing Co., Ltd.</v>
      </c>
    </row>
    <row r="339" spans="1:11" ht="10.5" customHeight="1">
      <c r="A339" s="300" t="s">
        <v>2430</v>
      </c>
      <c r="B339" s="300" t="s">
        <v>3720</v>
      </c>
      <c r="C339" s="300" t="s">
        <v>3720</v>
      </c>
      <c r="D339" s="300" t="s">
        <v>2287</v>
      </c>
      <c r="E339" s="300" t="s">
        <v>3721</v>
      </c>
      <c r="F339" s="302" t="s">
        <v>3317</v>
      </c>
      <c r="G339" s="300"/>
      <c r="H339" s="300" t="s">
        <v>3672</v>
      </c>
      <c r="I339" s="300" t="s">
        <v>3357</v>
      </c>
      <c r="J339" s="51" t="str">
        <f t="shared" si="10"/>
        <v>TinGejiu Yunxin Nonferrous Electrolysis Co., Ltd.</v>
      </c>
      <c r="K339" s="51" t="str">
        <f t="shared" si="11"/>
        <v>TinGejiu Yunxin Nonferrous Electrolysis Co., Ltd.</v>
      </c>
    </row>
    <row r="340" spans="1:11" ht="10.5" customHeight="1">
      <c r="A340" s="300" t="s">
        <v>2430</v>
      </c>
      <c r="B340" s="300" t="s">
        <v>1609</v>
      </c>
      <c r="C340" s="300" t="s">
        <v>3673</v>
      </c>
      <c r="D340" s="300" t="s">
        <v>2287</v>
      </c>
      <c r="E340" s="300" t="s">
        <v>1467</v>
      </c>
      <c r="F340" s="302" t="s">
        <v>3317</v>
      </c>
      <c r="G340" s="300"/>
      <c r="H340" s="300" t="s">
        <v>3672</v>
      </c>
      <c r="I340" s="300" t="s">
        <v>3357</v>
      </c>
      <c r="J340" s="51" t="str">
        <f t="shared" si="10"/>
        <v>TinGejiu Zi-Li</v>
      </c>
      <c r="K340" s="51" t="str">
        <f t="shared" si="11"/>
        <v>TinGejiu Zi-Li</v>
      </c>
    </row>
    <row r="341" spans="1:11" ht="10.5" customHeight="1">
      <c r="A341" s="300" t="s">
        <v>2430</v>
      </c>
      <c r="B341" s="300" t="s">
        <v>3673</v>
      </c>
      <c r="C341" s="300" t="s">
        <v>3673</v>
      </c>
      <c r="D341" s="300" t="s">
        <v>2287</v>
      </c>
      <c r="E341" s="300" t="s">
        <v>1467</v>
      </c>
      <c r="F341" s="302" t="s">
        <v>3317</v>
      </c>
      <c r="G341" s="300"/>
      <c r="H341" s="300" t="s">
        <v>3672</v>
      </c>
      <c r="I341" s="300" t="s">
        <v>3357</v>
      </c>
      <c r="J341" s="51" t="str">
        <f t="shared" si="10"/>
        <v>TinGejiu Zili Mining And Metallurgy Co., Ltd.</v>
      </c>
      <c r="K341" s="51" t="str">
        <f t="shared" si="11"/>
        <v>TinGejiu Zili Mining And Metallurgy Co., Ltd.</v>
      </c>
    </row>
    <row r="342" spans="1:11" ht="10.5" customHeight="1">
      <c r="A342" s="300" t="s">
        <v>2430</v>
      </c>
      <c r="B342" s="300" t="s">
        <v>3682</v>
      </c>
      <c r="C342" s="300" t="s">
        <v>2694</v>
      </c>
      <c r="D342" s="300" t="s">
        <v>2287</v>
      </c>
      <c r="E342" s="300" t="s">
        <v>1471</v>
      </c>
      <c r="F342" s="302" t="s">
        <v>3317</v>
      </c>
      <c r="G342" s="300"/>
      <c r="H342" s="300" t="s">
        <v>3681</v>
      </c>
      <c r="I342" s="300" t="s">
        <v>3645</v>
      </c>
      <c r="J342" s="51" t="str">
        <f t="shared" si="10"/>
        <v>TinGuang Xi Liu Xhou</v>
      </c>
      <c r="K342" s="51" t="str">
        <f t="shared" si="11"/>
        <v>TinGuang Xi Liu Xhou</v>
      </c>
    </row>
    <row r="343" spans="1:11" ht="10.5" customHeight="1">
      <c r="A343" s="300" t="s">
        <v>2430</v>
      </c>
      <c r="B343" s="300" t="s">
        <v>71</v>
      </c>
      <c r="C343" s="300" t="s">
        <v>2694</v>
      </c>
      <c r="D343" s="300" t="s">
        <v>2287</v>
      </c>
      <c r="E343" s="300" t="s">
        <v>1471</v>
      </c>
      <c r="F343" s="302" t="s">
        <v>3317</v>
      </c>
      <c r="G343" s="300"/>
      <c r="H343" s="300" t="s">
        <v>3681</v>
      </c>
      <c r="I343" s="300" t="s">
        <v>3645</v>
      </c>
      <c r="J343" s="51" t="str">
        <f t="shared" si="10"/>
        <v>TinGuangXi China Tin</v>
      </c>
      <c r="K343" s="51" t="str">
        <f t="shared" si="11"/>
        <v>TinGuangXi China Tin</v>
      </c>
    </row>
    <row r="344" spans="1:11" ht="10.5" customHeight="1">
      <c r="A344" s="300" t="s">
        <v>2430</v>
      </c>
      <c r="B344" s="300" t="s">
        <v>2479</v>
      </c>
      <c r="C344" s="301" t="s">
        <v>4379</v>
      </c>
      <c r="D344" s="301" t="s">
        <v>2287</v>
      </c>
      <c r="E344" s="300" t="s">
        <v>1457</v>
      </c>
      <c r="F344" s="302" t="s">
        <v>3317</v>
      </c>
      <c r="G344" s="300"/>
      <c r="H344" s="300" t="s">
        <v>3644</v>
      </c>
      <c r="I344" s="300" t="s">
        <v>3645</v>
      </c>
      <c r="J344" s="51" t="str">
        <f t="shared" si="10"/>
        <v>TinGuangxi Pinggui PGMA Co. Ltd.</v>
      </c>
      <c r="K344" s="51" t="str">
        <f t="shared" si="11"/>
        <v>TinGuangxi Pinggui PGMA Co. Ltd.</v>
      </c>
    </row>
    <row r="345" spans="1:11" ht="10.5" customHeight="1">
      <c r="A345" s="300" t="s">
        <v>2430</v>
      </c>
      <c r="B345" s="300" t="s">
        <v>4612</v>
      </c>
      <c r="C345" s="300" t="s">
        <v>4612</v>
      </c>
      <c r="D345" s="300" t="s">
        <v>2287</v>
      </c>
      <c r="E345" s="300" t="s">
        <v>4613</v>
      </c>
      <c r="F345" s="302" t="s">
        <v>3317</v>
      </c>
      <c r="G345" s="300"/>
      <c r="H345" s="300" t="s">
        <v>4614</v>
      </c>
      <c r="I345" s="300" t="s">
        <v>3645</v>
      </c>
      <c r="J345" s="51" t="str">
        <f t="shared" si="10"/>
        <v>TinGuanyang Guida Nonferrous Metal Smelting Plant</v>
      </c>
      <c r="K345" s="51" t="str">
        <f t="shared" si="11"/>
        <v>TinGuanyang Guida Nonferrous Metal Smelting Plant</v>
      </c>
    </row>
    <row r="346" spans="1:11" ht="10.5" customHeight="1">
      <c r="A346" s="300" t="s">
        <v>2430</v>
      </c>
      <c r="B346" s="300" t="s">
        <v>4650</v>
      </c>
      <c r="C346" s="300" t="s">
        <v>4650</v>
      </c>
      <c r="D346" s="300" t="s">
        <v>2287</v>
      </c>
      <c r="E346" s="300" t="s">
        <v>4651</v>
      </c>
      <c r="F346" s="302" t="s">
        <v>3317</v>
      </c>
      <c r="G346" s="300"/>
      <c r="H346" s="300" t="s">
        <v>3676</v>
      </c>
      <c r="I346" s="300" t="s">
        <v>3400</v>
      </c>
      <c r="J346" s="51" t="str">
        <f t="shared" si="10"/>
        <v>TinHuiChang Hill Tin Industry Co., Ltd.</v>
      </c>
      <c r="K346" s="51" t="str">
        <f t="shared" si="11"/>
        <v>TinHuiChang Hill Tin Industry Co., Ltd.</v>
      </c>
    </row>
    <row r="347" spans="1:11" ht="10.5" customHeight="1">
      <c r="A347" s="300" t="s">
        <v>2430</v>
      </c>
      <c r="B347" s="300" t="s">
        <v>4383</v>
      </c>
      <c r="C347" s="300" t="s">
        <v>4383</v>
      </c>
      <c r="D347" s="300" t="s">
        <v>2287</v>
      </c>
      <c r="E347" s="300" t="s">
        <v>1468</v>
      </c>
      <c r="F347" s="302" t="s">
        <v>3317</v>
      </c>
      <c r="G347" s="300"/>
      <c r="H347" s="300" t="s">
        <v>3676</v>
      </c>
      <c r="I347" s="300" t="s">
        <v>3400</v>
      </c>
      <c r="J347" s="51" t="str">
        <f t="shared" si="10"/>
        <v>TinHuichang Jinshunda Tin Co., Ltd.</v>
      </c>
      <c r="K347" s="51" t="str">
        <f t="shared" si="11"/>
        <v>TinHuichang Jinshunda Tin Co., Ltd.</v>
      </c>
    </row>
    <row r="348" spans="1:11" ht="10.5" customHeight="1">
      <c r="A348" s="300" t="s">
        <v>2430</v>
      </c>
      <c r="B348" s="300" t="s">
        <v>72</v>
      </c>
      <c r="C348" s="300" t="s">
        <v>4383</v>
      </c>
      <c r="D348" s="300" t="s">
        <v>2287</v>
      </c>
      <c r="E348" s="300" t="s">
        <v>1468</v>
      </c>
      <c r="F348" s="302" t="s">
        <v>3317</v>
      </c>
      <c r="G348" s="300"/>
      <c r="H348" s="300" t="s">
        <v>3676</v>
      </c>
      <c r="I348" s="300" t="s">
        <v>3400</v>
      </c>
      <c r="J348" s="51" t="str">
        <f t="shared" si="10"/>
        <v>TinHuichang Shun Tin Kam Industries, Ltd.</v>
      </c>
      <c r="K348" s="51" t="str">
        <f t="shared" si="11"/>
        <v>TinHuichang Shun Tin Kam Industries, Ltd.</v>
      </c>
    </row>
    <row r="349" spans="1:11" ht="10.5" customHeight="1">
      <c r="A349" s="300" t="s">
        <v>2430</v>
      </c>
      <c r="B349" s="300" t="s">
        <v>4548</v>
      </c>
      <c r="C349" s="300" t="s">
        <v>4499</v>
      </c>
      <c r="D349" s="300" t="s">
        <v>2344</v>
      </c>
      <c r="E349" s="300" t="s">
        <v>1493</v>
      </c>
      <c r="F349" s="302" t="s">
        <v>3317</v>
      </c>
      <c r="G349" s="300"/>
      <c r="H349" s="300" t="s">
        <v>3713</v>
      </c>
      <c r="I349" s="300" t="s">
        <v>3658</v>
      </c>
      <c r="J349" s="51" t="str">
        <f t="shared" si="10"/>
        <v>TinIndonesian State Tin Corporation Mentok Smelter</v>
      </c>
      <c r="K349" s="51" t="str">
        <f t="shared" si="11"/>
        <v>TinIndonesian State Tin Corporation Mentok Smelter</v>
      </c>
    </row>
    <row r="350" spans="1:11" ht="10.5" customHeight="1">
      <c r="A350" s="300" t="s">
        <v>2430</v>
      </c>
      <c r="B350" s="300" t="s">
        <v>1254</v>
      </c>
      <c r="C350" s="300" t="s">
        <v>1279</v>
      </c>
      <c r="D350" s="300" t="s">
        <v>2344</v>
      </c>
      <c r="E350" s="300" t="s">
        <v>1483</v>
      </c>
      <c r="F350" s="302" t="s">
        <v>3317</v>
      </c>
      <c r="G350" s="300"/>
      <c r="H350" s="300" t="s">
        <v>3661</v>
      </c>
      <c r="I350" s="300" t="s">
        <v>3658</v>
      </c>
      <c r="J350" s="51" t="str">
        <f t="shared" si="10"/>
        <v>TinIndra Eramulti Logam</v>
      </c>
      <c r="K350" s="51" t="str">
        <f t="shared" si="11"/>
        <v>TinIndra Eramulti Logam</v>
      </c>
    </row>
    <row r="351" spans="1:11" ht="10.5" customHeight="1">
      <c r="A351" s="300" t="s">
        <v>2430</v>
      </c>
      <c r="B351" s="301" t="s">
        <v>3643</v>
      </c>
      <c r="C351" s="301" t="s">
        <v>3643</v>
      </c>
      <c r="D351" s="301" t="s">
        <v>2287</v>
      </c>
      <c r="E351" s="300" t="s">
        <v>1456</v>
      </c>
      <c r="F351" s="302" t="s">
        <v>3317</v>
      </c>
      <c r="G351" s="300"/>
      <c r="H351" s="300" t="s">
        <v>3607</v>
      </c>
      <c r="I351" s="300" t="s">
        <v>3400</v>
      </c>
      <c r="J351" s="51" t="str">
        <f t="shared" si="10"/>
        <v>TinJiangxi Ketai Advanced Material Co., Ltd.</v>
      </c>
      <c r="K351" s="51" t="str">
        <f t="shared" si="11"/>
        <v>TinJiangxi Ketai Advanced Material Co., Ltd.</v>
      </c>
    </row>
    <row r="352" spans="1:11" ht="10.5" customHeight="1">
      <c r="A352" s="300" t="s">
        <v>2430</v>
      </c>
      <c r="B352" s="300" t="s">
        <v>4549</v>
      </c>
      <c r="C352" s="300" t="s">
        <v>4395</v>
      </c>
      <c r="D352" s="300" t="s">
        <v>2287</v>
      </c>
      <c r="E352" s="300" t="s">
        <v>3696</v>
      </c>
      <c r="F352" s="302" t="s">
        <v>3317</v>
      </c>
      <c r="G352" s="300"/>
      <c r="H352" s="300" t="s">
        <v>3676</v>
      </c>
      <c r="I352" s="300" t="s">
        <v>3400</v>
      </c>
      <c r="J352" s="51" t="str">
        <f t="shared" si="10"/>
        <v>TinJiangxi Nanshan</v>
      </c>
      <c r="K352" s="51" t="str">
        <f t="shared" si="11"/>
        <v>TinJiangxi Nanshan</v>
      </c>
    </row>
    <row r="353" spans="1:11" ht="10.5" customHeight="1">
      <c r="A353" s="300" t="s">
        <v>2430</v>
      </c>
      <c r="B353" s="300" t="s">
        <v>4523</v>
      </c>
      <c r="C353" s="300" t="s">
        <v>4383</v>
      </c>
      <c r="D353" s="300" t="s">
        <v>2287</v>
      </c>
      <c r="E353" s="300" t="s">
        <v>1468</v>
      </c>
      <c r="F353" s="302" t="s">
        <v>3317</v>
      </c>
      <c r="G353" s="300"/>
      <c r="H353" s="300" t="s">
        <v>3676</v>
      </c>
      <c r="I353" s="300" t="s">
        <v>3400</v>
      </c>
      <c r="J353" s="51" t="str">
        <f t="shared" si="10"/>
        <v>TinJiangxi Shunda Huichang Kam Tin Co., Ltd.</v>
      </c>
      <c r="K353" s="51" t="str">
        <f t="shared" si="11"/>
        <v>TinJiangxi Shunda Huichang Kam Tin Co., Ltd.</v>
      </c>
    </row>
    <row r="354" spans="1:11" ht="10.5" customHeight="1">
      <c r="A354" s="300" t="s">
        <v>2430</v>
      </c>
      <c r="B354" s="300" t="s">
        <v>4550</v>
      </c>
      <c r="C354" s="300" t="s">
        <v>2890</v>
      </c>
      <c r="D354" s="300" t="s">
        <v>2287</v>
      </c>
      <c r="E354" s="300" t="s">
        <v>1469</v>
      </c>
      <c r="F354" s="302" t="s">
        <v>3317</v>
      </c>
      <c r="G354" s="300"/>
      <c r="H354" s="300" t="s">
        <v>3677</v>
      </c>
      <c r="I354" s="300" t="s">
        <v>3678</v>
      </c>
      <c r="J354" s="51" t="str">
        <f t="shared" si="10"/>
        <v>TinKai Union Industry and Trade Co., Ltd. (China)</v>
      </c>
      <c r="K354" s="51" t="str">
        <f t="shared" si="11"/>
        <v>TinKai Union Industry and Trade Co., Ltd. (China)</v>
      </c>
    </row>
    <row r="355" spans="1:11" ht="10.5" customHeight="1">
      <c r="A355" s="300" t="s">
        <v>2430</v>
      </c>
      <c r="B355" s="300" t="s">
        <v>1059</v>
      </c>
      <c r="C355" s="300" t="s">
        <v>2890</v>
      </c>
      <c r="D355" s="300" t="s">
        <v>2287</v>
      </c>
      <c r="E355" s="300" t="s">
        <v>1469</v>
      </c>
      <c r="F355" s="302" t="s">
        <v>3317</v>
      </c>
      <c r="G355" s="300"/>
      <c r="H355" s="300" t="s">
        <v>3677</v>
      </c>
      <c r="I355" s="300" t="s">
        <v>3678</v>
      </c>
      <c r="J355" s="51" t="str">
        <f t="shared" si="10"/>
        <v>TinKai Unita Trade Limited Liability Company</v>
      </c>
      <c r="K355" s="51" t="str">
        <f t="shared" si="11"/>
        <v>TinKai Unita Trade Limited Liability Company</v>
      </c>
    </row>
    <row r="356" spans="1:11" ht="10.5" customHeight="1">
      <c r="A356" s="300" t="s">
        <v>2430</v>
      </c>
      <c r="B356" s="300" t="s">
        <v>3712</v>
      </c>
      <c r="C356" s="300" t="s">
        <v>3709</v>
      </c>
      <c r="D356" s="300" t="s">
        <v>2344</v>
      </c>
      <c r="E356" s="300" t="s">
        <v>1518</v>
      </c>
      <c r="F356" s="302" t="s">
        <v>3317</v>
      </c>
      <c r="G356" s="300"/>
      <c r="H356" s="300" t="s">
        <v>3710</v>
      </c>
      <c r="I356" s="300" t="s">
        <v>3711</v>
      </c>
      <c r="J356" s="51" t="str">
        <f t="shared" si="10"/>
        <v>TinKundur Smelter</v>
      </c>
      <c r="K356" s="51" t="str">
        <f t="shared" si="11"/>
        <v>TinKundur Smelter</v>
      </c>
    </row>
    <row r="357" spans="1:11" ht="10.5" customHeight="1">
      <c r="A357" s="300" t="s">
        <v>2430</v>
      </c>
      <c r="B357" s="300" t="s">
        <v>3679</v>
      </c>
      <c r="C357" s="300" t="s">
        <v>3679</v>
      </c>
      <c r="D357" s="300" t="s">
        <v>2287</v>
      </c>
      <c r="E357" s="300" t="s">
        <v>1470</v>
      </c>
      <c r="F357" s="302" t="s">
        <v>3317</v>
      </c>
      <c r="G357" s="300"/>
      <c r="H357" s="300" t="s">
        <v>3680</v>
      </c>
      <c r="I357" s="300" t="s">
        <v>3382</v>
      </c>
      <c r="J357" s="51" t="str">
        <f t="shared" si="10"/>
        <v>TinLinwu Xianggui Ore Smelting Co., Ltd.</v>
      </c>
      <c r="K357" s="51" t="str">
        <f t="shared" si="11"/>
        <v>TinLinwu Xianggui Ore Smelting Co., Ltd.</v>
      </c>
    </row>
    <row r="358" spans="1:11" ht="10.5" customHeight="1">
      <c r="A358" s="300" t="s">
        <v>2430</v>
      </c>
      <c r="B358" s="300" t="s">
        <v>1253</v>
      </c>
      <c r="C358" s="300" t="s">
        <v>3679</v>
      </c>
      <c r="D358" s="300" t="s">
        <v>2287</v>
      </c>
      <c r="E358" s="300" t="s">
        <v>1470</v>
      </c>
      <c r="F358" s="302" t="s">
        <v>3317</v>
      </c>
      <c r="G358" s="300"/>
      <c r="H358" s="300" t="s">
        <v>3680</v>
      </c>
      <c r="I358" s="300" t="s">
        <v>3382</v>
      </c>
      <c r="J358" s="51" t="str">
        <f t="shared" si="10"/>
        <v>TinLinwu Xianggui Smelter Co</v>
      </c>
      <c r="K358" s="51" t="str">
        <f t="shared" si="11"/>
        <v>TinLinwu Xianggui Smelter Co</v>
      </c>
    </row>
    <row r="359" spans="1:11" ht="10.5" customHeight="1">
      <c r="A359" s="300" t="s">
        <v>2430</v>
      </c>
      <c r="B359" s="300" t="s">
        <v>3683</v>
      </c>
      <c r="C359" s="300" t="s">
        <v>2694</v>
      </c>
      <c r="D359" s="300" t="s">
        <v>2287</v>
      </c>
      <c r="E359" s="300" t="s">
        <v>1471</v>
      </c>
      <c r="F359" s="302" t="s">
        <v>3317</v>
      </c>
      <c r="G359" s="300"/>
      <c r="H359" s="300" t="s">
        <v>3681</v>
      </c>
      <c r="I359" s="300" t="s">
        <v>3645</v>
      </c>
      <c r="J359" s="51" t="str">
        <f t="shared" si="10"/>
        <v>TinLiuzhhou China Tin</v>
      </c>
      <c r="K359" s="51" t="str">
        <f t="shared" si="11"/>
        <v>TinLiuzhhou China Tin</v>
      </c>
    </row>
    <row r="360" spans="1:11" ht="10.5" customHeight="1">
      <c r="A360" s="300" t="s">
        <v>2430</v>
      </c>
      <c r="B360" s="300" t="s">
        <v>4416</v>
      </c>
      <c r="C360" s="300" t="s">
        <v>4416</v>
      </c>
      <c r="D360" s="300" t="s">
        <v>2276</v>
      </c>
      <c r="E360" s="300" t="s">
        <v>220</v>
      </c>
      <c r="F360" s="302" t="s">
        <v>3317</v>
      </c>
      <c r="G360" s="300"/>
      <c r="H360" s="300" t="s">
        <v>3582</v>
      </c>
      <c r="I360" s="300" t="s">
        <v>3330</v>
      </c>
      <c r="J360" s="51" t="str">
        <f t="shared" si="10"/>
        <v>TinMagnu's Minerais Metais e Ligas Ltda.</v>
      </c>
      <c r="K360" s="51" t="str">
        <f t="shared" si="11"/>
        <v>TinMagnu's Minerais Metais e Ligas Ltda.</v>
      </c>
    </row>
    <row r="361" spans="1:11" ht="10.5" customHeight="1">
      <c r="A361" s="300" t="s">
        <v>2430</v>
      </c>
      <c r="B361" s="300" t="s">
        <v>1572</v>
      </c>
      <c r="C361" s="300" t="s">
        <v>1572</v>
      </c>
      <c r="D361" s="300" t="s">
        <v>2395</v>
      </c>
      <c r="E361" s="300" t="s">
        <v>1472</v>
      </c>
      <c r="F361" s="302" t="s">
        <v>3317</v>
      </c>
      <c r="G361" s="300"/>
      <c r="H361" s="300" t="s">
        <v>3686</v>
      </c>
      <c r="I361" s="300" t="s">
        <v>3687</v>
      </c>
      <c r="J361" s="51" t="str">
        <f t="shared" si="10"/>
        <v>TinMalaysia Smelting Corporation (MSC)</v>
      </c>
      <c r="K361" s="51" t="str">
        <f t="shared" si="11"/>
        <v>TinMalaysia Smelting Corporation (MSC)</v>
      </c>
    </row>
    <row r="362" spans="1:11" ht="10.5" customHeight="1">
      <c r="A362" s="300" t="s">
        <v>2430</v>
      </c>
      <c r="B362" s="300" t="s">
        <v>2690</v>
      </c>
      <c r="C362" s="300" t="s">
        <v>2690</v>
      </c>
      <c r="D362" s="300" t="s">
        <v>2276</v>
      </c>
      <c r="E362" s="300" t="s">
        <v>2691</v>
      </c>
      <c r="F362" s="302" t="s">
        <v>3317</v>
      </c>
      <c r="G362" s="300"/>
      <c r="H362" s="300" t="s">
        <v>3654</v>
      </c>
      <c r="I362" s="300" t="s">
        <v>3655</v>
      </c>
      <c r="J362" s="51" t="str">
        <f t="shared" si="10"/>
        <v>TinMelt Metais e Ligas S/A</v>
      </c>
      <c r="K362" s="51" t="str">
        <f t="shared" si="11"/>
        <v>TinMelt Metais e Ligas S/A</v>
      </c>
    </row>
    <row r="363" spans="1:11" ht="10.5" customHeight="1">
      <c r="A363" s="300" t="s">
        <v>2430</v>
      </c>
      <c r="B363" s="300" t="s">
        <v>4551</v>
      </c>
      <c r="C363" s="300" t="s">
        <v>4499</v>
      </c>
      <c r="D363" s="300" t="s">
        <v>2344</v>
      </c>
      <c r="E363" s="300" t="s">
        <v>1493</v>
      </c>
      <c r="F363" s="302" t="s">
        <v>3317</v>
      </c>
      <c r="G363" s="300"/>
      <c r="H363" s="300" t="s">
        <v>3713</v>
      </c>
      <c r="I363" s="300" t="s">
        <v>3658</v>
      </c>
      <c r="J363" s="51" t="str">
        <f t="shared" si="10"/>
        <v>TinMentok Smelter</v>
      </c>
      <c r="K363" s="51" t="str">
        <f t="shared" si="11"/>
        <v>TinMentok Smelter</v>
      </c>
    </row>
    <row r="364" spans="1:11" ht="10.5" customHeight="1">
      <c r="A364" s="300" t="s">
        <v>2430</v>
      </c>
      <c r="B364" s="303" t="s">
        <v>4560</v>
      </c>
      <c r="C364" s="303" t="s">
        <v>4560</v>
      </c>
      <c r="D364" s="304" t="s">
        <v>2395</v>
      </c>
      <c r="E364" s="308" t="s">
        <v>4561</v>
      </c>
      <c r="F364" s="302" t="s">
        <v>3317</v>
      </c>
      <c r="G364" s="300"/>
      <c r="H364" s="300" t="s">
        <v>4570</v>
      </c>
      <c r="I364" s="300" t="s">
        <v>4562</v>
      </c>
      <c r="J364" s="51" t="str">
        <f t="shared" si="10"/>
        <v>TinMetahub Industries Sdn. Bhd.</v>
      </c>
      <c r="K364" s="51" t="str">
        <f t="shared" si="11"/>
        <v>TinMetahub Industries Sdn. Bhd.</v>
      </c>
    </row>
    <row r="365" spans="1:11" ht="10.5" customHeight="1">
      <c r="A365" s="300" t="s">
        <v>2430</v>
      </c>
      <c r="B365" s="300" t="s">
        <v>3684</v>
      </c>
      <c r="C365" s="300" t="s">
        <v>2694</v>
      </c>
      <c r="D365" s="300" t="s">
        <v>2287</v>
      </c>
      <c r="E365" s="300" t="s">
        <v>1471</v>
      </c>
      <c r="F365" s="302" t="s">
        <v>3317</v>
      </c>
      <c r="G365" s="300"/>
      <c r="H365" s="300" t="s">
        <v>3681</v>
      </c>
      <c r="I365" s="300" t="s">
        <v>3645</v>
      </c>
      <c r="J365" s="51" t="str">
        <f t="shared" si="10"/>
        <v>TinMetallic Materials Branch of Guangxi China Tin Group Co.,Ltd.</v>
      </c>
      <c r="K365" s="51" t="str">
        <f t="shared" si="11"/>
        <v>TinMetallic Materials Branch of Guangxi China Tin Group Co.,Ltd.</v>
      </c>
    </row>
    <row r="366" spans="1:11" ht="10.5" customHeight="1">
      <c r="A366" s="300" t="s">
        <v>2430</v>
      </c>
      <c r="B366" s="300" t="s">
        <v>4391</v>
      </c>
      <c r="C366" s="300" t="s">
        <v>4391</v>
      </c>
      <c r="D366" s="300" t="s">
        <v>1861</v>
      </c>
      <c r="E366" s="300" t="s">
        <v>3688</v>
      </c>
      <c r="F366" s="302" t="s">
        <v>3317</v>
      </c>
      <c r="G366" s="300"/>
      <c r="H366" s="300" t="s">
        <v>3689</v>
      </c>
      <c r="I366" s="300" t="s">
        <v>3454</v>
      </c>
      <c r="J366" s="51" t="str">
        <f t="shared" si="10"/>
        <v>TinMetallic Resources, Inc.</v>
      </c>
      <c r="K366" s="51" t="str">
        <f t="shared" si="11"/>
        <v>TinMetallic Resources, Inc.</v>
      </c>
    </row>
    <row r="367" spans="1:11" ht="10.5" customHeight="1">
      <c r="A367" s="300" t="s">
        <v>2430</v>
      </c>
      <c r="B367" s="300" t="s">
        <v>3754</v>
      </c>
      <c r="C367" s="300" t="s">
        <v>3754</v>
      </c>
      <c r="D367" s="300" t="s">
        <v>2264</v>
      </c>
      <c r="E367" s="300" t="s">
        <v>3755</v>
      </c>
      <c r="F367" s="302" t="s">
        <v>3317</v>
      </c>
      <c r="G367" s="300"/>
      <c r="H367" s="300" t="s">
        <v>3756</v>
      </c>
      <c r="I367" s="300" t="s">
        <v>3515</v>
      </c>
      <c r="J367" s="51" t="str">
        <f t="shared" si="10"/>
        <v>TinMetallo-Chimique N.V.</v>
      </c>
      <c r="K367" s="51" t="str">
        <f t="shared" si="11"/>
        <v>TinMetallo-Chimique N.V.</v>
      </c>
    </row>
    <row r="368" spans="1:11" ht="10.5" customHeight="1">
      <c r="A368" s="300" t="s">
        <v>2430</v>
      </c>
      <c r="B368" s="300" t="s">
        <v>2057</v>
      </c>
      <c r="C368" s="300" t="s">
        <v>2057</v>
      </c>
      <c r="D368" s="300" t="s">
        <v>2276</v>
      </c>
      <c r="E368" s="300" t="s">
        <v>1473</v>
      </c>
      <c r="F368" s="302" t="s">
        <v>3317</v>
      </c>
      <c r="G368" s="300"/>
      <c r="H368" s="300" t="s">
        <v>3690</v>
      </c>
      <c r="I368" s="300" t="s">
        <v>3513</v>
      </c>
      <c r="J368" s="51" t="str">
        <f t="shared" si="10"/>
        <v>TinMineração Taboca S.A.</v>
      </c>
      <c r="K368" s="51" t="str">
        <f t="shared" si="11"/>
        <v>TinMineração Taboca S.A.</v>
      </c>
    </row>
    <row r="369" spans="1:11" ht="10.5" customHeight="1">
      <c r="A369" s="300" t="s">
        <v>2430</v>
      </c>
      <c r="B369" s="300" t="s">
        <v>2058</v>
      </c>
      <c r="C369" s="300" t="s">
        <v>2058</v>
      </c>
      <c r="D369" s="300" t="s">
        <v>1806</v>
      </c>
      <c r="E369" s="300" t="s">
        <v>1474</v>
      </c>
      <c r="F369" s="302" t="s">
        <v>3317</v>
      </c>
      <c r="G369" s="300"/>
      <c r="H369" s="300" t="s">
        <v>3692</v>
      </c>
      <c r="I369" s="300" t="s">
        <v>3693</v>
      </c>
      <c r="J369" s="51" t="str">
        <f t="shared" si="10"/>
        <v>TinMinsur</v>
      </c>
      <c r="K369" s="51" t="str">
        <f t="shared" si="11"/>
        <v>TinMinsur</v>
      </c>
    </row>
    <row r="370" spans="1:11" ht="10.5" customHeight="1">
      <c r="A370" s="300" t="s">
        <v>2430</v>
      </c>
      <c r="B370" s="300" t="s">
        <v>2477</v>
      </c>
      <c r="C370" s="300" t="s">
        <v>2477</v>
      </c>
      <c r="D370" s="300" t="s">
        <v>2355</v>
      </c>
      <c r="E370" s="300" t="s">
        <v>1475</v>
      </c>
      <c r="F370" s="302" t="s">
        <v>3317</v>
      </c>
      <c r="G370" s="300"/>
      <c r="H370" s="300" t="s">
        <v>3695</v>
      </c>
      <c r="I370" s="300" t="s">
        <v>3334</v>
      </c>
      <c r="J370" s="51" t="str">
        <f t="shared" si="10"/>
        <v>TinMitsubishi Materials Corporation</v>
      </c>
      <c r="K370" s="51" t="str">
        <f t="shared" si="11"/>
        <v>TinMitsubishi Materials Corporation</v>
      </c>
    </row>
    <row r="371" spans="1:11" ht="10.5" customHeight="1">
      <c r="A371" s="300" t="s">
        <v>2430</v>
      </c>
      <c r="B371" s="300" t="s">
        <v>4552</v>
      </c>
      <c r="C371" s="300" t="s">
        <v>1572</v>
      </c>
      <c r="D371" s="300" t="s">
        <v>2395</v>
      </c>
      <c r="E371" s="300" t="s">
        <v>1472</v>
      </c>
      <c r="F371" s="302" t="s">
        <v>3317</v>
      </c>
      <c r="G371" s="300"/>
      <c r="H371" s="300" t="s">
        <v>3686</v>
      </c>
      <c r="I371" s="300" t="s">
        <v>3687</v>
      </c>
      <c r="J371" s="51" t="str">
        <f t="shared" si="10"/>
        <v>TinMSC</v>
      </c>
      <c r="K371" s="51" t="str">
        <f t="shared" si="11"/>
        <v>TinMSC</v>
      </c>
    </row>
    <row r="372" spans="1:11" ht="10.5" customHeight="1">
      <c r="A372" s="300" t="s">
        <v>2430</v>
      </c>
      <c r="B372" s="300" t="s">
        <v>4395</v>
      </c>
      <c r="C372" s="300" t="s">
        <v>4395</v>
      </c>
      <c r="D372" s="300" t="s">
        <v>2287</v>
      </c>
      <c r="E372" s="300" t="s">
        <v>3696</v>
      </c>
      <c r="F372" s="302" t="s">
        <v>3317</v>
      </c>
      <c r="G372" s="300"/>
      <c r="H372" s="300" t="s">
        <v>3676</v>
      </c>
      <c r="I372" s="300" t="s">
        <v>3400</v>
      </c>
      <c r="J372" s="51" t="str">
        <f t="shared" si="10"/>
        <v>TinNankang Nanshan Tin Manufactory Co., Ltd.</v>
      </c>
      <c r="K372" s="51" t="str">
        <f t="shared" si="11"/>
        <v>TinNankang Nanshan Tin Manufactory Co., Ltd.</v>
      </c>
    </row>
    <row r="373" spans="1:11" ht="10.5" customHeight="1">
      <c r="A373" s="300" t="s">
        <v>2430</v>
      </c>
      <c r="B373" s="300" t="s">
        <v>3697</v>
      </c>
      <c r="C373" s="300" t="s">
        <v>4395</v>
      </c>
      <c r="D373" s="300" t="s">
        <v>2287</v>
      </c>
      <c r="E373" s="300" t="s">
        <v>3696</v>
      </c>
      <c r="F373" s="302" t="s">
        <v>3317</v>
      </c>
      <c r="G373" s="300"/>
      <c r="H373" s="300" t="s">
        <v>3676</v>
      </c>
      <c r="I373" s="300" t="s">
        <v>3400</v>
      </c>
      <c r="J373" s="51" t="str">
        <f t="shared" si="10"/>
        <v>TinNanshan Tin Co. Ltd.</v>
      </c>
      <c r="K373" s="51" t="str">
        <f t="shared" si="11"/>
        <v>TinNanshan Tin Co. Ltd.</v>
      </c>
    </row>
    <row r="374" spans="1:11" ht="10.5" customHeight="1">
      <c r="A374" s="300" t="s">
        <v>2430</v>
      </c>
      <c r="B374" s="300" t="s">
        <v>3743</v>
      </c>
      <c r="C374" s="300" t="s">
        <v>3743</v>
      </c>
      <c r="D374" s="300" t="s">
        <v>1868</v>
      </c>
      <c r="E374" s="300" t="s">
        <v>3744</v>
      </c>
      <c r="F374" s="302" t="s">
        <v>3317</v>
      </c>
      <c r="G374" s="300"/>
      <c r="H374" s="300" t="s">
        <v>3745</v>
      </c>
      <c r="I374" s="300" t="s">
        <v>3746</v>
      </c>
      <c r="J374" s="51" t="str">
        <f t="shared" si="10"/>
        <v>TinNghe Tinh Non-Ferrous Metals Joint Stock Company</v>
      </c>
      <c r="K374" s="51" t="str">
        <f t="shared" si="11"/>
        <v>TinNghe Tinh Non-Ferrous Metals Joint Stock Company</v>
      </c>
    </row>
    <row r="375" spans="1:11" ht="10.5" customHeight="1">
      <c r="A375" s="300" t="s">
        <v>2430</v>
      </c>
      <c r="B375" s="300" t="s">
        <v>1476</v>
      </c>
      <c r="C375" s="300" t="s">
        <v>1476</v>
      </c>
      <c r="D375" s="300" t="s">
        <v>1845</v>
      </c>
      <c r="E375" s="300" t="s">
        <v>1477</v>
      </c>
      <c r="F375" s="302" t="s">
        <v>3317</v>
      </c>
      <c r="G375" s="300"/>
      <c r="H375" s="300" t="s">
        <v>3698</v>
      </c>
      <c r="I375" s="300" t="s">
        <v>3699</v>
      </c>
      <c r="J375" s="51" t="str">
        <f t="shared" si="10"/>
        <v>TinO.M. Manufacturing (Thailand) Co., Ltd.</v>
      </c>
      <c r="K375" s="51" t="str">
        <f t="shared" si="11"/>
        <v>TinO.M. Manufacturing (Thailand) Co., Ltd.</v>
      </c>
    </row>
    <row r="376" spans="1:11" ht="10.5" customHeight="1">
      <c r="A376" s="300" t="s">
        <v>2430</v>
      </c>
      <c r="B376" s="300" t="s">
        <v>2839</v>
      </c>
      <c r="C376" s="300" t="s">
        <v>2839</v>
      </c>
      <c r="D376" s="300" t="s">
        <v>1807</v>
      </c>
      <c r="E376" s="300" t="s">
        <v>2840</v>
      </c>
      <c r="F376" s="302" t="s">
        <v>3317</v>
      </c>
      <c r="G376" s="300"/>
      <c r="H376" s="300" t="s">
        <v>3735</v>
      </c>
      <c r="I376" s="300" t="s">
        <v>3736</v>
      </c>
      <c r="J376" s="51" t="str">
        <f t="shared" si="10"/>
        <v>TinO.M. Manufacturing Philippines, Inc.</v>
      </c>
      <c r="K376" s="51" t="str">
        <f t="shared" si="11"/>
        <v>TinO.M. Manufacturing Philippines, Inc.</v>
      </c>
    </row>
    <row r="377" spans="1:11" ht="10.5" customHeight="1">
      <c r="A377" s="300" t="s">
        <v>2430</v>
      </c>
      <c r="B377" s="300" t="s">
        <v>4374</v>
      </c>
      <c r="C377" s="300" t="s">
        <v>3700</v>
      </c>
      <c r="D377" s="300" t="s">
        <v>2275</v>
      </c>
      <c r="E377" s="300" t="s">
        <v>1478</v>
      </c>
      <c r="F377" s="302" t="s">
        <v>3317</v>
      </c>
      <c r="G377" s="300"/>
      <c r="H377" s="300" t="s">
        <v>3663</v>
      </c>
      <c r="I377" s="300" t="s">
        <v>3664</v>
      </c>
      <c r="J377" s="51" t="str">
        <f t="shared" si="10"/>
        <v>TinOMSA</v>
      </c>
      <c r="K377" s="51" t="str">
        <f t="shared" si="11"/>
        <v>TinOMSA</v>
      </c>
    </row>
    <row r="378" spans="1:11" ht="10.5" customHeight="1">
      <c r="A378" s="300" t="s">
        <v>2430</v>
      </c>
      <c r="B378" s="300" t="s">
        <v>3700</v>
      </c>
      <c r="C378" s="300" t="s">
        <v>3700</v>
      </c>
      <c r="D378" s="300" t="s">
        <v>2275</v>
      </c>
      <c r="E378" s="300" t="s">
        <v>1478</v>
      </c>
      <c r="F378" s="302" t="s">
        <v>3317</v>
      </c>
      <c r="G378" s="300"/>
      <c r="H378" s="300" t="s">
        <v>3663</v>
      </c>
      <c r="I378" s="300" t="s">
        <v>3664</v>
      </c>
      <c r="J378" s="51" t="str">
        <f t="shared" si="10"/>
        <v>TinOperaciones Metalurgical S.A.</v>
      </c>
      <c r="K378" s="51" t="str">
        <f t="shared" si="11"/>
        <v>TinOperaciones Metalurgical S.A.</v>
      </c>
    </row>
    <row r="379" spans="1:11" ht="10.5" customHeight="1">
      <c r="A379" s="300" t="s">
        <v>2430</v>
      </c>
      <c r="B379" s="300" t="s">
        <v>3646</v>
      </c>
      <c r="C379" s="301" t="s">
        <v>4379</v>
      </c>
      <c r="D379" s="301" t="s">
        <v>2287</v>
      </c>
      <c r="E379" s="300" t="s">
        <v>1457</v>
      </c>
      <c r="F379" s="302" t="s">
        <v>3317</v>
      </c>
      <c r="G379" s="300"/>
      <c r="H379" s="300" t="s">
        <v>3644</v>
      </c>
      <c r="I379" s="300" t="s">
        <v>3645</v>
      </c>
      <c r="J379" s="51" t="str">
        <f t="shared" si="10"/>
        <v>TinPGMA</v>
      </c>
      <c r="K379" s="51" t="str">
        <f t="shared" si="11"/>
        <v>TinPGMA</v>
      </c>
    </row>
    <row r="380" spans="1:11" ht="10.5" customHeight="1">
      <c r="A380" s="300" t="s">
        <v>2430</v>
      </c>
      <c r="B380" s="300" t="s">
        <v>3640</v>
      </c>
      <c r="C380" s="300" t="s">
        <v>3640</v>
      </c>
      <c r="D380" s="300" t="s">
        <v>1820</v>
      </c>
      <c r="E380" s="300" t="s">
        <v>2835</v>
      </c>
      <c r="F380" s="302" t="s">
        <v>3317</v>
      </c>
      <c r="G380" s="300"/>
      <c r="H380" s="300" t="s">
        <v>3641</v>
      </c>
      <c r="I380" s="300" t="s">
        <v>3642</v>
      </c>
      <c r="J380" s="51" t="str">
        <f t="shared" si="10"/>
        <v>TinPhoenix Metal Ltd.</v>
      </c>
      <c r="K380" s="51" t="str">
        <f t="shared" si="11"/>
        <v>TinPhoenix Metal Ltd.</v>
      </c>
    </row>
    <row r="381" spans="1:11" ht="10.5" customHeight="1">
      <c r="A381" s="300" t="s">
        <v>2430</v>
      </c>
      <c r="B381" s="300" t="s">
        <v>2796</v>
      </c>
      <c r="C381" s="300" t="s">
        <v>2796</v>
      </c>
      <c r="D381" s="300" t="s">
        <v>2344</v>
      </c>
      <c r="E381" s="300" t="s">
        <v>2797</v>
      </c>
      <c r="F381" s="302" t="s">
        <v>3317</v>
      </c>
      <c r="G381" s="300"/>
      <c r="H381" s="300" t="s">
        <v>3661</v>
      </c>
      <c r="I381" s="300" t="s">
        <v>3658</v>
      </c>
      <c r="J381" s="51" t="str">
        <f t="shared" si="10"/>
        <v>TinPT Alam Lestari Kencana</v>
      </c>
      <c r="K381" s="51" t="str">
        <f t="shared" si="11"/>
        <v>TinPT Alam Lestari Kencana</v>
      </c>
    </row>
    <row r="382" spans="1:11" ht="10.5" customHeight="1">
      <c r="A382" s="300" t="s">
        <v>2430</v>
      </c>
      <c r="B382" s="301" t="s">
        <v>4525</v>
      </c>
      <c r="C382" s="301" t="s">
        <v>4525</v>
      </c>
      <c r="D382" s="301" t="s">
        <v>2344</v>
      </c>
      <c r="E382" s="300" t="s">
        <v>2795</v>
      </c>
      <c r="F382" s="302" t="s">
        <v>3317</v>
      </c>
      <c r="G382" s="300"/>
      <c r="H382" s="300" t="s">
        <v>3659</v>
      </c>
      <c r="I382" s="300" t="s">
        <v>3658</v>
      </c>
      <c r="J382" s="51" t="str">
        <f t="shared" si="10"/>
        <v>TinPT Aries Kencana Sejahtera</v>
      </c>
      <c r="K382" s="51" t="str">
        <f t="shared" si="11"/>
        <v>TinPT Aries Kencana Sejahtera</v>
      </c>
    </row>
    <row r="383" spans="1:11" ht="10.5" customHeight="1">
      <c r="A383" s="300" t="s">
        <v>2430</v>
      </c>
      <c r="B383" s="300" t="s">
        <v>1610</v>
      </c>
      <c r="C383" s="300" t="s">
        <v>1610</v>
      </c>
      <c r="D383" s="300" t="s">
        <v>2344</v>
      </c>
      <c r="E383" s="300" t="s">
        <v>1479</v>
      </c>
      <c r="F383" s="302" t="s">
        <v>3317</v>
      </c>
      <c r="G383" s="300"/>
      <c r="H383" s="300" t="s">
        <v>3657</v>
      </c>
      <c r="I383" s="300" t="s">
        <v>3658</v>
      </c>
      <c r="J383" s="51" t="str">
        <f t="shared" si="10"/>
        <v>TinPT Artha Cipta Langgeng</v>
      </c>
      <c r="K383" s="51" t="str">
        <f t="shared" si="11"/>
        <v>TinPT Artha Cipta Langgeng</v>
      </c>
    </row>
    <row r="384" spans="1:11" ht="10.5" customHeight="1">
      <c r="A384" s="300" t="s">
        <v>2430</v>
      </c>
      <c r="B384" s="300" t="s">
        <v>2841</v>
      </c>
      <c r="C384" s="300" t="s">
        <v>2841</v>
      </c>
      <c r="D384" s="300" t="s">
        <v>2344</v>
      </c>
      <c r="E384" s="300" t="s">
        <v>2842</v>
      </c>
      <c r="F384" s="302" t="s">
        <v>3317</v>
      </c>
      <c r="G384" s="300"/>
      <c r="H384" s="300" t="s">
        <v>3657</v>
      </c>
      <c r="I384" s="300" t="s">
        <v>3658</v>
      </c>
      <c r="J384" s="51" t="str">
        <f t="shared" si="10"/>
        <v>TinPT ATD Makmur Mandiri Jaya</v>
      </c>
      <c r="K384" s="51" t="str">
        <f t="shared" si="11"/>
        <v>TinPT ATD Makmur Mandiri Jaya</v>
      </c>
    </row>
    <row r="385" spans="1:11" ht="10.5" customHeight="1">
      <c r="A385" s="300" t="s">
        <v>2430</v>
      </c>
      <c r="B385" s="300" t="s">
        <v>1611</v>
      </c>
      <c r="C385" s="300" t="s">
        <v>1611</v>
      </c>
      <c r="D385" s="300" t="s">
        <v>2344</v>
      </c>
      <c r="E385" s="300" t="s">
        <v>1480</v>
      </c>
      <c r="F385" s="302" t="s">
        <v>3317</v>
      </c>
      <c r="G385" s="300"/>
      <c r="H385" s="300" t="s">
        <v>3701</v>
      </c>
      <c r="I385" s="300" t="s">
        <v>3658</v>
      </c>
      <c r="J385" s="51" t="str">
        <f t="shared" si="10"/>
        <v>TinPT Babel Inti Perkasa</v>
      </c>
      <c r="K385" s="51" t="str">
        <f t="shared" si="11"/>
        <v>TinPT Babel Inti Perkasa</v>
      </c>
    </row>
    <row r="386" spans="1:11" ht="10.5" customHeight="1">
      <c r="A386" s="300" t="s">
        <v>2430</v>
      </c>
      <c r="B386" s="300" t="s">
        <v>2798</v>
      </c>
      <c r="C386" s="300" t="s">
        <v>2798</v>
      </c>
      <c r="D386" s="300" t="s">
        <v>2344</v>
      </c>
      <c r="E386" s="300" t="s">
        <v>2799</v>
      </c>
      <c r="F386" s="302" t="s">
        <v>3317</v>
      </c>
      <c r="G386" s="300"/>
      <c r="H386" s="300" t="s">
        <v>3657</v>
      </c>
      <c r="I386" s="300" t="s">
        <v>3658</v>
      </c>
      <c r="J386" s="51" t="str">
        <f t="shared" si="10"/>
        <v>TinPT Bangka Kudai Tin</v>
      </c>
      <c r="K386" s="51" t="str">
        <f t="shared" si="11"/>
        <v>TinPT Bangka Kudai Tin</v>
      </c>
    </row>
    <row r="387" spans="1:11" ht="10.5" customHeight="1">
      <c r="A387" s="300" t="s">
        <v>2430</v>
      </c>
      <c r="B387" s="300" t="s">
        <v>4512</v>
      </c>
      <c r="C387" s="300" t="s">
        <v>4512</v>
      </c>
      <c r="D387" s="300" t="s">
        <v>2344</v>
      </c>
      <c r="E387" s="300" t="s">
        <v>4513</v>
      </c>
      <c r="F387" s="302" t="s">
        <v>3317</v>
      </c>
      <c r="G387" s="300"/>
      <c r="H387" s="300" t="s">
        <v>3659</v>
      </c>
      <c r="I387" s="300" t="s">
        <v>3658</v>
      </c>
      <c r="J387" s="51" t="str">
        <f t="shared" si="10"/>
        <v>TinPT Bangka Prima Tin</v>
      </c>
      <c r="K387" s="51" t="str">
        <f t="shared" si="11"/>
        <v>TinPT Bangka Prima Tin</v>
      </c>
    </row>
    <row r="388" spans="1:11" ht="10.5" customHeight="1">
      <c r="A388" s="300" t="s">
        <v>2430</v>
      </c>
      <c r="B388" s="300" t="s">
        <v>2800</v>
      </c>
      <c r="C388" s="300" t="s">
        <v>2800</v>
      </c>
      <c r="D388" s="300" t="s">
        <v>2344</v>
      </c>
      <c r="E388" s="300" t="s">
        <v>2801</v>
      </c>
      <c r="F388" s="302" t="s">
        <v>3317</v>
      </c>
      <c r="G388" s="300"/>
      <c r="H388" s="300" t="s">
        <v>3661</v>
      </c>
      <c r="I388" s="300" t="s">
        <v>3658</v>
      </c>
      <c r="J388" s="51" t="str">
        <f t="shared" si="10"/>
        <v>TinPT Bangka Timah Utama Sejahtera</v>
      </c>
      <c r="K388" s="51" t="str">
        <f t="shared" si="11"/>
        <v>TinPT Bangka Timah Utama Sejahtera</v>
      </c>
    </row>
    <row r="389" spans="1:11" ht="10.5" customHeight="1">
      <c r="A389" s="300" t="s">
        <v>2430</v>
      </c>
      <c r="B389" s="300" t="s">
        <v>1255</v>
      </c>
      <c r="C389" s="300" t="s">
        <v>1255</v>
      </c>
      <c r="D389" s="300" t="s">
        <v>2344</v>
      </c>
      <c r="E389" s="300" t="s">
        <v>1481</v>
      </c>
      <c r="F389" s="302" t="s">
        <v>3317</v>
      </c>
      <c r="G389" s="300"/>
      <c r="H389" s="300" t="s">
        <v>3657</v>
      </c>
      <c r="I389" s="300" t="s">
        <v>3658</v>
      </c>
      <c r="J389" s="51" t="str">
        <f t="shared" ref="J389:J452" si="12">A389&amp;B389</f>
        <v>TinPT Bangka Tin Industry</v>
      </c>
      <c r="K389" s="51" t="str">
        <f t="shared" ref="K389:K452" si="13">A389&amp;B389</f>
        <v>TinPT Bangka Tin Industry</v>
      </c>
    </row>
    <row r="390" spans="1:11" ht="10.5" customHeight="1">
      <c r="A390" s="300" t="s">
        <v>2430</v>
      </c>
      <c r="B390" s="300" t="s">
        <v>1278</v>
      </c>
      <c r="C390" s="300" t="s">
        <v>1278</v>
      </c>
      <c r="D390" s="300" t="s">
        <v>2344</v>
      </c>
      <c r="E390" s="300" t="s">
        <v>1482</v>
      </c>
      <c r="F390" s="302" t="s">
        <v>3317</v>
      </c>
      <c r="G390" s="300"/>
      <c r="H390" s="300" t="s">
        <v>3702</v>
      </c>
      <c r="I390" s="300" t="s">
        <v>3658</v>
      </c>
      <c r="J390" s="51" t="str">
        <f t="shared" si="12"/>
        <v>TinPT Belitung Industri Sejahtera</v>
      </c>
      <c r="K390" s="51" t="str">
        <f t="shared" si="13"/>
        <v>TinPT Belitung Industri Sejahtera</v>
      </c>
    </row>
    <row r="391" spans="1:11" ht="10.5" customHeight="1">
      <c r="A391" s="300" t="s">
        <v>2430</v>
      </c>
      <c r="B391" s="300" t="s">
        <v>2802</v>
      </c>
      <c r="C391" s="300" t="s">
        <v>2802</v>
      </c>
      <c r="D391" s="300" t="s">
        <v>2344</v>
      </c>
      <c r="E391" s="300" t="s">
        <v>2803</v>
      </c>
      <c r="F391" s="302" t="s">
        <v>3317</v>
      </c>
      <c r="G391" s="300"/>
      <c r="H391" s="300" t="s">
        <v>3657</v>
      </c>
      <c r="I391" s="300" t="s">
        <v>3658</v>
      </c>
      <c r="J391" s="51" t="str">
        <f t="shared" si="12"/>
        <v>TinPT BilliTin Makmur Lestari</v>
      </c>
      <c r="K391" s="51" t="str">
        <f t="shared" si="13"/>
        <v>TinPT BilliTin Makmur Lestari</v>
      </c>
    </row>
    <row r="392" spans="1:11" ht="10.5" customHeight="1">
      <c r="A392" s="300" t="s">
        <v>2430</v>
      </c>
      <c r="B392" s="300" t="s">
        <v>1279</v>
      </c>
      <c r="C392" s="300" t="s">
        <v>1279</v>
      </c>
      <c r="D392" s="300" t="s">
        <v>2344</v>
      </c>
      <c r="E392" s="300" t="s">
        <v>1483</v>
      </c>
      <c r="F392" s="302" t="s">
        <v>3317</v>
      </c>
      <c r="G392" s="300"/>
      <c r="H392" s="300" t="s">
        <v>3661</v>
      </c>
      <c r="I392" s="300" t="s">
        <v>3658</v>
      </c>
      <c r="J392" s="51" t="str">
        <f t="shared" si="12"/>
        <v>TinPT Bukit Timah</v>
      </c>
      <c r="K392" s="51" t="str">
        <f t="shared" si="13"/>
        <v>TinPT Bukit Timah</v>
      </c>
    </row>
    <row r="393" spans="1:11" ht="10.5" customHeight="1">
      <c r="A393" s="300" t="s">
        <v>2430</v>
      </c>
      <c r="B393" s="300" t="s">
        <v>3751</v>
      </c>
      <c r="C393" s="300" t="s">
        <v>3751</v>
      </c>
      <c r="D393" s="300" t="s">
        <v>2344</v>
      </c>
      <c r="E393" s="300" t="s">
        <v>3752</v>
      </c>
      <c r="F393" s="302" t="s">
        <v>3317</v>
      </c>
      <c r="G393" s="300"/>
      <c r="H393" s="300" t="s">
        <v>3702</v>
      </c>
      <c r="I393" s="300" t="s">
        <v>3658</v>
      </c>
      <c r="J393" s="51" t="str">
        <f t="shared" si="12"/>
        <v>TinPT Cipta Persada Mulia</v>
      </c>
      <c r="K393" s="51" t="str">
        <f t="shared" si="13"/>
        <v>TinPT Cipta Persada Mulia</v>
      </c>
    </row>
    <row r="394" spans="1:11" ht="10.5" customHeight="1">
      <c r="A394" s="300" t="s">
        <v>2430</v>
      </c>
      <c r="B394" s="300" t="s">
        <v>1256</v>
      </c>
      <c r="C394" s="300" t="s">
        <v>1256</v>
      </c>
      <c r="D394" s="300" t="s">
        <v>2344</v>
      </c>
      <c r="E394" s="300" t="s">
        <v>1484</v>
      </c>
      <c r="F394" s="302" t="s">
        <v>3317</v>
      </c>
      <c r="G394" s="300"/>
      <c r="H394" s="300" t="s">
        <v>3661</v>
      </c>
      <c r="I394" s="300" t="s">
        <v>3658</v>
      </c>
      <c r="J394" s="51" t="str">
        <f t="shared" si="12"/>
        <v>TinPT DS Jaya Abadi</v>
      </c>
      <c r="K394" s="51" t="str">
        <f t="shared" si="13"/>
        <v>TinPT DS Jaya Abadi</v>
      </c>
    </row>
    <row r="395" spans="1:11" ht="10.5" customHeight="1">
      <c r="A395" s="300" t="s">
        <v>2430</v>
      </c>
      <c r="B395" s="300" t="s">
        <v>1280</v>
      </c>
      <c r="C395" s="300" t="s">
        <v>1280</v>
      </c>
      <c r="D395" s="300" t="s">
        <v>2344</v>
      </c>
      <c r="E395" s="300" t="s">
        <v>1485</v>
      </c>
      <c r="F395" s="302" t="s">
        <v>3317</v>
      </c>
      <c r="G395" s="300"/>
      <c r="H395" s="300" t="s">
        <v>3706</v>
      </c>
      <c r="I395" s="300" t="s">
        <v>3705</v>
      </c>
      <c r="J395" s="51" t="str">
        <f t="shared" si="12"/>
        <v>TinPT Eunindo Usaha Mandiri</v>
      </c>
      <c r="K395" s="51" t="str">
        <f t="shared" si="13"/>
        <v>TinPT Eunindo Usaha Mandiri</v>
      </c>
    </row>
    <row r="396" spans="1:11" ht="10.5" customHeight="1">
      <c r="A396" s="300" t="s">
        <v>2430</v>
      </c>
      <c r="B396" s="300" t="s">
        <v>2804</v>
      </c>
      <c r="C396" s="300" t="s">
        <v>2804</v>
      </c>
      <c r="D396" s="300" t="s">
        <v>2344</v>
      </c>
      <c r="E396" s="300" t="s">
        <v>2805</v>
      </c>
      <c r="F396" s="302" t="s">
        <v>3317</v>
      </c>
      <c r="G396" s="300"/>
      <c r="H396" s="300" t="s">
        <v>3661</v>
      </c>
      <c r="I396" s="300" t="s">
        <v>3658</v>
      </c>
      <c r="J396" s="51" t="str">
        <f t="shared" si="12"/>
        <v>TinPT Fang Di MulTindo</v>
      </c>
      <c r="K396" s="51" t="str">
        <f t="shared" si="13"/>
        <v>TinPT Fang Di MulTindo</v>
      </c>
    </row>
    <row r="397" spans="1:11" ht="10.5" customHeight="1">
      <c r="A397" s="300" t="s">
        <v>2430</v>
      </c>
      <c r="B397" s="300" t="s">
        <v>73</v>
      </c>
      <c r="C397" s="300" t="s">
        <v>1279</v>
      </c>
      <c r="D397" s="300" t="s">
        <v>2344</v>
      </c>
      <c r="E397" s="300" t="s">
        <v>1483</v>
      </c>
      <c r="F397" s="302" t="s">
        <v>3317</v>
      </c>
      <c r="G397" s="300"/>
      <c r="H397" s="300" t="s">
        <v>3661</v>
      </c>
      <c r="I397" s="300" t="s">
        <v>3658</v>
      </c>
      <c r="J397" s="51" t="str">
        <f t="shared" si="12"/>
        <v>TinPT Indora Ermulti</v>
      </c>
      <c r="K397" s="51" t="str">
        <f t="shared" si="13"/>
        <v>TinPT Indora Ermulti</v>
      </c>
    </row>
    <row r="398" spans="1:11" ht="10.5" customHeight="1">
      <c r="A398" s="300" t="s">
        <v>2430</v>
      </c>
      <c r="B398" s="300" t="s">
        <v>3704</v>
      </c>
      <c r="C398" s="300" t="s">
        <v>1279</v>
      </c>
      <c r="D398" s="300" t="s">
        <v>2344</v>
      </c>
      <c r="E398" s="300" t="s">
        <v>1483</v>
      </c>
      <c r="F398" s="302" t="s">
        <v>3317</v>
      </c>
      <c r="G398" s="300"/>
      <c r="H398" s="300" t="s">
        <v>3661</v>
      </c>
      <c r="I398" s="300" t="s">
        <v>3658</v>
      </c>
      <c r="J398" s="51" t="str">
        <f t="shared" si="12"/>
        <v>TinPT Indra Eramult Logam Industri</v>
      </c>
      <c r="K398" s="51" t="str">
        <f t="shared" si="13"/>
        <v>TinPT Indra Eramult Logam Industri</v>
      </c>
    </row>
    <row r="399" spans="1:11" ht="10.5" customHeight="1">
      <c r="A399" s="300" t="s">
        <v>2430</v>
      </c>
      <c r="B399" s="300" t="s">
        <v>2843</v>
      </c>
      <c r="C399" s="300" t="s">
        <v>2843</v>
      </c>
      <c r="D399" s="300" t="s">
        <v>2344</v>
      </c>
      <c r="E399" s="300" t="s">
        <v>2844</v>
      </c>
      <c r="F399" s="302" t="s">
        <v>3317</v>
      </c>
      <c r="G399" s="300"/>
      <c r="H399" s="300" t="s">
        <v>3657</v>
      </c>
      <c r="I399" s="300" t="s">
        <v>3658</v>
      </c>
      <c r="J399" s="51" t="str">
        <f t="shared" si="12"/>
        <v>TinPT Inti Stania Prima</v>
      </c>
      <c r="K399" s="51" t="str">
        <f t="shared" si="13"/>
        <v>TinPT Inti Stania Prima</v>
      </c>
    </row>
    <row r="400" spans="1:11" ht="10.5" customHeight="1">
      <c r="A400" s="300" t="s">
        <v>2430</v>
      </c>
      <c r="B400" s="301" t="s">
        <v>4483</v>
      </c>
      <c r="C400" s="301" t="s">
        <v>4483</v>
      </c>
      <c r="D400" s="301" t="s">
        <v>2344</v>
      </c>
      <c r="E400" s="300" t="s">
        <v>2794</v>
      </c>
      <c r="F400" s="302" t="s">
        <v>3317</v>
      </c>
      <c r="G400" s="300"/>
      <c r="H400" s="300" t="s">
        <v>3659</v>
      </c>
      <c r="I400" s="300" t="s">
        <v>3658</v>
      </c>
      <c r="J400" s="51" t="str">
        <f t="shared" si="12"/>
        <v>TinPT Justindo</v>
      </c>
      <c r="K400" s="51" t="str">
        <f t="shared" si="13"/>
        <v>TinPT Justindo</v>
      </c>
    </row>
    <row r="401" spans="1:11" ht="10.5" customHeight="1">
      <c r="A401" s="300" t="s">
        <v>2430</v>
      </c>
      <c r="B401" s="300" t="s">
        <v>1257</v>
      </c>
      <c r="C401" s="300" t="s">
        <v>1257</v>
      </c>
      <c r="D401" s="300" t="s">
        <v>2344</v>
      </c>
      <c r="E401" s="300" t="s">
        <v>1486</v>
      </c>
      <c r="F401" s="302" t="s">
        <v>3317</v>
      </c>
      <c r="G401" s="300"/>
      <c r="H401" s="300" t="s">
        <v>3706</v>
      </c>
      <c r="I401" s="300" t="s">
        <v>3705</v>
      </c>
      <c r="J401" s="51" t="str">
        <f t="shared" si="12"/>
        <v>TinPT Karimun Mining</v>
      </c>
      <c r="K401" s="51" t="str">
        <f t="shared" si="13"/>
        <v>TinPT Karimun Mining</v>
      </c>
    </row>
    <row r="402" spans="1:11" ht="10.5" customHeight="1">
      <c r="A402" s="300" t="s">
        <v>2430</v>
      </c>
      <c r="B402" s="305" t="s">
        <v>4615</v>
      </c>
      <c r="C402" s="305" t="s">
        <v>4615</v>
      </c>
      <c r="D402" s="300" t="s">
        <v>2344</v>
      </c>
      <c r="E402" s="305" t="s">
        <v>4616</v>
      </c>
      <c r="F402" s="302" t="s">
        <v>3317</v>
      </c>
      <c r="G402" s="300"/>
      <c r="H402" s="300" t="s">
        <v>3657</v>
      </c>
      <c r="I402" s="300" t="s">
        <v>3658</v>
      </c>
      <c r="J402" s="51" t="str">
        <f t="shared" si="12"/>
        <v>TinPT Kijang Jaya Mandiri</v>
      </c>
      <c r="K402" s="51" t="str">
        <f t="shared" si="13"/>
        <v>TinPT Kijang Jaya Mandiri</v>
      </c>
    </row>
    <row r="403" spans="1:11" ht="10.5" customHeight="1">
      <c r="A403" s="300" t="s">
        <v>2430</v>
      </c>
      <c r="B403" s="300" t="s">
        <v>1281</v>
      </c>
      <c r="C403" s="300" t="s">
        <v>1281</v>
      </c>
      <c r="D403" s="300" t="s">
        <v>2344</v>
      </c>
      <c r="E403" s="300" t="s">
        <v>1487</v>
      </c>
      <c r="F403" s="302" t="s">
        <v>3317</v>
      </c>
      <c r="G403" s="300"/>
      <c r="H403" s="300" t="s">
        <v>3657</v>
      </c>
      <c r="I403" s="300" t="s">
        <v>3658</v>
      </c>
      <c r="J403" s="51" t="str">
        <f t="shared" si="12"/>
        <v>TinPT Mitra Stania Prima</v>
      </c>
      <c r="K403" s="51" t="str">
        <f t="shared" si="13"/>
        <v>TinPT Mitra Stania Prima</v>
      </c>
    </row>
    <row r="404" spans="1:11" ht="10.5" customHeight="1">
      <c r="A404" s="300" t="s">
        <v>2430</v>
      </c>
      <c r="B404" s="300" t="s">
        <v>2806</v>
      </c>
      <c r="C404" s="300" t="s">
        <v>2806</v>
      </c>
      <c r="D404" s="300" t="s">
        <v>2344</v>
      </c>
      <c r="E404" s="300" t="s">
        <v>2807</v>
      </c>
      <c r="F404" s="302" t="s">
        <v>3317</v>
      </c>
      <c r="G404" s="300"/>
      <c r="H404" s="300" t="s">
        <v>3657</v>
      </c>
      <c r="I404" s="300" t="s">
        <v>3658</v>
      </c>
      <c r="J404" s="51" t="str">
        <f t="shared" si="12"/>
        <v>TinPT Panca Mega Persada</v>
      </c>
      <c r="K404" s="51" t="str">
        <f t="shared" si="13"/>
        <v>TinPT Panca Mega Persada</v>
      </c>
    </row>
    <row r="405" spans="1:11" ht="10.5" customHeight="1">
      <c r="A405" s="300" t="s">
        <v>2430</v>
      </c>
      <c r="B405" s="300" t="s">
        <v>2891</v>
      </c>
      <c r="C405" s="300" t="s">
        <v>2891</v>
      </c>
      <c r="D405" s="300" t="s">
        <v>2344</v>
      </c>
      <c r="E405" s="300" t="s">
        <v>2811</v>
      </c>
      <c r="F405" s="302" t="s">
        <v>3317</v>
      </c>
      <c r="G405" s="300"/>
      <c r="H405" s="300" t="s">
        <v>3659</v>
      </c>
      <c r="I405" s="300" t="s">
        <v>3658</v>
      </c>
      <c r="J405" s="51" t="str">
        <f t="shared" si="12"/>
        <v>TinPT Pelat Timah Nusantara Tbk</v>
      </c>
      <c r="K405" s="51" t="str">
        <f t="shared" si="13"/>
        <v>TinPT Pelat Timah Nusantara Tbk</v>
      </c>
    </row>
    <row r="406" spans="1:11" ht="10.5" customHeight="1">
      <c r="A406" s="300" t="s">
        <v>2430</v>
      </c>
      <c r="B406" s="300" t="s">
        <v>1488</v>
      </c>
      <c r="C406" s="300" t="s">
        <v>1488</v>
      </c>
      <c r="D406" s="300" t="s">
        <v>2344</v>
      </c>
      <c r="E406" s="300" t="s">
        <v>1489</v>
      </c>
      <c r="F406" s="302" t="s">
        <v>3317</v>
      </c>
      <c r="G406" s="300"/>
      <c r="H406" s="300" t="s">
        <v>3702</v>
      </c>
      <c r="I406" s="300" t="s">
        <v>3658</v>
      </c>
      <c r="J406" s="51" t="str">
        <f t="shared" si="12"/>
        <v>TinPT Prima Timah Utama</v>
      </c>
      <c r="K406" s="51" t="str">
        <f t="shared" si="13"/>
        <v>TinPT Prima Timah Utama</v>
      </c>
    </row>
    <row r="407" spans="1:11" ht="10.5" customHeight="1">
      <c r="A407" s="300" t="s">
        <v>2430</v>
      </c>
      <c r="B407" s="300" t="s">
        <v>4399</v>
      </c>
      <c r="C407" s="300" t="s">
        <v>4399</v>
      </c>
      <c r="D407" s="300" t="s">
        <v>2344</v>
      </c>
      <c r="E407" s="300" t="s">
        <v>1490</v>
      </c>
      <c r="F407" s="302" t="s">
        <v>3317</v>
      </c>
      <c r="G407" s="300"/>
      <c r="H407" s="300" t="s">
        <v>3657</v>
      </c>
      <c r="I407" s="300" t="s">
        <v>3658</v>
      </c>
      <c r="J407" s="51" t="str">
        <f t="shared" si="12"/>
        <v>TinPT Refined Bangka Tin</v>
      </c>
      <c r="K407" s="51" t="str">
        <f t="shared" si="13"/>
        <v>TinPT Refined Bangka Tin</v>
      </c>
    </row>
    <row r="408" spans="1:11" ht="10.5" customHeight="1">
      <c r="A408" s="300" t="s">
        <v>2430</v>
      </c>
      <c r="B408" s="300" t="s">
        <v>1282</v>
      </c>
      <c r="C408" s="300" t="s">
        <v>1282</v>
      </c>
      <c r="D408" s="300" t="s">
        <v>2344</v>
      </c>
      <c r="E408" s="300" t="s">
        <v>1491</v>
      </c>
      <c r="F408" s="302" t="s">
        <v>3317</v>
      </c>
      <c r="G408" s="300"/>
      <c r="H408" s="300" t="s">
        <v>3661</v>
      </c>
      <c r="I408" s="300" t="s">
        <v>3658</v>
      </c>
      <c r="J408" s="51" t="str">
        <f t="shared" si="12"/>
        <v>TinPT Sariwiguna Binasentosa</v>
      </c>
      <c r="K408" s="51" t="str">
        <f t="shared" si="13"/>
        <v>TinPT Sariwiguna Binasentosa</v>
      </c>
    </row>
    <row r="409" spans="1:11" s="270" customFormat="1" ht="10.15" customHeight="1">
      <c r="A409" s="300" t="s">
        <v>2430</v>
      </c>
      <c r="B409" s="300" t="s">
        <v>4400</v>
      </c>
      <c r="C409" s="300" t="s">
        <v>4400</v>
      </c>
      <c r="D409" s="300" t="s">
        <v>2344</v>
      </c>
      <c r="E409" s="300" t="s">
        <v>2808</v>
      </c>
      <c r="F409" s="302" t="s">
        <v>3317</v>
      </c>
      <c r="G409" s="300"/>
      <c r="H409" s="300" t="s">
        <v>3657</v>
      </c>
      <c r="I409" s="300" t="s">
        <v>3658</v>
      </c>
      <c r="J409" s="51" t="str">
        <f t="shared" si="12"/>
        <v>TinPT Seirama Tin Investment</v>
      </c>
      <c r="K409" s="51" t="str">
        <f t="shared" si="13"/>
        <v>TinPT Seirama Tin Investment</v>
      </c>
    </row>
    <row r="410" spans="1:11" ht="10.5" customHeight="1">
      <c r="A410" s="300" t="s">
        <v>2430</v>
      </c>
      <c r="B410" s="300" t="s">
        <v>2475</v>
      </c>
      <c r="C410" s="300" t="s">
        <v>2475</v>
      </c>
      <c r="D410" s="300" t="s">
        <v>2344</v>
      </c>
      <c r="E410" s="300" t="s">
        <v>1492</v>
      </c>
      <c r="F410" s="302" t="s">
        <v>3317</v>
      </c>
      <c r="G410" s="300"/>
      <c r="H410" s="300" t="s">
        <v>3661</v>
      </c>
      <c r="I410" s="300" t="s">
        <v>3658</v>
      </c>
      <c r="J410" s="51" t="str">
        <f t="shared" si="12"/>
        <v>TinPT Stanindo Inti Perkasa</v>
      </c>
      <c r="K410" s="51" t="str">
        <f t="shared" si="13"/>
        <v>TinPT Stanindo Inti Perkasa</v>
      </c>
    </row>
    <row r="411" spans="1:11" ht="10.5" customHeight="1">
      <c r="A411" s="300" t="s">
        <v>2430</v>
      </c>
      <c r="B411" s="304" t="s">
        <v>4567</v>
      </c>
      <c r="C411" s="304" t="s">
        <v>4567</v>
      </c>
      <c r="D411" s="300" t="s">
        <v>2344</v>
      </c>
      <c r="E411" s="304" t="s">
        <v>4568</v>
      </c>
      <c r="F411" s="302" t="s">
        <v>3317</v>
      </c>
      <c r="G411" s="300"/>
      <c r="H411" s="300" t="s">
        <v>3659</v>
      </c>
      <c r="I411" s="300" t="s">
        <v>3658</v>
      </c>
      <c r="J411" s="51" t="str">
        <f t="shared" si="12"/>
        <v>TinPT Sukses Inti Makmur</v>
      </c>
      <c r="K411" s="51" t="str">
        <f t="shared" si="13"/>
        <v>TinPT Sukses Inti Makmur</v>
      </c>
    </row>
    <row r="412" spans="1:11" ht="10.5" customHeight="1">
      <c r="A412" s="300" t="s">
        <v>2430</v>
      </c>
      <c r="B412" s="300" t="s">
        <v>2809</v>
      </c>
      <c r="C412" s="300" t="s">
        <v>2809</v>
      </c>
      <c r="D412" s="300" t="s">
        <v>2344</v>
      </c>
      <c r="E412" s="300" t="s">
        <v>2810</v>
      </c>
      <c r="F412" s="302" t="s">
        <v>3317</v>
      </c>
      <c r="G412" s="300"/>
      <c r="H412" s="300" t="s">
        <v>3661</v>
      </c>
      <c r="I412" s="300" t="s">
        <v>3658</v>
      </c>
      <c r="J412" s="51" t="str">
        <f t="shared" si="12"/>
        <v>TinPT Sumber Jaya Indah</v>
      </c>
      <c r="K412" s="51" t="str">
        <f t="shared" si="13"/>
        <v>TinPT Sumber Jaya Indah</v>
      </c>
    </row>
    <row r="413" spans="1:11" ht="10.5" customHeight="1">
      <c r="A413" s="300" t="s">
        <v>2430</v>
      </c>
      <c r="B413" s="300" t="s">
        <v>2055</v>
      </c>
      <c r="C413" s="300" t="s">
        <v>3709</v>
      </c>
      <c r="D413" s="300" t="s">
        <v>2344</v>
      </c>
      <c r="E413" s="300" t="s">
        <v>1518</v>
      </c>
      <c r="F413" s="302" t="s">
        <v>3317</v>
      </c>
      <c r="G413" s="300"/>
      <c r="H413" s="300" t="s">
        <v>3710</v>
      </c>
      <c r="I413" s="300" t="s">
        <v>3711</v>
      </c>
      <c r="J413" s="51" t="str">
        <f t="shared" si="12"/>
        <v>TinPT Tambang Timah</v>
      </c>
      <c r="K413" s="51" t="str">
        <f t="shared" si="13"/>
        <v>TinPT Tambang Timah</v>
      </c>
    </row>
    <row r="414" spans="1:11" ht="10.5" customHeight="1">
      <c r="A414" s="300" t="s">
        <v>2430</v>
      </c>
      <c r="B414" s="300" t="s">
        <v>2056</v>
      </c>
      <c r="C414" s="300" t="s">
        <v>4499</v>
      </c>
      <c r="D414" s="300" t="s">
        <v>2344</v>
      </c>
      <c r="E414" s="300" t="s">
        <v>1493</v>
      </c>
      <c r="F414" s="302" t="s">
        <v>3317</v>
      </c>
      <c r="G414" s="300"/>
      <c r="H414" s="300" t="s">
        <v>3713</v>
      </c>
      <c r="I414" s="300" t="s">
        <v>3658</v>
      </c>
      <c r="J414" s="51" t="str">
        <f t="shared" si="12"/>
        <v>TinPT Timah</v>
      </c>
      <c r="K414" s="51" t="str">
        <f t="shared" si="13"/>
        <v>TinPT Timah</v>
      </c>
    </row>
    <row r="415" spans="1:11" ht="10.5" customHeight="1">
      <c r="A415" s="300" t="s">
        <v>2430</v>
      </c>
      <c r="B415" s="300" t="s">
        <v>3709</v>
      </c>
      <c r="C415" s="300" t="s">
        <v>3709</v>
      </c>
      <c r="D415" s="300" t="s">
        <v>2344</v>
      </c>
      <c r="E415" s="300" t="s">
        <v>1518</v>
      </c>
      <c r="F415" s="302" t="s">
        <v>3317</v>
      </c>
      <c r="G415" s="300"/>
      <c r="H415" s="300" t="s">
        <v>3710</v>
      </c>
      <c r="I415" s="300" t="s">
        <v>3711</v>
      </c>
      <c r="J415" s="51" t="str">
        <f t="shared" si="12"/>
        <v>TinPT Timah (Persero) Tbk Kundur</v>
      </c>
      <c r="K415" s="51" t="str">
        <f t="shared" si="13"/>
        <v>TinPT Timah (Persero) Tbk Kundur</v>
      </c>
    </row>
    <row r="416" spans="1:11" ht="10.5" customHeight="1">
      <c r="A416" s="300" t="s">
        <v>2430</v>
      </c>
      <c r="B416" s="300" t="s">
        <v>4499</v>
      </c>
      <c r="C416" s="300" t="s">
        <v>4499</v>
      </c>
      <c r="D416" s="300" t="s">
        <v>2344</v>
      </c>
      <c r="E416" s="300" t="s">
        <v>1493</v>
      </c>
      <c r="F416" s="302" t="s">
        <v>3317</v>
      </c>
      <c r="G416" s="300"/>
      <c r="H416" s="300" t="s">
        <v>3713</v>
      </c>
      <c r="I416" s="300" t="s">
        <v>3658</v>
      </c>
      <c r="J416" s="51" t="str">
        <f t="shared" si="12"/>
        <v>TinPT Timah (Persero) Tbk Mentok</v>
      </c>
      <c r="K416" s="51" t="str">
        <f t="shared" si="13"/>
        <v>TinPT Timah (Persero) Tbk Mentok</v>
      </c>
    </row>
    <row r="417" spans="1:11" ht="10.5" customHeight="1">
      <c r="A417" s="300" t="s">
        <v>2430</v>
      </c>
      <c r="B417" s="300" t="s">
        <v>2693</v>
      </c>
      <c r="C417" s="300" t="s">
        <v>4499</v>
      </c>
      <c r="D417" s="300" t="s">
        <v>2344</v>
      </c>
      <c r="E417" s="300" t="s">
        <v>1493</v>
      </c>
      <c r="F417" s="302" t="s">
        <v>3317</v>
      </c>
      <c r="G417" s="300"/>
      <c r="H417" s="300" t="s">
        <v>3713</v>
      </c>
      <c r="I417" s="300" t="s">
        <v>3658</v>
      </c>
      <c r="J417" s="51" t="str">
        <f t="shared" si="12"/>
        <v>TinPT Timah (Persero), Tbk</v>
      </c>
      <c r="K417" s="51" t="str">
        <f t="shared" si="13"/>
        <v>TinPT Timah (Persero), Tbk</v>
      </c>
    </row>
    <row r="418" spans="1:11" ht="10.5" customHeight="1">
      <c r="A418" s="300" t="s">
        <v>2430</v>
      </c>
      <c r="B418" s="300" t="s">
        <v>4553</v>
      </c>
      <c r="C418" s="300" t="s">
        <v>2891</v>
      </c>
      <c r="D418" s="300" t="s">
        <v>2344</v>
      </c>
      <c r="E418" s="300" t="s">
        <v>2811</v>
      </c>
      <c r="F418" s="302" t="s">
        <v>3317</v>
      </c>
      <c r="G418" s="300"/>
      <c r="H418" s="300" t="s">
        <v>3659</v>
      </c>
      <c r="I418" s="300" t="s">
        <v>3658</v>
      </c>
      <c r="J418" s="51" t="str">
        <f t="shared" si="12"/>
        <v>TinPT Timah Nusantara</v>
      </c>
      <c r="K418" s="51" t="str">
        <f t="shared" si="13"/>
        <v>TinPT Timah Nusantara</v>
      </c>
    </row>
    <row r="419" spans="1:11" ht="10.5" customHeight="1">
      <c r="A419" s="300" t="s">
        <v>2430</v>
      </c>
      <c r="B419" s="300" t="s">
        <v>1045</v>
      </c>
      <c r="C419" s="300" t="s">
        <v>1045</v>
      </c>
      <c r="D419" s="300" t="s">
        <v>2344</v>
      </c>
      <c r="E419" s="300" t="s">
        <v>1494</v>
      </c>
      <c r="F419" s="302" t="s">
        <v>3317</v>
      </c>
      <c r="G419" s="300"/>
      <c r="H419" s="300" t="s">
        <v>3661</v>
      </c>
      <c r="I419" s="300" t="s">
        <v>3658</v>
      </c>
      <c r="J419" s="51" t="str">
        <f t="shared" si="12"/>
        <v>TinPT Tinindo Inter Nusa</v>
      </c>
      <c r="K419" s="51" t="str">
        <f t="shared" si="13"/>
        <v>TinPT Tinindo Inter Nusa</v>
      </c>
    </row>
    <row r="420" spans="1:11" ht="10.5" customHeight="1">
      <c r="A420" s="300" t="s">
        <v>2430</v>
      </c>
      <c r="B420" s="300" t="s">
        <v>2845</v>
      </c>
      <c r="C420" s="300" t="s">
        <v>2845</v>
      </c>
      <c r="D420" s="300" t="s">
        <v>2344</v>
      </c>
      <c r="E420" s="300" t="s">
        <v>2846</v>
      </c>
      <c r="F420" s="302" t="s">
        <v>3317</v>
      </c>
      <c r="G420" s="300"/>
      <c r="H420" s="300" t="s">
        <v>3732</v>
      </c>
      <c r="I420" s="300" t="s">
        <v>3708</v>
      </c>
      <c r="J420" s="51" t="str">
        <f t="shared" si="12"/>
        <v>TinPT Tirus Putra Mandiri</v>
      </c>
      <c r="K420" s="51" t="str">
        <f t="shared" si="13"/>
        <v>TinPT Tirus Putra Mandiri</v>
      </c>
    </row>
    <row r="421" spans="1:11" ht="10.5" customHeight="1">
      <c r="A421" s="300" t="s">
        <v>2430</v>
      </c>
      <c r="B421" s="300" t="s">
        <v>4579</v>
      </c>
      <c r="C421" s="300" t="s">
        <v>4579</v>
      </c>
      <c r="D421" s="300" t="s">
        <v>2344</v>
      </c>
      <c r="E421" s="308" t="s">
        <v>4580</v>
      </c>
      <c r="F421" s="302" t="s">
        <v>3317</v>
      </c>
      <c r="G421" s="300"/>
      <c r="H421" s="300" t="s">
        <v>4581</v>
      </c>
      <c r="I421" s="300" t="s">
        <v>3658</v>
      </c>
      <c r="J421" s="51" t="str">
        <f t="shared" si="12"/>
        <v>TinPT Tommy Utama</v>
      </c>
      <c r="K421" s="51" t="str">
        <f t="shared" si="13"/>
        <v>TinPT Tommy Utama</v>
      </c>
    </row>
    <row r="422" spans="1:11" ht="10.5" customHeight="1">
      <c r="A422" s="309" t="s">
        <v>2430</v>
      </c>
      <c r="B422" s="309" t="s">
        <v>4417</v>
      </c>
      <c r="C422" s="309" t="s">
        <v>4417</v>
      </c>
      <c r="D422" s="309" t="s">
        <v>2344</v>
      </c>
      <c r="E422" s="309" t="s">
        <v>2847</v>
      </c>
      <c r="F422" s="310" t="s">
        <v>3317</v>
      </c>
      <c r="G422" s="309"/>
      <c r="H422" s="309" t="s">
        <v>3733</v>
      </c>
      <c r="I422" s="309" t="s">
        <v>3734</v>
      </c>
      <c r="J422" s="51" t="str">
        <f t="shared" si="12"/>
        <v>TinPT Wahana Perkit Jaya</v>
      </c>
      <c r="K422" s="51" t="str">
        <f t="shared" si="13"/>
        <v>TinPT Wahana Perkit Jaya</v>
      </c>
    </row>
    <row r="423" spans="1:11" ht="10.5" customHeight="1">
      <c r="A423" s="300" t="s">
        <v>2430</v>
      </c>
      <c r="B423" s="300" t="s">
        <v>4531</v>
      </c>
      <c r="C423" s="300" t="s">
        <v>4531</v>
      </c>
      <c r="D423" s="300" t="s">
        <v>2276</v>
      </c>
      <c r="E423" s="300" t="s">
        <v>3753</v>
      </c>
      <c r="F423" s="302" t="s">
        <v>3317</v>
      </c>
      <c r="G423" s="300"/>
      <c r="H423" s="300" t="s">
        <v>3582</v>
      </c>
      <c r="I423" s="300" t="s">
        <v>3639</v>
      </c>
      <c r="J423" s="51" t="str">
        <f t="shared" si="12"/>
        <v>TinResind Indústria e Comércio Ltda.</v>
      </c>
      <c r="K423" s="51" t="str">
        <f t="shared" si="13"/>
        <v>TinResind Indústria e Comércio Ltda.</v>
      </c>
    </row>
    <row r="424" spans="1:11" ht="10.5" customHeight="1">
      <c r="A424" s="300" t="s">
        <v>2430</v>
      </c>
      <c r="B424" s="300" t="s">
        <v>1495</v>
      </c>
      <c r="C424" s="300" t="s">
        <v>1495</v>
      </c>
      <c r="D424" s="300" t="s">
        <v>1855</v>
      </c>
      <c r="E424" s="300" t="s">
        <v>1496</v>
      </c>
      <c r="F424" s="302" t="s">
        <v>3317</v>
      </c>
      <c r="G424" s="300"/>
      <c r="H424" s="300" t="s">
        <v>3715</v>
      </c>
      <c r="I424" s="300" t="s">
        <v>3496</v>
      </c>
      <c r="J424" s="51" t="str">
        <f t="shared" si="12"/>
        <v>TinRui Da Hung</v>
      </c>
      <c r="K424" s="51" t="str">
        <f t="shared" si="13"/>
        <v>TinRui Da Hung</v>
      </c>
    </row>
    <row r="425" spans="1:11" ht="10.5" customHeight="1">
      <c r="A425" s="300" t="s">
        <v>2430</v>
      </c>
      <c r="B425" s="300" t="s">
        <v>4554</v>
      </c>
      <c r="C425" s="300" t="s">
        <v>3731</v>
      </c>
      <c r="D425" s="300" t="s">
        <v>2287</v>
      </c>
      <c r="E425" s="300" t="s">
        <v>1501</v>
      </c>
      <c r="F425" s="302" t="s">
        <v>3317</v>
      </c>
      <c r="G425" s="300"/>
      <c r="H425" s="300" t="s">
        <v>3672</v>
      </c>
      <c r="I425" s="300" t="s">
        <v>3357</v>
      </c>
      <c r="J425" s="51" t="str">
        <f t="shared" si="12"/>
        <v>TinSmelting Branch of Yunnan Tin Company Ltd</v>
      </c>
      <c r="K425" s="51" t="str">
        <f t="shared" si="13"/>
        <v>TinSmelting Branch of Yunnan Tin Company Ltd</v>
      </c>
    </row>
    <row r="426" spans="1:11" ht="9.6" customHeight="1">
      <c r="A426" s="300" t="s">
        <v>2430</v>
      </c>
      <c r="B426" s="300" t="s">
        <v>4406</v>
      </c>
      <c r="C426" s="300" t="s">
        <v>4406</v>
      </c>
      <c r="D426" s="300" t="s">
        <v>2276</v>
      </c>
      <c r="E426" s="300" t="s">
        <v>1497</v>
      </c>
      <c r="F426" s="302" t="s">
        <v>3317</v>
      </c>
      <c r="G426" s="300"/>
      <c r="H426" s="300" t="s">
        <v>3716</v>
      </c>
      <c r="I426" s="300" t="s">
        <v>3513</v>
      </c>
      <c r="J426" s="51" t="str">
        <f t="shared" si="12"/>
        <v>TinSoft Metais Ltda.</v>
      </c>
      <c r="K426" s="51" t="str">
        <f t="shared" si="13"/>
        <v>TinSoft Metais Ltda.</v>
      </c>
    </row>
    <row r="427" spans="1:11" ht="10.5" customHeight="1">
      <c r="A427" s="300" t="s">
        <v>2430</v>
      </c>
      <c r="B427" s="300" t="s">
        <v>74</v>
      </c>
      <c r="C427" s="300" t="s">
        <v>2054</v>
      </c>
      <c r="D427" s="300" t="s">
        <v>1845</v>
      </c>
      <c r="E427" s="300" t="s">
        <v>1498</v>
      </c>
      <c r="F427" s="302" t="s">
        <v>3317</v>
      </c>
      <c r="G427" s="300"/>
      <c r="H427" s="300" t="s">
        <v>3717</v>
      </c>
      <c r="I427" s="300" t="s">
        <v>3718</v>
      </c>
      <c r="J427" s="51" t="str">
        <f t="shared" si="12"/>
        <v>TinThai Solder Industry Corp., Ltd.</v>
      </c>
      <c r="K427" s="51" t="str">
        <f t="shared" si="13"/>
        <v>TinThai Solder Industry Corp., Ltd.</v>
      </c>
    </row>
    <row r="428" spans="1:11" ht="10.5" customHeight="1">
      <c r="A428" s="300" t="s">
        <v>2430</v>
      </c>
      <c r="B428" s="300" t="s">
        <v>3719</v>
      </c>
      <c r="C428" s="300" t="s">
        <v>2054</v>
      </c>
      <c r="D428" s="300" t="s">
        <v>1845</v>
      </c>
      <c r="E428" s="300" t="s">
        <v>1498</v>
      </c>
      <c r="F428" s="302" t="s">
        <v>3317</v>
      </c>
      <c r="G428" s="300"/>
      <c r="H428" s="300" t="s">
        <v>3717</v>
      </c>
      <c r="I428" s="300" t="s">
        <v>3718</v>
      </c>
      <c r="J428" s="51" t="str">
        <f t="shared" si="12"/>
        <v>TinThailand Smelting &amp; Refining Co Ltd</v>
      </c>
      <c r="K428" s="51" t="str">
        <f t="shared" si="13"/>
        <v>TinThailand Smelting &amp; Refining Co Ltd</v>
      </c>
    </row>
    <row r="429" spans="1:11" ht="10.5" customHeight="1">
      <c r="A429" s="300" t="s">
        <v>2430</v>
      </c>
      <c r="B429" s="300" t="s">
        <v>2054</v>
      </c>
      <c r="C429" s="300" t="s">
        <v>2054</v>
      </c>
      <c r="D429" s="300" t="s">
        <v>1845</v>
      </c>
      <c r="E429" s="300" t="s">
        <v>1498</v>
      </c>
      <c r="F429" s="302" t="s">
        <v>3317</v>
      </c>
      <c r="G429" s="300"/>
      <c r="H429" s="300" t="s">
        <v>3717</v>
      </c>
      <c r="I429" s="300" t="s">
        <v>3718</v>
      </c>
      <c r="J429" s="51" t="str">
        <f t="shared" si="12"/>
        <v>TinThaisarco</v>
      </c>
      <c r="K429" s="51" t="str">
        <f t="shared" si="13"/>
        <v>TinThaisarco</v>
      </c>
    </row>
    <row r="430" spans="1:11" ht="10.5" customHeight="1">
      <c r="A430" s="300" t="s">
        <v>2430</v>
      </c>
      <c r="B430" s="300" t="s">
        <v>3722</v>
      </c>
      <c r="C430" s="300" t="s">
        <v>3720</v>
      </c>
      <c r="D430" s="300" t="s">
        <v>2287</v>
      </c>
      <c r="E430" s="300" t="s">
        <v>3721</v>
      </c>
      <c r="F430" s="302" t="s">
        <v>3317</v>
      </c>
      <c r="G430" s="300"/>
      <c r="H430" s="300" t="s">
        <v>3672</v>
      </c>
      <c r="I430" s="300" t="s">
        <v>3357</v>
      </c>
      <c r="J430" s="51" t="str">
        <f t="shared" si="12"/>
        <v>TinThe Gejiu cloud new colored electrolytic</v>
      </c>
      <c r="K430" s="51" t="str">
        <f t="shared" si="13"/>
        <v>TinThe Gejiu cloud new colored electrolytic</v>
      </c>
    </row>
    <row r="431" spans="1:11" ht="10.5" customHeight="1">
      <c r="A431" s="300" t="s">
        <v>2430</v>
      </c>
      <c r="B431" s="300" t="s">
        <v>75</v>
      </c>
      <c r="C431" s="300" t="s">
        <v>3731</v>
      </c>
      <c r="D431" s="300" t="s">
        <v>2287</v>
      </c>
      <c r="E431" s="300" t="s">
        <v>1501</v>
      </c>
      <c r="F431" s="302" t="s">
        <v>3317</v>
      </c>
      <c r="G431" s="300"/>
      <c r="H431" s="300" t="s">
        <v>3672</v>
      </c>
      <c r="I431" s="300" t="s">
        <v>3357</v>
      </c>
      <c r="J431" s="51" t="str">
        <f t="shared" si="12"/>
        <v>TinTin Products Manufacturing Co.LTD. of YTCL</v>
      </c>
      <c r="K431" s="51" t="str">
        <f t="shared" si="13"/>
        <v>TinTin Products Manufacturing Co.LTD. of YTCL</v>
      </c>
    </row>
    <row r="432" spans="1:11" ht="10.5" customHeight="1">
      <c r="A432" s="300" t="s">
        <v>2430</v>
      </c>
      <c r="B432" s="300" t="s">
        <v>3691</v>
      </c>
      <c r="C432" s="300" t="s">
        <v>2057</v>
      </c>
      <c r="D432" s="300" t="s">
        <v>2276</v>
      </c>
      <c r="E432" s="300" t="s">
        <v>1473</v>
      </c>
      <c r="F432" s="302" t="s">
        <v>3317</v>
      </c>
      <c r="G432" s="300"/>
      <c r="H432" s="300" t="s">
        <v>3690</v>
      </c>
      <c r="I432" s="300" t="s">
        <v>3513</v>
      </c>
      <c r="J432" s="51" t="str">
        <f t="shared" si="12"/>
        <v>TinToboca/ Paranapenema</v>
      </c>
      <c r="K432" s="51" t="str">
        <f t="shared" si="13"/>
        <v>TinToboca/ Paranapenema</v>
      </c>
    </row>
    <row r="433" spans="1:11" ht="10.5" customHeight="1">
      <c r="A433" s="300" t="s">
        <v>2430</v>
      </c>
      <c r="B433" s="300" t="s">
        <v>3747</v>
      </c>
      <c r="C433" s="300" t="s">
        <v>3747</v>
      </c>
      <c r="D433" s="300" t="s">
        <v>1868</v>
      </c>
      <c r="E433" s="300" t="s">
        <v>3748</v>
      </c>
      <c r="F433" s="302" t="s">
        <v>3317</v>
      </c>
      <c r="G433" s="300"/>
      <c r="H433" s="300" t="s">
        <v>3749</v>
      </c>
      <c r="I433" s="300" t="s">
        <v>3750</v>
      </c>
      <c r="J433" s="51" t="str">
        <f t="shared" si="12"/>
        <v>TinTuyen Quang Non-Ferrous Metals Joint Stock Company</v>
      </c>
      <c r="K433" s="51" t="str">
        <f t="shared" si="13"/>
        <v>TinTuyen Quang Non-Ferrous Metals Joint Stock Company</v>
      </c>
    </row>
    <row r="434" spans="1:11" ht="10.5" customHeight="1">
      <c r="A434" s="300" t="s">
        <v>2430</v>
      </c>
      <c r="B434" s="300" t="s">
        <v>3714</v>
      </c>
      <c r="C434" s="300" t="s">
        <v>4499</v>
      </c>
      <c r="D434" s="300" t="s">
        <v>2344</v>
      </c>
      <c r="E434" s="300" t="s">
        <v>1493</v>
      </c>
      <c r="F434" s="302" t="s">
        <v>3317</v>
      </c>
      <c r="G434" s="300"/>
      <c r="H434" s="300" t="s">
        <v>3713</v>
      </c>
      <c r="I434" s="300" t="s">
        <v>3658</v>
      </c>
      <c r="J434" s="51" t="str">
        <f t="shared" si="12"/>
        <v>TinUnit Metalurgi PT Timah Persero TBK</v>
      </c>
      <c r="K434" s="51" t="str">
        <f t="shared" si="13"/>
        <v>TinUnit Metalurgi PT Timah Persero TBK</v>
      </c>
    </row>
    <row r="435" spans="1:11" ht="10.5" customHeight="1">
      <c r="A435" s="300" t="s">
        <v>2430</v>
      </c>
      <c r="B435" s="300" t="s">
        <v>4555</v>
      </c>
      <c r="C435" s="300" t="s">
        <v>3709</v>
      </c>
      <c r="D435" s="300" t="s">
        <v>2344</v>
      </c>
      <c r="E435" s="300" t="s">
        <v>1518</v>
      </c>
      <c r="F435" s="302" t="s">
        <v>3317</v>
      </c>
      <c r="G435" s="300"/>
      <c r="H435" s="300" t="s">
        <v>3710</v>
      </c>
      <c r="I435" s="300" t="s">
        <v>3711</v>
      </c>
      <c r="J435" s="51" t="str">
        <f t="shared" si="12"/>
        <v>TinUnit Timah Kundur PT Tambang</v>
      </c>
      <c r="K435" s="51" t="str">
        <f t="shared" si="13"/>
        <v>TinUnit Timah Kundur PT Tambang</v>
      </c>
    </row>
    <row r="436" spans="1:11" ht="10.5" customHeight="1">
      <c r="A436" s="300" t="s">
        <v>2430</v>
      </c>
      <c r="B436" s="300" t="s">
        <v>3724</v>
      </c>
      <c r="C436" s="300" t="s">
        <v>3724</v>
      </c>
      <c r="D436" s="300" t="s">
        <v>1868</v>
      </c>
      <c r="E436" s="300" t="s">
        <v>3725</v>
      </c>
      <c r="F436" s="302" t="s">
        <v>3317</v>
      </c>
      <c r="G436" s="300"/>
      <c r="H436" s="300" t="s">
        <v>3726</v>
      </c>
      <c r="I436" s="300" t="s">
        <v>3727</v>
      </c>
      <c r="J436" s="51" t="str">
        <f t="shared" si="12"/>
        <v>TinVQB Mineral and Trading Group JSC</v>
      </c>
      <c r="K436" s="51" t="str">
        <f t="shared" si="13"/>
        <v>TinVQB Mineral and Trading Group JSC</v>
      </c>
    </row>
    <row r="437" spans="1:11" ht="10.5" customHeight="1">
      <c r="A437" s="300" t="s">
        <v>2430</v>
      </c>
      <c r="B437" s="300" t="s">
        <v>82</v>
      </c>
      <c r="C437" s="300" t="s">
        <v>82</v>
      </c>
      <c r="D437" s="300" t="s">
        <v>2276</v>
      </c>
      <c r="E437" s="300" t="s">
        <v>1499</v>
      </c>
      <c r="F437" s="302" t="s">
        <v>3317</v>
      </c>
      <c r="G437" s="300"/>
      <c r="H437" s="300" t="s">
        <v>3654</v>
      </c>
      <c r="I437" s="300" t="s">
        <v>3655</v>
      </c>
      <c r="J437" s="51" t="str">
        <f t="shared" si="12"/>
        <v>TinWhite Solder Metalurgia e Mineração Ltda.</v>
      </c>
      <c r="K437" s="51" t="str">
        <f t="shared" si="13"/>
        <v>TinWhite Solder Metalurgia e Mineração Ltda.</v>
      </c>
    </row>
    <row r="438" spans="1:11" ht="10.5" customHeight="1">
      <c r="A438" s="300" t="s">
        <v>2430</v>
      </c>
      <c r="B438" s="300" t="s">
        <v>3728</v>
      </c>
      <c r="C438" s="300" t="s">
        <v>82</v>
      </c>
      <c r="D438" s="300" t="s">
        <v>2276</v>
      </c>
      <c r="E438" s="300" t="s">
        <v>1499</v>
      </c>
      <c r="F438" s="302" t="s">
        <v>3317</v>
      </c>
      <c r="G438" s="300"/>
      <c r="H438" s="300" t="s">
        <v>3654</v>
      </c>
      <c r="I438" s="300" t="s">
        <v>3655</v>
      </c>
      <c r="J438" s="51" t="str">
        <f t="shared" si="12"/>
        <v>TinWhite Solder Metalurgica</v>
      </c>
      <c r="K438" s="51" t="str">
        <f t="shared" si="13"/>
        <v>TinWhite Solder Metalurgica</v>
      </c>
    </row>
    <row r="439" spans="1:11" ht="10.5" customHeight="1">
      <c r="A439" s="300" t="s">
        <v>2430</v>
      </c>
      <c r="B439" s="300" t="s">
        <v>3685</v>
      </c>
      <c r="C439" s="300" t="s">
        <v>2694</v>
      </c>
      <c r="D439" s="300" t="s">
        <v>2287</v>
      </c>
      <c r="E439" s="300" t="s">
        <v>1471</v>
      </c>
      <c r="F439" s="302" t="s">
        <v>3317</v>
      </c>
      <c r="G439" s="300"/>
      <c r="H439" s="300" t="s">
        <v>3681</v>
      </c>
      <c r="I439" s="300" t="s">
        <v>3645</v>
      </c>
      <c r="J439" s="51" t="str">
        <f t="shared" si="12"/>
        <v>TinXiHai - Liuzhou China Tin Group Co ltd</v>
      </c>
      <c r="K439" s="51" t="str">
        <f t="shared" si="13"/>
        <v>TinXiHai - Liuzhou China Tin Group Co ltd</v>
      </c>
    </row>
    <row r="440" spans="1:11" ht="10.5" customHeight="1">
      <c r="A440" s="300" t="s">
        <v>2430</v>
      </c>
      <c r="B440" s="300" t="s">
        <v>2040</v>
      </c>
      <c r="C440" s="300" t="s">
        <v>3731</v>
      </c>
      <c r="D440" s="300" t="s">
        <v>2287</v>
      </c>
      <c r="E440" s="300" t="s">
        <v>1501</v>
      </c>
      <c r="F440" s="302" t="s">
        <v>3317</v>
      </c>
      <c r="G440" s="300"/>
      <c r="H440" s="300" t="s">
        <v>3672</v>
      </c>
      <c r="I440" s="300" t="s">
        <v>3357</v>
      </c>
      <c r="J440" s="51" t="str">
        <f t="shared" si="12"/>
        <v>TinYTCL</v>
      </c>
      <c r="K440" s="51" t="str">
        <f t="shared" si="13"/>
        <v>TinYTCL</v>
      </c>
    </row>
    <row r="441" spans="1:11" ht="10.5" customHeight="1">
      <c r="A441" s="300" t="s">
        <v>2430</v>
      </c>
      <c r="B441" s="300" t="s">
        <v>3723</v>
      </c>
      <c r="C441" s="300" t="s">
        <v>3720</v>
      </c>
      <c r="D441" s="300" t="s">
        <v>2287</v>
      </c>
      <c r="E441" s="300" t="s">
        <v>3721</v>
      </c>
      <c r="F441" s="302" t="s">
        <v>3317</v>
      </c>
      <c r="G441" s="300"/>
      <c r="H441" s="300" t="s">
        <v>3672</v>
      </c>
      <c r="I441" s="300" t="s">
        <v>3357</v>
      </c>
      <c r="J441" s="51" t="str">
        <f t="shared" si="12"/>
        <v>TinYunan Gejiu Yunxin Electrolyze Limited</v>
      </c>
      <c r="K441" s="51" t="str">
        <f t="shared" si="13"/>
        <v>TinYunan Gejiu Yunxin Electrolyze Limited</v>
      </c>
    </row>
    <row r="442" spans="1:11" ht="10.5" customHeight="1">
      <c r="A442" s="300" t="s">
        <v>2430</v>
      </c>
      <c r="B442" s="300" t="s">
        <v>3729</v>
      </c>
      <c r="C442" s="300" t="s">
        <v>4413</v>
      </c>
      <c r="D442" s="300" t="s">
        <v>2287</v>
      </c>
      <c r="E442" s="300" t="s">
        <v>1500</v>
      </c>
      <c r="F442" s="302" t="s">
        <v>3317</v>
      </c>
      <c r="G442" s="300"/>
      <c r="H442" s="300" t="s">
        <v>3672</v>
      </c>
      <c r="I442" s="300" t="s">
        <v>3357</v>
      </c>
      <c r="J442" s="51" t="str">
        <f t="shared" si="12"/>
        <v>TinYunnan Adventure Co., Ltd.</v>
      </c>
      <c r="K442" s="51" t="str">
        <f t="shared" si="13"/>
        <v>TinYunnan Adventure Co., Ltd.</v>
      </c>
    </row>
    <row r="443" spans="1:11" ht="10.5" customHeight="1">
      <c r="A443" s="300" t="s">
        <v>2430</v>
      </c>
      <c r="B443" s="300" t="s">
        <v>4556</v>
      </c>
      <c r="C443" s="300" t="s">
        <v>4413</v>
      </c>
      <c r="D443" s="300" t="s">
        <v>2287</v>
      </c>
      <c r="E443" s="300" t="s">
        <v>1500</v>
      </c>
      <c r="F443" s="302" t="s">
        <v>3317</v>
      </c>
      <c r="G443" s="300"/>
      <c r="H443" s="300" t="s">
        <v>3672</v>
      </c>
      <c r="I443" s="300" t="s">
        <v>3357</v>
      </c>
      <c r="J443" s="51" t="str">
        <f t="shared" si="12"/>
        <v>TinYunnan Chengfeng</v>
      </c>
      <c r="K443" s="51" t="str">
        <f t="shared" si="13"/>
        <v>TinYunnan Chengfeng</v>
      </c>
    </row>
    <row r="444" spans="1:11" ht="10.5" customHeight="1">
      <c r="A444" s="300" t="s">
        <v>2430</v>
      </c>
      <c r="B444" s="300" t="s">
        <v>4413</v>
      </c>
      <c r="C444" s="300" t="s">
        <v>4413</v>
      </c>
      <c r="D444" s="300" t="s">
        <v>2287</v>
      </c>
      <c r="E444" s="300" t="s">
        <v>1500</v>
      </c>
      <c r="F444" s="302" t="s">
        <v>3317</v>
      </c>
      <c r="G444" s="300"/>
      <c r="H444" s="300" t="s">
        <v>3672</v>
      </c>
      <c r="I444" s="300" t="s">
        <v>3357</v>
      </c>
      <c r="J444" s="51" t="str">
        <f t="shared" si="12"/>
        <v>TinYunnan Chengfeng Non-ferrous Metals Co., Ltd.</v>
      </c>
      <c r="K444" s="51" t="str">
        <f t="shared" si="13"/>
        <v>TinYunnan Chengfeng Non-ferrous Metals Co., Ltd.</v>
      </c>
    </row>
    <row r="445" spans="1:11" ht="10.5" customHeight="1">
      <c r="A445" s="300" t="s">
        <v>2430</v>
      </c>
      <c r="B445" s="300" t="s">
        <v>3675</v>
      </c>
      <c r="C445" s="300" t="s">
        <v>3673</v>
      </c>
      <c r="D445" s="300" t="s">
        <v>2287</v>
      </c>
      <c r="E445" s="300" t="s">
        <v>1467</v>
      </c>
      <c r="F445" s="302" t="s">
        <v>3317</v>
      </c>
      <c r="G445" s="300"/>
      <c r="H445" s="300" t="s">
        <v>3672</v>
      </c>
      <c r="I445" s="300" t="s">
        <v>3357</v>
      </c>
      <c r="J445" s="51" t="str">
        <f t="shared" si="12"/>
        <v>TinYunnan Geiju Zili Metallurgy Co. Ltd.</v>
      </c>
      <c r="K445" s="51" t="str">
        <f t="shared" si="13"/>
        <v>TinYunnan Geiju Zili Metallurgy Co. Ltd.</v>
      </c>
    </row>
    <row r="446" spans="1:11" ht="10.5" customHeight="1">
      <c r="A446" s="300" t="s">
        <v>2430</v>
      </c>
      <c r="B446" s="300" t="s">
        <v>83</v>
      </c>
      <c r="C446" s="300" t="s">
        <v>3731</v>
      </c>
      <c r="D446" s="300" t="s">
        <v>2287</v>
      </c>
      <c r="E446" s="300" t="s">
        <v>1501</v>
      </c>
      <c r="F446" s="302" t="s">
        <v>3317</v>
      </c>
      <c r="G446" s="300"/>
      <c r="H446" s="300" t="s">
        <v>3672</v>
      </c>
      <c r="I446" s="300" t="s">
        <v>3357</v>
      </c>
      <c r="J446" s="51" t="str">
        <f t="shared" si="12"/>
        <v>TinYunnan Tin Company, Ltd.</v>
      </c>
      <c r="K446" s="51" t="str">
        <f t="shared" si="13"/>
        <v>TinYunnan Tin Company, Ltd.</v>
      </c>
    </row>
    <row r="447" spans="1:11" ht="10.5" customHeight="1">
      <c r="A447" s="300" t="s">
        <v>2430</v>
      </c>
      <c r="B447" s="300" t="s">
        <v>3731</v>
      </c>
      <c r="C447" s="300" t="s">
        <v>3731</v>
      </c>
      <c r="D447" s="300" t="s">
        <v>2287</v>
      </c>
      <c r="E447" s="300" t="s">
        <v>1501</v>
      </c>
      <c r="F447" s="302" t="s">
        <v>3317</v>
      </c>
      <c r="G447" s="300"/>
      <c r="H447" s="300" t="s">
        <v>3672</v>
      </c>
      <c r="I447" s="300" t="s">
        <v>3357</v>
      </c>
      <c r="J447" s="51" t="str">
        <f t="shared" si="12"/>
        <v>TinYunnan Tin Group (Holding) Company Limited</v>
      </c>
      <c r="K447" s="51" t="str">
        <f t="shared" si="13"/>
        <v>TinYunnan Tin Group (Holding) Company Limited</v>
      </c>
    </row>
    <row r="448" spans="1:11" ht="10.5" customHeight="1">
      <c r="A448" s="300" t="s">
        <v>2430</v>
      </c>
      <c r="B448" s="300" t="s">
        <v>3730</v>
      </c>
      <c r="C448" s="300" t="s">
        <v>4413</v>
      </c>
      <c r="D448" s="300" t="s">
        <v>2287</v>
      </c>
      <c r="E448" s="300" t="s">
        <v>1500</v>
      </c>
      <c r="F448" s="302" t="s">
        <v>3317</v>
      </c>
      <c r="G448" s="300"/>
      <c r="H448" s="300" t="s">
        <v>3672</v>
      </c>
      <c r="I448" s="300" t="s">
        <v>3357</v>
      </c>
      <c r="J448" s="51" t="str">
        <f t="shared" si="12"/>
        <v>TinYunnan wind Nonferrous Metals Co., Ltd.</v>
      </c>
      <c r="K448" s="51" t="str">
        <f t="shared" si="13"/>
        <v>TinYunnan wind Nonferrous Metals Co., Ltd.</v>
      </c>
    </row>
    <row r="449" spans="1:11" ht="10.5" customHeight="1">
      <c r="A449" s="300" t="s">
        <v>2430</v>
      </c>
      <c r="B449" s="300" t="s">
        <v>76</v>
      </c>
      <c r="C449" s="300" t="s">
        <v>3731</v>
      </c>
      <c r="D449" s="300" t="s">
        <v>2287</v>
      </c>
      <c r="E449" s="300" t="s">
        <v>1501</v>
      </c>
      <c r="F449" s="302" t="s">
        <v>3317</v>
      </c>
      <c r="G449" s="300"/>
      <c r="H449" s="300" t="s">
        <v>3672</v>
      </c>
      <c r="I449" s="300" t="s">
        <v>3357</v>
      </c>
      <c r="J449" s="51" t="str">
        <f t="shared" si="12"/>
        <v>TinYuntinic Resources</v>
      </c>
      <c r="K449" s="51" t="str">
        <f t="shared" si="13"/>
        <v>TinYuntinic Resources</v>
      </c>
    </row>
    <row r="450" spans="1:11" ht="10.5" customHeight="1">
      <c r="A450" s="300" t="s">
        <v>2430</v>
      </c>
      <c r="B450" s="300" t="s">
        <v>3814</v>
      </c>
      <c r="C450" s="300"/>
      <c r="D450" s="300"/>
      <c r="E450" s="300"/>
      <c r="F450" s="302"/>
      <c r="G450" s="300"/>
      <c r="H450" s="300"/>
      <c r="I450" s="300"/>
      <c r="J450" s="51" t="str">
        <f t="shared" si="12"/>
        <v>TinSmelter not listed</v>
      </c>
      <c r="K450" s="51" t="str">
        <f t="shared" si="13"/>
        <v>TinSmelter not listed</v>
      </c>
    </row>
    <row r="451" spans="1:11" ht="10.5" customHeight="1">
      <c r="A451" s="300" t="s">
        <v>2432</v>
      </c>
      <c r="B451" s="301" t="s">
        <v>3760</v>
      </c>
      <c r="C451" s="301" t="s">
        <v>3760</v>
      </c>
      <c r="D451" s="301" t="s">
        <v>2355</v>
      </c>
      <c r="E451" s="300" t="s">
        <v>1502</v>
      </c>
      <c r="F451" s="302" t="s">
        <v>3317</v>
      </c>
      <c r="G451" s="300"/>
      <c r="H451" s="300" t="s">
        <v>4365</v>
      </c>
      <c r="I451" s="300" t="s">
        <v>4366</v>
      </c>
      <c r="J451" s="51" t="str">
        <f t="shared" si="12"/>
        <v>TungstenA.L.M.T. TUNGSTEN Corp.</v>
      </c>
      <c r="K451" s="51" t="str">
        <f t="shared" si="13"/>
        <v>TungstenA.L.M.T. TUNGSTEN Corp.</v>
      </c>
    </row>
    <row r="452" spans="1:11" ht="10.5" customHeight="1">
      <c r="A452" s="300" t="s">
        <v>2432</v>
      </c>
      <c r="B452" s="300" t="s">
        <v>4617</v>
      </c>
      <c r="C452" s="300" t="s">
        <v>4617</v>
      </c>
      <c r="D452" s="301" t="s">
        <v>2276</v>
      </c>
      <c r="E452" s="305" t="s">
        <v>4618</v>
      </c>
      <c r="F452" s="302" t="s">
        <v>3317</v>
      </c>
      <c r="G452" s="300"/>
      <c r="H452" s="300" t="s">
        <v>4619</v>
      </c>
      <c r="I452" s="300" t="s">
        <v>3513</v>
      </c>
      <c r="J452" s="51" t="str">
        <f t="shared" si="12"/>
        <v>TungstenACL Metais Eireli</v>
      </c>
      <c r="K452" s="51" t="str">
        <f t="shared" si="13"/>
        <v>TungstenACL Metais Eireli</v>
      </c>
    </row>
    <row r="453" spans="1:11" ht="10.5" customHeight="1">
      <c r="A453" s="300" t="s">
        <v>2432</v>
      </c>
      <c r="B453" s="300" t="s">
        <v>3761</v>
      </c>
      <c r="C453" s="300" t="s">
        <v>3760</v>
      </c>
      <c r="D453" s="301" t="s">
        <v>2355</v>
      </c>
      <c r="E453" s="300" t="s">
        <v>1502</v>
      </c>
      <c r="F453" s="302" t="s">
        <v>3317</v>
      </c>
      <c r="G453" s="300"/>
      <c r="H453" s="300" t="s">
        <v>4365</v>
      </c>
      <c r="I453" s="300" t="s">
        <v>4366</v>
      </c>
      <c r="J453" s="51" t="str">
        <f t="shared" ref="J453:J517" si="14">A453&amp;B453</f>
        <v>TungstenAllied Material Corporation</v>
      </c>
      <c r="K453" s="51" t="str">
        <f t="shared" ref="K453:K517" si="15">A453&amp;B453</f>
        <v>TungstenAllied Material Corporation</v>
      </c>
    </row>
    <row r="454" spans="1:11" ht="10.5" customHeight="1">
      <c r="A454" s="300" t="s">
        <v>2432</v>
      </c>
      <c r="B454" s="300" t="s">
        <v>3762</v>
      </c>
      <c r="C454" s="300" t="s">
        <v>3760</v>
      </c>
      <c r="D454" s="301" t="s">
        <v>2355</v>
      </c>
      <c r="E454" s="300" t="s">
        <v>1502</v>
      </c>
      <c r="F454" s="302" t="s">
        <v>3317</v>
      </c>
      <c r="G454" s="300"/>
      <c r="H454" s="300" t="s">
        <v>4365</v>
      </c>
      <c r="I454" s="300" t="s">
        <v>4366</v>
      </c>
      <c r="J454" s="51" t="str">
        <f t="shared" si="14"/>
        <v>TungstenALMT Corp</v>
      </c>
      <c r="K454" s="51" t="str">
        <f t="shared" si="15"/>
        <v>TungstenALMT Corp</v>
      </c>
    </row>
    <row r="455" spans="1:11" ht="10.5" customHeight="1">
      <c r="A455" s="300" t="s">
        <v>2432</v>
      </c>
      <c r="B455" s="300" t="s">
        <v>4557</v>
      </c>
      <c r="C455" s="300" t="s">
        <v>3760</v>
      </c>
      <c r="D455" s="301" t="s">
        <v>2355</v>
      </c>
      <c r="E455" s="300" t="s">
        <v>1502</v>
      </c>
      <c r="F455" s="302" t="s">
        <v>3317</v>
      </c>
      <c r="G455" s="300"/>
      <c r="H455" s="300" t="s">
        <v>4365</v>
      </c>
      <c r="I455" s="300" t="s">
        <v>4366</v>
      </c>
      <c r="J455" s="51" t="str">
        <f t="shared" si="14"/>
        <v>TungstenALMT Sumitomo Group</v>
      </c>
      <c r="K455" s="51" t="str">
        <f t="shared" si="15"/>
        <v>TungstenALMT Sumitomo Group</v>
      </c>
    </row>
    <row r="456" spans="1:11" ht="10.5" customHeight="1">
      <c r="A456" s="300" t="s">
        <v>2432</v>
      </c>
      <c r="B456" s="300" t="s">
        <v>2848</v>
      </c>
      <c r="C456" s="300" t="s">
        <v>2848</v>
      </c>
      <c r="D456" s="300" t="s">
        <v>1868</v>
      </c>
      <c r="E456" s="300" t="s">
        <v>2849</v>
      </c>
      <c r="F456" s="302" t="s">
        <v>3317</v>
      </c>
      <c r="G456" s="300"/>
      <c r="H456" s="300" t="s">
        <v>3786</v>
      </c>
      <c r="I456" s="300" t="s">
        <v>3787</v>
      </c>
      <c r="J456" s="51" t="str">
        <f t="shared" si="14"/>
        <v>TungstenAsia Tungsten Products Vietnam Ltd.</v>
      </c>
      <c r="K456" s="51" t="str">
        <f t="shared" si="15"/>
        <v>TungstenAsia Tungsten Products Vietnam Ltd.</v>
      </c>
    </row>
    <row r="457" spans="1:11" ht="10.5" customHeight="1">
      <c r="A457" s="300" t="s">
        <v>2432</v>
      </c>
      <c r="B457" s="300" t="s">
        <v>4558</v>
      </c>
      <c r="C457" s="300" t="s">
        <v>229</v>
      </c>
      <c r="D457" s="301" t="s">
        <v>1861</v>
      </c>
      <c r="E457" s="300" t="s">
        <v>1503</v>
      </c>
      <c r="F457" s="302" t="s">
        <v>3317</v>
      </c>
      <c r="G457" s="300"/>
      <c r="H457" s="300" t="s">
        <v>3763</v>
      </c>
      <c r="I457" s="300" t="s">
        <v>3764</v>
      </c>
      <c r="J457" s="51" t="str">
        <f t="shared" si="14"/>
        <v>TungstenATI Metalworking Products</v>
      </c>
      <c r="K457" s="51" t="str">
        <f t="shared" si="15"/>
        <v>TungstenATI Metalworking Products</v>
      </c>
    </row>
    <row r="458" spans="1:11" ht="10.5" customHeight="1">
      <c r="A458" s="300" t="s">
        <v>2432</v>
      </c>
      <c r="B458" s="300" t="s">
        <v>2481</v>
      </c>
      <c r="C458" s="300" t="s">
        <v>229</v>
      </c>
      <c r="D458" s="301" t="s">
        <v>1861</v>
      </c>
      <c r="E458" s="300" t="s">
        <v>1503</v>
      </c>
      <c r="F458" s="302" t="s">
        <v>3317</v>
      </c>
      <c r="G458" s="300"/>
      <c r="H458" s="300" t="s">
        <v>3763</v>
      </c>
      <c r="I458" s="300" t="s">
        <v>3764</v>
      </c>
      <c r="J458" s="51" t="str">
        <f t="shared" si="14"/>
        <v>TungstenATI Tungsten Materials</v>
      </c>
      <c r="K458" s="51" t="str">
        <f t="shared" si="15"/>
        <v>TungstenATI Tungsten Materials</v>
      </c>
    </row>
    <row r="459" spans="1:11" ht="10.5" customHeight="1">
      <c r="A459" s="300" t="s">
        <v>2432</v>
      </c>
      <c r="B459" s="300" t="s">
        <v>4574</v>
      </c>
      <c r="C459" s="300" t="s">
        <v>2788</v>
      </c>
      <c r="D459" s="301" t="s">
        <v>2287</v>
      </c>
      <c r="E459" s="300" t="s">
        <v>1504</v>
      </c>
      <c r="F459" s="302" t="s">
        <v>3317</v>
      </c>
      <c r="G459" s="300"/>
      <c r="H459" s="300" t="s">
        <v>3765</v>
      </c>
      <c r="I459" s="300" t="s">
        <v>3535</v>
      </c>
      <c r="J459" s="51" t="str">
        <f t="shared" si="14"/>
        <v>TungstenChaozhou Xianglu Tungsten Industry Co., Ltd.</v>
      </c>
      <c r="K459" s="51" t="str">
        <f t="shared" si="15"/>
        <v>TungstenChaozhou Xianglu Tungsten Industry Co., Ltd.</v>
      </c>
    </row>
    <row r="460" spans="1:11" ht="10.5" customHeight="1">
      <c r="A460" s="300" t="s">
        <v>2432</v>
      </c>
      <c r="B460" s="300" t="s">
        <v>2850</v>
      </c>
      <c r="C460" s="300" t="s">
        <v>2850</v>
      </c>
      <c r="D460" s="300" t="s">
        <v>2287</v>
      </c>
      <c r="E460" s="300" t="s">
        <v>2851</v>
      </c>
      <c r="F460" s="302" t="s">
        <v>3317</v>
      </c>
      <c r="G460" s="300"/>
      <c r="H460" s="300" t="s">
        <v>3680</v>
      </c>
      <c r="I460" s="300" t="s">
        <v>3382</v>
      </c>
      <c r="J460" s="51" t="str">
        <f t="shared" si="14"/>
        <v>TungstenChenzhou Diamond Tungsten Products Co., Ltd.</v>
      </c>
      <c r="K460" s="51" t="str">
        <f t="shared" si="15"/>
        <v>TungstenChenzhou Diamond Tungsten Products Co., Ltd.</v>
      </c>
    </row>
    <row r="461" spans="1:11" ht="10.5" customHeight="1">
      <c r="A461" s="300" t="s">
        <v>2432</v>
      </c>
      <c r="B461" s="300" t="s">
        <v>3769</v>
      </c>
      <c r="C461" s="300" t="s">
        <v>231</v>
      </c>
      <c r="D461" s="300" t="s">
        <v>2287</v>
      </c>
      <c r="E461" s="300" t="s">
        <v>1513</v>
      </c>
      <c r="F461" s="302" t="s">
        <v>3317</v>
      </c>
      <c r="G461" s="300"/>
      <c r="H461" s="300" t="s">
        <v>3676</v>
      </c>
      <c r="I461" s="300" t="s">
        <v>3400</v>
      </c>
      <c r="J461" s="51" t="str">
        <f t="shared" si="14"/>
        <v>TungstenChina National Non Ferrous</v>
      </c>
      <c r="K461" s="51" t="str">
        <f t="shared" si="15"/>
        <v>TungstenChina National Non Ferrous</v>
      </c>
    </row>
    <row r="462" spans="1:11" ht="10.5" customHeight="1">
      <c r="A462" s="300" t="s">
        <v>2432</v>
      </c>
      <c r="B462" s="301" t="s">
        <v>2787</v>
      </c>
      <c r="C462" s="301" t="s">
        <v>2787</v>
      </c>
      <c r="D462" s="301" t="s">
        <v>2287</v>
      </c>
      <c r="E462" s="300" t="s">
        <v>1505</v>
      </c>
      <c r="F462" s="302" t="s">
        <v>3317</v>
      </c>
      <c r="G462" s="300"/>
      <c r="H462" s="300" t="s">
        <v>3676</v>
      </c>
      <c r="I462" s="300" t="s">
        <v>3400</v>
      </c>
      <c r="J462" s="51" t="str">
        <f t="shared" si="14"/>
        <v>TungstenChongyi Zhangyuan Tungsten Co., Ltd.</v>
      </c>
      <c r="K462" s="51" t="str">
        <f t="shared" si="15"/>
        <v>TungstenChongyi Zhangyuan Tungsten Co., Ltd.</v>
      </c>
    </row>
    <row r="463" spans="1:11" ht="10.5" customHeight="1">
      <c r="A463" s="300" t="s">
        <v>2432</v>
      </c>
      <c r="B463" s="300" t="s">
        <v>2852</v>
      </c>
      <c r="C463" s="300" t="s">
        <v>2852</v>
      </c>
      <c r="D463" s="300" t="s">
        <v>2287</v>
      </c>
      <c r="E463" s="300" t="s">
        <v>2853</v>
      </c>
      <c r="F463" s="302" t="s">
        <v>3317</v>
      </c>
      <c r="G463" s="300"/>
      <c r="H463" s="300" t="s">
        <v>3788</v>
      </c>
      <c r="I463" s="300" t="s">
        <v>3400</v>
      </c>
      <c r="J463" s="51" t="str">
        <f t="shared" si="14"/>
        <v>TungstenDayu Jincheng Tungsten Industry Co., Ltd.</v>
      </c>
      <c r="K463" s="51" t="str">
        <f t="shared" si="15"/>
        <v>TungstenDayu Jincheng Tungsten Industry Co., Ltd.</v>
      </c>
    </row>
    <row r="464" spans="1:11" ht="10.5" customHeight="1">
      <c r="A464" s="300" t="s">
        <v>2432</v>
      </c>
      <c r="B464" s="300" t="s">
        <v>1563</v>
      </c>
      <c r="C464" s="300" t="s">
        <v>1563</v>
      </c>
      <c r="D464" s="300" t="s">
        <v>2287</v>
      </c>
      <c r="E464" s="300" t="s">
        <v>1506</v>
      </c>
      <c r="F464" s="302" t="s">
        <v>3317</v>
      </c>
      <c r="G464" s="300"/>
      <c r="H464" s="300" t="s">
        <v>3676</v>
      </c>
      <c r="I464" s="300" t="s">
        <v>3400</v>
      </c>
      <c r="J464" s="51" t="str">
        <f t="shared" si="14"/>
        <v>TungstenDayu Weiliang Tungsten Co., Ltd.</v>
      </c>
      <c r="K464" s="51" t="str">
        <f t="shared" si="15"/>
        <v>TungstenDayu Weiliang Tungsten Co., Ltd.</v>
      </c>
    </row>
    <row r="465" spans="1:11" ht="10.5" customHeight="1">
      <c r="A465" s="300" t="s">
        <v>2432</v>
      </c>
      <c r="B465" s="300" t="s">
        <v>1564</v>
      </c>
      <c r="C465" s="300" t="s">
        <v>1564</v>
      </c>
      <c r="D465" s="300" t="s">
        <v>2287</v>
      </c>
      <c r="E465" s="300" t="s">
        <v>1507</v>
      </c>
      <c r="F465" s="302" t="s">
        <v>3317</v>
      </c>
      <c r="G465" s="300"/>
      <c r="H465" s="300" t="s">
        <v>3767</v>
      </c>
      <c r="I465" s="300" t="s">
        <v>3532</v>
      </c>
      <c r="J465" s="51" t="str">
        <f t="shared" si="14"/>
        <v>TungstenFujian Jinxin Tungsten Co., Ltd.</v>
      </c>
      <c r="K465" s="51" t="str">
        <f t="shared" si="15"/>
        <v>TungstenFujian Jinxin Tungsten Co., Ltd.</v>
      </c>
    </row>
    <row r="466" spans="1:11" ht="10.5" customHeight="1">
      <c r="A466" s="300" t="s">
        <v>2432</v>
      </c>
      <c r="B466" s="300" t="s">
        <v>2854</v>
      </c>
      <c r="C466" s="300" t="s">
        <v>2854</v>
      </c>
      <c r="D466" s="300" t="s">
        <v>2287</v>
      </c>
      <c r="E466" s="300" t="s">
        <v>2855</v>
      </c>
      <c r="F466" s="302" t="s">
        <v>3317</v>
      </c>
      <c r="G466" s="300"/>
      <c r="H466" s="300" t="s">
        <v>3789</v>
      </c>
      <c r="I466" s="300" t="s">
        <v>3400</v>
      </c>
      <c r="J466" s="51" t="str">
        <f t="shared" si="14"/>
        <v>TungstenGanxian Shirui New Material Co., Ltd.</v>
      </c>
      <c r="K466" s="51" t="str">
        <f t="shared" si="15"/>
        <v>TungstenGanxian Shirui New Material Co., Ltd.</v>
      </c>
    </row>
    <row r="467" spans="1:11" ht="10.5" customHeight="1">
      <c r="A467" s="300" t="s">
        <v>2432</v>
      </c>
      <c r="B467" s="300" t="s">
        <v>231</v>
      </c>
      <c r="C467" s="300" t="s">
        <v>231</v>
      </c>
      <c r="D467" s="300" t="s">
        <v>2287</v>
      </c>
      <c r="E467" s="300" t="s">
        <v>1513</v>
      </c>
      <c r="F467" s="302" t="s">
        <v>3317</v>
      </c>
      <c r="G467" s="300"/>
      <c r="H467" s="300" t="s">
        <v>3676</v>
      </c>
      <c r="I467" s="300" t="s">
        <v>3400</v>
      </c>
      <c r="J467" s="51" t="str">
        <f t="shared" si="14"/>
        <v>TungstenGanzhou Huaxing Tungsten Products Co., Ltd.</v>
      </c>
      <c r="K467" s="51" t="str">
        <f t="shared" si="15"/>
        <v>TungstenGanzhou Huaxing Tungsten Products Co., Ltd.</v>
      </c>
    </row>
    <row r="468" spans="1:11" ht="10.5" customHeight="1">
      <c r="A468" s="300" t="s">
        <v>2432</v>
      </c>
      <c r="B468" s="300" t="s">
        <v>233</v>
      </c>
      <c r="C468" s="300" t="s">
        <v>233</v>
      </c>
      <c r="D468" s="300" t="s">
        <v>2287</v>
      </c>
      <c r="E468" s="300" t="s">
        <v>221</v>
      </c>
      <c r="F468" s="302" t="s">
        <v>3317</v>
      </c>
      <c r="G468" s="300"/>
      <c r="H468" s="300" t="s">
        <v>3676</v>
      </c>
      <c r="I468" s="300" t="s">
        <v>3400</v>
      </c>
      <c r="J468" s="51" t="str">
        <f t="shared" si="14"/>
        <v>TungstenGanzhou Jiangwu Ferrotungsten Co., Ltd.</v>
      </c>
      <c r="K468" s="51" t="str">
        <f t="shared" si="15"/>
        <v>TungstenGanzhou Jiangwu Ferrotungsten Co., Ltd.</v>
      </c>
    </row>
    <row r="469" spans="1:11" ht="10.5" customHeight="1">
      <c r="A469" s="300" t="s">
        <v>2432</v>
      </c>
      <c r="B469" s="300" t="s">
        <v>230</v>
      </c>
      <c r="C469" s="300" t="s">
        <v>230</v>
      </c>
      <c r="D469" s="300" t="s">
        <v>2287</v>
      </c>
      <c r="E469" s="300" t="s">
        <v>1512</v>
      </c>
      <c r="F469" s="302" t="s">
        <v>3317</v>
      </c>
      <c r="G469" s="300"/>
      <c r="H469" s="300" t="s">
        <v>3676</v>
      </c>
      <c r="I469" s="300" t="s">
        <v>3400</v>
      </c>
      <c r="J469" s="51" t="str">
        <f t="shared" si="14"/>
        <v>TungstenGanzhou Non-ferrous Metals Smelting Co., Ltd.</v>
      </c>
      <c r="K469" s="51" t="str">
        <f t="shared" si="15"/>
        <v>TungstenGanzhou Non-ferrous Metals Smelting Co., Ltd.</v>
      </c>
    </row>
    <row r="470" spans="1:11" ht="10.5" customHeight="1">
      <c r="A470" s="300" t="s">
        <v>2432</v>
      </c>
      <c r="B470" s="300" t="s">
        <v>771</v>
      </c>
      <c r="C470" s="300" t="s">
        <v>771</v>
      </c>
      <c r="D470" s="300" t="s">
        <v>2287</v>
      </c>
      <c r="E470" s="300" t="s">
        <v>772</v>
      </c>
      <c r="F470" s="302" t="s">
        <v>3317</v>
      </c>
      <c r="G470" s="300"/>
      <c r="H470" s="300" t="s">
        <v>3676</v>
      </c>
      <c r="I470" s="300" t="s">
        <v>3400</v>
      </c>
      <c r="J470" s="51" t="str">
        <f t="shared" si="14"/>
        <v>TungstenGanzhou Seadragon W &amp; Mo Co., Ltd.</v>
      </c>
      <c r="K470" s="51" t="str">
        <f t="shared" si="15"/>
        <v>TungstenGanzhou Seadragon W &amp; Mo Co., Ltd.</v>
      </c>
    </row>
    <row r="471" spans="1:11" ht="10.5" customHeight="1">
      <c r="A471" s="300" t="s">
        <v>2432</v>
      </c>
      <c r="B471" s="300" t="s">
        <v>2856</v>
      </c>
      <c r="C471" s="300" t="s">
        <v>2856</v>
      </c>
      <c r="D471" s="300" t="s">
        <v>2287</v>
      </c>
      <c r="E471" s="300" t="s">
        <v>2857</v>
      </c>
      <c r="F471" s="302" t="s">
        <v>3317</v>
      </c>
      <c r="G471" s="300"/>
      <c r="H471" s="300" t="s">
        <v>3676</v>
      </c>
      <c r="I471" s="300" t="s">
        <v>3400</v>
      </c>
      <c r="J471" s="51" t="str">
        <f t="shared" si="14"/>
        <v>TungstenGanzhou Yatai Tungsten Co., Ltd.</v>
      </c>
      <c r="K471" s="51" t="str">
        <f t="shared" si="15"/>
        <v>TungstenGanzhou Yatai Tungsten Co., Ltd.</v>
      </c>
    </row>
    <row r="472" spans="1:11" ht="10.5" customHeight="1">
      <c r="A472" s="300" t="s">
        <v>2432</v>
      </c>
      <c r="B472" s="300" t="s">
        <v>1</v>
      </c>
      <c r="C472" s="300" t="s">
        <v>1</v>
      </c>
      <c r="D472" s="300" t="s">
        <v>1861</v>
      </c>
      <c r="E472" s="300" t="s">
        <v>1508</v>
      </c>
      <c r="F472" s="302" t="s">
        <v>3317</v>
      </c>
      <c r="G472" s="300"/>
      <c r="H472" s="300" t="s">
        <v>3768</v>
      </c>
      <c r="I472" s="300" t="s">
        <v>3602</v>
      </c>
      <c r="J472" s="51" t="str">
        <f t="shared" si="14"/>
        <v>TungstenGlobal Tungsten &amp; Powders Corp.</v>
      </c>
      <c r="K472" s="51" t="str">
        <f t="shared" si="15"/>
        <v>TungstenGlobal Tungsten &amp; Powders Corp.</v>
      </c>
    </row>
    <row r="473" spans="1:11" ht="10.5" customHeight="1">
      <c r="A473" s="300" t="s">
        <v>2432</v>
      </c>
      <c r="B473" s="300" t="s">
        <v>2041</v>
      </c>
      <c r="C473" s="300" t="s">
        <v>1</v>
      </c>
      <c r="D473" s="300" t="s">
        <v>1861</v>
      </c>
      <c r="E473" s="300" t="s">
        <v>1508</v>
      </c>
      <c r="F473" s="302" t="s">
        <v>3317</v>
      </c>
      <c r="G473" s="300"/>
      <c r="H473" s="300" t="s">
        <v>3768</v>
      </c>
      <c r="I473" s="300" t="s">
        <v>3602</v>
      </c>
      <c r="J473" s="51" t="str">
        <f t="shared" si="14"/>
        <v>TungstenGTP</v>
      </c>
      <c r="K473" s="51" t="str">
        <f t="shared" si="15"/>
        <v>TungstenGTP</v>
      </c>
    </row>
    <row r="474" spans="1:11" ht="10.5" customHeight="1">
      <c r="A474" s="300" t="s">
        <v>2432</v>
      </c>
      <c r="B474" s="301" t="s">
        <v>2788</v>
      </c>
      <c r="C474" s="301" t="s">
        <v>2788</v>
      </c>
      <c r="D474" s="301" t="s">
        <v>2287</v>
      </c>
      <c r="E474" s="300" t="s">
        <v>1504</v>
      </c>
      <c r="F474" s="302" t="s">
        <v>3317</v>
      </c>
      <c r="G474" s="300"/>
      <c r="H474" s="300" t="s">
        <v>3765</v>
      </c>
      <c r="I474" s="300" t="s">
        <v>3535</v>
      </c>
      <c r="J474" s="51" t="str">
        <f t="shared" si="14"/>
        <v>TungstenGuangdong Xianglu Tungsten Co., Ltd.</v>
      </c>
      <c r="K474" s="51" t="str">
        <f t="shared" si="15"/>
        <v>TungstenGuangdong Xianglu Tungsten Co., Ltd.</v>
      </c>
    </row>
    <row r="475" spans="1:11" ht="10.5" customHeight="1">
      <c r="A475" s="300" t="s">
        <v>2432</v>
      </c>
      <c r="B475" s="300" t="s">
        <v>2892</v>
      </c>
      <c r="C475" s="300" t="s">
        <v>2892</v>
      </c>
      <c r="D475" s="300" t="s">
        <v>2301</v>
      </c>
      <c r="E475" s="300" t="s">
        <v>2893</v>
      </c>
      <c r="F475" s="302" t="s">
        <v>3317</v>
      </c>
      <c r="G475" s="300"/>
      <c r="H475" s="300" t="s">
        <v>3621</v>
      </c>
      <c r="I475" s="300" t="s">
        <v>3622</v>
      </c>
      <c r="J475" s="51" t="str">
        <f t="shared" si="14"/>
        <v>TungstenH.C. Starck GmbH</v>
      </c>
      <c r="K475" s="51" t="str">
        <f t="shared" si="15"/>
        <v>TungstenH.C. Starck GmbH</v>
      </c>
    </row>
    <row r="476" spans="1:11" ht="10.5" customHeight="1">
      <c r="A476" s="300" t="s">
        <v>2432</v>
      </c>
      <c r="B476" s="300" t="s">
        <v>2882</v>
      </c>
      <c r="C476" s="300" t="s">
        <v>2882</v>
      </c>
      <c r="D476" s="300" t="s">
        <v>2301</v>
      </c>
      <c r="E476" s="300" t="s">
        <v>2894</v>
      </c>
      <c r="F476" s="302" t="s">
        <v>3317</v>
      </c>
      <c r="G476" s="300"/>
      <c r="H476" s="300" t="s">
        <v>3623</v>
      </c>
      <c r="I476" s="300" t="s">
        <v>3325</v>
      </c>
      <c r="J476" s="51" t="str">
        <f t="shared" si="14"/>
        <v>TungstenH.C. Starck Smelting GmbH &amp; Co.KG</v>
      </c>
      <c r="K476" s="51" t="str">
        <f t="shared" si="15"/>
        <v>TungstenH.C. Starck Smelting GmbH &amp; Co.KG</v>
      </c>
    </row>
    <row r="477" spans="1:11" ht="10.5" customHeight="1">
      <c r="A477" s="300" t="s">
        <v>2432</v>
      </c>
      <c r="B477" s="300" t="s">
        <v>4522</v>
      </c>
      <c r="C477" s="300" t="s">
        <v>4522</v>
      </c>
      <c r="D477" s="300" t="s">
        <v>2287</v>
      </c>
      <c r="E477" s="300" t="s">
        <v>1509</v>
      </c>
      <c r="F477" s="302" t="s">
        <v>3317</v>
      </c>
      <c r="G477" s="300"/>
      <c r="H477" s="300" t="s">
        <v>4367</v>
      </c>
      <c r="I477" s="300" t="s">
        <v>3382</v>
      </c>
      <c r="J477" s="51" t="str">
        <f t="shared" si="14"/>
        <v>TungstenHunan Chenzhou Mining Co., Ltd.</v>
      </c>
      <c r="K477" s="51" t="str">
        <f t="shared" si="15"/>
        <v>TungstenHunan Chenzhou Mining Co., Ltd.</v>
      </c>
    </row>
    <row r="478" spans="1:11" ht="10.5" customHeight="1">
      <c r="A478" s="300" t="s">
        <v>2432</v>
      </c>
      <c r="B478" s="300" t="s">
        <v>2785</v>
      </c>
      <c r="C478" s="300" t="s">
        <v>4522</v>
      </c>
      <c r="D478" s="300" t="s">
        <v>2287</v>
      </c>
      <c r="E478" s="300" t="s">
        <v>1509</v>
      </c>
      <c r="F478" s="302" t="s">
        <v>3317</v>
      </c>
      <c r="G478" s="300"/>
      <c r="H478" s="300" t="s">
        <v>4367</v>
      </c>
      <c r="I478" s="300" t="s">
        <v>3382</v>
      </c>
      <c r="J478" s="51" t="str">
        <f t="shared" si="14"/>
        <v>TungstenHunan Chenzhou Mining Group Co., Ltd.</v>
      </c>
      <c r="K478" s="51" t="str">
        <f t="shared" si="15"/>
        <v>TungstenHunan Chenzhou Mining Group Co., Ltd.</v>
      </c>
    </row>
    <row r="479" spans="1:11" ht="10.5" customHeight="1">
      <c r="A479" s="300" t="s">
        <v>2432</v>
      </c>
      <c r="B479" s="300" t="s">
        <v>3801</v>
      </c>
      <c r="C479" s="300" t="s">
        <v>3801</v>
      </c>
      <c r="D479" s="300" t="s">
        <v>2287</v>
      </c>
      <c r="E479" s="300" t="s">
        <v>3802</v>
      </c>
      <c r="F479" s="302" t="s">
        <v>3317</v>
      </c>
      <c r="G479" s="300"/>
      <c r="H479" s="300" t="s">
        <v>3608</v>
      </c>
      <c r="I479" s="300" t="s">
        <v>3382</v>
      </c>
      <c r="J479" s="51" t="str">
        <f t="shared" si="14"/>
        <v>TungstenHunan Chuangda Vanadium Tungsten Co., Ltd. Wuji</v>
      </c>
      <c r="K479" s="51" t="str">
        <f t="shared" si="15"/>
        <v>TungstenHunan Chuangda Vanadium Tungsten Co., Ltd. Wuji</v>
      </c>
    </row>
    <row r="480" spans="1:11" ht="10.5" customHeight="1">
      <c r="A480" s="300" t="s">
        <v>2432</v>
      </c>
      <c r="B480" s="300" t="s">
        <v>3799</v>
      </c>
      <c r="C480" s="300" t="s">
        <v>3799</v>
      </c>
      <c r="D480" s="300" t="s">
        <v>2287</v>
      </c>
      <c r="E480" s="300" t="s">
        <v>3800</v>
      </c>
      <c r="F480" s="302" t="s">
        <v>3317</v>
      </c>
      <c r="G480" s="300"/>
      <c r="H480" s="300" t="s">
        <v>3608</v>
      </c>
      <c r="I480" s="300" t="s">
        <v>3382</v>
      </c>
      <c r="J480" s="51" t="str">
        <f t="shared" si="14"/>
        <v>TungstenHunan Chuangda Vanadium Tungsten Co., Ltd. Yanglin</v>
      </c>
      <c r="K480" s="51" t="str">
        <f t="shared" si="15"/>
        <v>TungstenHunan Chuangda Vanadium Tungsten Co., Ltd. Yanglin</v>
      </c>
    </row>
    <row r="481" spans="1:11" ht="10.5" customHeight="1">
      <c r="A481" s="300" t="s">
        <v>2432</v>
      </c>
      <c r="B481" s="300" t="s">
        <v>2789</v>
      </c>
      <c r="C481" s="300" t="s">
        <v>2789</v>
      </c>
      <c r="D481" s="300" t="s">
        <v>2287</v>
      </c>
      <c r="E481" s="300" t="s">
        <v>1510</v>
      </c>
      <c r="F481" s="302" t="s">
        <v>3317</v>
      </c>
      <c r="G481" s="300"/>
      <c r="H481" s="300" t="s">
        <v>3608</v>
      </c>
      <c r="I481" s="300" t="s">
        <v>3382</v>
      </c>
      <c r="J481" s="51" t="str">
        <f t="shared" si="14"/>
        <v>TungstenHunan Chunchang Nonferrous Metals Co., Ltd.</v>
      </c>
      <c r="K481" s="51" t="str">
        <f t="shared" si="15"/>
        <v>TungstenHunan Chunchang Nonferrous Metals Co., Ltd.</v>
      </c>
    </row>
    <row r="482" spans="1:11" ht="10.5" customHeight="1">
      <c r="A482" s="300" t="s">
        <v>2432</v>
      </c>
      <c r="B482" s="300" t="s">
        <v>3806</v>
      </c>
      <c r="C482" s="300" t="s">
        <v>3806</v>
      </c>
      <c r="D482" s="300" t="s">
        <v>1819</v>
      </c>
      <c r="E482" s="300" t="s">
        <v>3807</v>
      </c>
      <c r="F482" s="302" t="s">
        <v>3317</v>
      </c>
      <c r="G482" s="300"/>
      <c r="H482" s="300" t="s">
        <v>3808</v>
      </c>
      <c r="I482" s="300" t="s">
        <v>3809</v>
      </c>
      <c r="J482" s="51" t="str">
        <f t="shared" si="14"/>
        <v>TungstenHydrometallurg, JSC</v>
      </c>
      <c r="K482" s="51" t="str">
        <f t="shared" si="15"/>
        <v>TungstenHydrometallurg, JSC</v>
      </c>
    </row>
    <row r="483" spans="1:11" ht="10.5" customHeight="1">
      <c r="A483" s="300" t="s">
        <v>2432</v>
      </c>
      <c r="B483" s="300" t="s">
        <v>2790</v>
      </c>
      <c r="C483" s="300" t="s">
        <v>2790</v>
      </c>
      <c r="D483" s="300" t="s">
        <v>2355</v>
      </c>
      <c r="E483" s="300" t="s">
        <v>1511</v>
      </c>
      <c r="F483" s="302" t="s">
        <v>3317</v>
      </c>
      <c r="G483" s="300"/>
      <c r="H483" s="300" t="s">
        <v>4368</v>
      </c>
      <c r="I483" s="300" t="s">
        <v>3370</v>
      </c>
      <c r="J483" s="51" t="str">
        <f t="shared" si="14"/>
        <v>TungstenJapan New Metals Co., Ltd.</v>
      </c>
      <c r="K483" s="51" t="str">
        <f t="shared" si="15"/>
        <v>TungstenJapan New Metals Co., Ltd.</v>
      </c>
    </row>
    <row r="484" spans="1:11" ht="10.5" customHeight="1">
      <c r="A484" s="300" t="s">
        <v>2432</v>
      </c>
      <c r="B484" s="300" t="s">
        <v>2895</v>
      </c>
      <c r="C484" s="300" t="s">
        <v>2895</v>
      </c>
      <c r="D484" s="300" t="s">
        <v>2287</v>
      </c>
      <c r="E484" s="300" t="s">
        <v>2896</v>
      </c>
      <c r="F484" s="302" t="s">
        <v>3317</v>
      </c>
      <c r="G484" s="300"/>
      <c r="H484" s="300" t="s">
        <v>3676</v>
      </c>
      <c r="I484" s="300" t="s">
        <v>3400</v>
      </c>
      <c r="J484" s="51" t="str">
        <f t="shared" si="14"/>
        <v>TungstenJiangwu H.C. Starck Tungsten Products Co., Ltd.</v>
      </c>
      <c r="K484" s="51" t="str">
        <f t="shared" si="15"/>
        <v>TungstenJiangwu H.C. Starck Tungsten Products Co., Ltd.</v>
      </c>
    </row>
    <row r="485" spans="1:11" ht="10.5" customHeight="1">
      <c r="A485" s="305" t="s">
        <v>2432</v>
      </c>
      <c r="B485" s="305" t="s">
        <v>4620</v>
      </c>
      <c r="C485" s="305" t="s">
        <v>4620</v>
      </c>
      <c r="D485" s="300" t="s">
        <v>2287</v>
      </c>
      <c r="E485" s="305" t="s">
        <v>4621</v>
      </c>
      <c r="F485" s="302" t="s">
        <v>3317</v>
      </c>
      <c r="G485" s="300"/>
      <c r="H485" s="300" t="s">
        <v>4622</v>
      </c>
      <c r="I485" s="300" t="s">
        <v>3400</v>
      </c>
      <c r="J485" s="51" t="str">
        <f t="shared" si="14"/>
        <v>TungstenJiangxi Dayu Longxintai Tungsten Co., Ltd.</v>
      </c>
      <c r="K485" s="51" t="str">
        <f t="shared" si="15"/>
        <v>TungstenJiangxi Dayu Longxintai Tungsten Co., Ltd.</v>
      </c>
    </row>
    <row r="486" spans="1:11" ht="10.5" customHeight="1">
      <c r="A486" s="300" t="s">
        <v>2432</v>
      </c>
      <c r="B486" s="300" t="s">
        <v>239</v>
      </c>
      <c r="C486" s="300" t="s">
        <v>239</v>
      </c>
      <c r="D486" s="300" t="s">
        <v>2287</v>
      </c>
      <c r="E486" s="300" t="s">
        <v>219</v>
      </c>
      <c r="F486" s="302" t="s">
        <v>3317</v>
      </c>
      <c r="G486" s="300"/>
      <c r="H486" s="300" t="s">
        <v>3785</v>
      </c>
      <c r="I486" s="300" t="s">
        <v>3400</v>
      </c>
      <c r="J486" s="51" t="str">
        <f t="shared" si="14"/>
        <v>TungstenJiangxi Gan Bei Tungsten Co., Ltd.</v>
      </c>
      <c r="K486" s="51" t="str">
        <f t="shared" si="15"/>
        <v>TungstenJiangxi Gan Bei Tungsten Co., Ltd.</v>
      </c>
    </row>
    <row r="487" spans="1:11" ht="10.5" customHeight="1">
      <c r="A487" s="300" t="s">
        <v>2432</v>
      </c>
      <c r="B487" s="300" t="s">
        <v>1565</v>
      </c>
      <c r="C487" s="300" t="s">
        <v>1565</v>
      </c>
      <c r="D487" s="300" t="s">
        <v>2287</v>
      </c>
      <c r="E487" s="300" t="s">
        <v>1520</v>
      </c>
      <c r="F487" s="302" t="s">
        <v>3317</v>
      </c>
      <c r="G487" s="300"/>
      <c r="H487" s="300" t="s">
        <v>3781</v>
      </c>
      <c r="I487" s="300" t="s">
        <v>3400</v>
      </c>
      <c r="J487" s="51" t="str">
        <f t="shared" si="14"/>
        <v>TungstenJiangxi Minmetals Gao'an Non-ferrous Metals Co., Ltd.</v>
      </c>
      <c r="K487" s="51" t="str">
        <f t="shared" si="15"/>
        <v>TungstenJiangxi Minmetals Gao'an Non-ferrous Metals Co., Ltd.</v>
      </c>
    </row>
    <row r="488" spans="1:11" ht="10.5" customHeight="1">
      <c r="A488" s="300" t="s">
        <v>2432</v>
      </c>
      <c r="B488" s="300" t="s">
        <v>236</v>
      </c>
      <c r="C488" s="300" t="s">
        <v>236</v>
      </c>
      <c r="D488" s="300" t="s">
        <v>2287</v>
      </c>
      <c r="E488" s="300" t="s">
        <v>224</v>
      </c>
      <c r="F488" s="302" t="s">
        <v>3317</v>
      </c>
      <c r="G488" s="300"/>
      <c r="H488" s="300" t="s">
        <v>3782</v>
      </c>
      <c r="I488" s="300" t="s">
        <v>3400</v>
      </c>
      <c r="J488" s="51" t="str">
        <f t="shared" si="14"/>
        <v>TungstenJiangxi Tonggu Non-ferrous Metallurgical &amp; Chemical Co., Ltd.</v>
      </c>
      <c r="K488" s="51" t="str">
        <f t="shared" si="15"/>
        <v>TungstenJiangxi Tonggu Non-ferrous Metallurgical &amp; Chemical Co., Ltd.</v>
      </c>
    </row>
    <row r="489" spans="1:11" ht="10.5" customHeight="1">
      <c r="A489" s="300" t="s">
        <v>2432</v>
      </c>
      <c r="B489" s="300" t="s">
        <v>4559</v>
      </c>
      <c r="C489" s="300" t="s">
        <v>231</v>
      </c>
      <c r="D489" s="300" t="s">
        <v>2287</v>
      </c>
      <c r="E489" s="300" t="s">
        <v>1513</v>
      </c>
      <c r="F489" s="302" t="s">
        <v>3317</v>
      </c>
      <c r="G489" s="300"/>
      <c r="H489" s="300" t="s">
        <v>3676</v>
      </c>
      <c r="I489" s="300" t="s">
        <v>3400</v>
      </c>
      <c r="J489" s="51" t="str">
        <f t="shared" si="14"/>
        <v>TungstenJiangxi Tungsten Co Ltd</v>
      </c>
      <c r="K489" s="51" t="str">
        <f t="shared" si="15"/>
        <v>TungstenJiangxi Tungsten Co Ltd</v>
      </c>
    </row>
    <row r="490" spans="1:11" ht="10.5" customHeight="1">
      <c r="A490" s="300" t="s">
        <v>2432</v>
      </c>
      <c r="B490" s="300" t="s">
        <v>3770</v>
      </c>
      <c r="C490" s="300" t="s">
        <v>231</v>
      </c>
      <c r="D490" s="300" t="s">
        <v>2287</v>
      </c>
      <c r="E490" s="300" t="s">
        <v>1513</v>
      </c>
      <c r="F490" s="302" t="s">
        <v>3317</v>
      </c>
      <c r="G490" s="300"/>
      <c r="H490" s="300" t="s">
        <v>3676</v>
      </c>
      <c r="I490" s="300" t="s">
        <v>3400</v>
      </c>
      <c r="J490" s="51" t="str">
        <f t="shared" si="14"/>
        <v>TungstenJiangxi Tungsten Industry Group Co. Ltd.</v>
      </c>
      <c r="K490" s="51" t="str">
        <f t="shared" si="15"/>
        <v>TungstenJiangxi Tungsten Industry Group Co. Ltd.</v>
      </c>
    </row>
    <row r="491" spans="1:11" ht="10.5" customHeight="1">
      <c r="A491" s="300" t="s">
        <v>2432</v>
      </c>
      <c r="B491" s="300" t="s">
        <v>235</v>
      </c>
      <c r="C491" s="300" t="s">
        <v>235</v>
      </c>
      <c r="D491" s="300" t="s">
        <v>2287</v>
      </c>
      <c r="E491" s="300" t="s">
        <v>223</v>
      </c>
      <c r="F491" s="302" t="s">
        <v>3317</v>
      </c>
      <c r="G491" s="300"/>
      <c r="H491" s="300" t="s">
        <v>3676</v>
      </c>
      <c r="I491" s="300" t="s">
        <v>3400</v>
      </c>
      <c r="J491" s="51" t="str">
        <f t="shared" si="14"/>
        <v>TungstenJiangxi Xinsheng Tungsten Industry Co., Ltd.</v>
      </c>
      <c r="K491" s="51" t="str">
        <f t="shared" si="15"/>
        <v>TungstenJiangxi Xinsheng Tungsten Industry Co., Ltd.</v>
      </c>
    </row>
    <row r="492" spans="1:11" ht="10.5" customHeight="1">
      <c r="A492" s="300" t="s">
        <v>2432</v>
      </c>
      <c r="B492" s="300" t="s">
        <v>2858</v>
      </c>
      <c r="C492" s="300" t="s">
        <v>2858</v>
      </c>
      <c r="D492" s="300" t="s">
        <v>2287</v>
      </c>
      <c r="E492" s="300" t="s">
        <v>2859</v>
      </c>
      <c r="F492" s="302" t="s">
        <v>3317</v>
      </c>
      <c r="G492" s="300"/>
      <c r="H492" s="300" t="s">
        <v>3794</v>
      </c>
      <c r="I492" s="300" t="s">
        <v>3400</v>
      </c>
      <c r="J492" s="51" t="str">
        <f t="shared" si="14"/>
        <v>TungstenJiangxi Xiushui Xianggan Nonferrous Metals Co., Ltd.</v>
      </c>
      <c r="K492" s="51" t="str">
        <f t="shared" si="15"/>
        <v>TungstenJiangxi Xiushui Xianggan Nonferrous Metals Co., Ltd.</v>
      </c>
    </row>
    <row r="493" spans="1:11" ht="10.5" customHeight="1">
      <c r="A493" s="300" t="s">
        <v>2432</v>
      </c>
      <c r="B493" s="300" t="s">
        <v>234</v>
      </c>
      <c r="C493" s="300" t="s">
        <v>234</v>
      </c>
      <c r="D493" s="300" t="s">
        <v>2287</v>
      </c>
      <c r="E493" s="300" t="s">
        <v>222</v>
      </c>
      <c r="F493" s="302" t="s">
        <v>3317</v>
      </c>
      <c r="G493" s="300"/>
      <c r="H493" s="300" t="s">
        <v>3676</v>
      </c>
      <c r="I493" s="300" t="s">
        <v>3400</v>
      </c>
      <c r="J493" s="51" t="str">
        <f t="shared" si="14"/>
        <v>TungstenJiangxi Yaosheng Tungsten Co., Ltd.</v>
      </c>
      <c r="K493" s="51" t="str">
        <f t="shared" si="15"/>
        <v>TungstenJiangxi Yaosheng Tungsten Co., Ltd.</v>
      </c>
    </row>
    <row r="494" spans="1:11" ht="10.5" customHeight="1">
      <c r="A494" s="300" t="s">
        <v>2432</v>
      </c>
      <c r="B494" s="300" t="s">
        <v>232</v>
      </c>
      <c r="C494" s="300" t="s">
        <v>232</v>
      </c>
      <c r="D494" s="300" t="s">
        <v>1861</v>
      </c>
      <c r="E494" s="300" t="s">
        <v>1514</v>
      </c>
      <c r="F494" s="302" t="s">
        <v>3317</v>
      </c>
      <c r="G494" s="300"/>
      <c r="H494" s="300" t="s">
        <v>3771</v>
      </c>
      <c r="I494" s="300" t="s">
        <v>3634</v>
      </c>
      <c r="J494" s="51" t="str">
        <f t="shared" si="14"/>
        <v>TungstenKennametal Fallon</v>
      </c>
      <c r="K494" s="51" t="str">
        <f t="shared" si="15"/>
        <v>TungstenKennametal Fallon</v>
      </c>
    </row>
    <row r="495" spans="1:11" ht="10.5" customHeight="1">
      <c r="A495" s="300" t="s">
        <v>2432</v>
      </c>
      <c r="B495" s="301" t="s">
        <v>229</v>
      </c>
      <c r="C495" s="301" t="s">
        <v>229</v>
      </c>
      <c r="D495" s="301" t="s">
        <v>1861</v>
      </c>
      <c r="E495" s="300" t="s">
        <v>1503</v>
      </c>
      <c r="F495" s="302" t="s">
        <v>3317</v>
      </c>
      <c r="G495" s="300"/>
      <c r="H495" s="300" t="s">
        <v>3763</v>
      </c>
      <c r="I495" s="300" t="s">
        <v>3764</v>
      </c>
      <c r="J495" s="51" t="str">
        <f t="shared" si="14"/>
        <v>TungstenKennametal Huntsville</v>
      </c>
      <c r="K495" s="51" t="str">
        <f t="shared" si="15"/>
        <v>TungstenKennametal Huntsville</v>
      </c>
    </row>
    <row r="496" spans="1:11" ht="10.5" customHeight="1">
      <c r="A496" s="300" t="s">
        <v>2432</v>
      </c>
      <c r="B496" s="300" t="s">
        <v>237</v>
      </c>
      <c r="C496" s="300" t="s">
        <v>237</v>
      </c>
      <c r="D496" s="300" t="s">
        <v>2287</v>
      </c>
      <c r="E496" s="300" t="s">
        <v>225</v>
      </c>
      <c r="F496" s="302" t="s">
        <v>3317</v>
      </c>
      <c r="G496" s="300"/>
      <c r="H496" s="300" t="s">
        <v>3783</v>
      </c>
      <c r="I496" s="300" t="s">
        <v>3357</v>
      </c>
      <c r="J496" s="51" t="str">
        <f t="shared" si="14"/>
        <v>TungstenMalipo Haiyu Tungsten Co., Ltd.</v>
      </c>
      <c r="K496" s="51" t="str">
        <f t="shared" si="15"/>
        <v>TungstenMalipo Haiyu Tungsten Co., Ltd.</v>
      </c>
    </row>
    <row r="497" spans="1:11" ht="10.5" customHeight="1">
      <c r="A497" s="300" t="s">
        <v>2432</v>
      </c>
      <c r="B497" s="300" t="s">
        <v>4626</v>
      </c>
      <c r="C497" s="300" t="s">
        <v>4626</v>
      </c>
      <c r="D497" s="300" t="s">
        <v>1819</v>
      </c>
      <c r="E497" s="305" t="s">
        <v>4627</v>
      </c>
      <c r="F497" s="302" t="s">
        <v>3317</v>
      </c>
      <c r="G497" s="300"/>
      <c r="H497" s="300" t="s">
        <v>4628</v>
      </c>
      <c r="I497" s="300" t="s">
        <v>3494</v>
      </c>
      <c r="J497" s="51" t="str">
        <f t="shared" si="14"/>
        <v>TungstenMoliren Ltd</v>
      </c>
      <c r="K497" s="51" t="str">
        <f t="shared" si="15"/>
        <v>TungstenMoliren Ltd</v>
      </c>
    </row>
    <row r="498" spans="1:11" ht="10.5" customHeight="1">
      <c r="A498" s="300" t="s">
        <v>2432</v>
      </c>
      <c r="B498" s="300" t="s">
        <v>3803</v>
      </c>
      <c r="C498" s="300" t="s">
        <v>3803</v>
      </c>
      <c r="D498" s="300" t="s">
        <v>1861</v>
      </c>
      <c r="E498" s="300" t="s">
        <v>3804</v>
      </c>
      <c r="F498" s="302" t="s">
        <v>3317</v>
      </c>
      <c r="G498" s="300"/>
      <c r="H498" s="300" t="s">
        <v>3805</v>
      </c>
      <c r="I498" s="300" t="s">
        <v>3428</v>
      </c>
      <c r="J498" s="51" t="str">
        <f t="shared" si="14"/>
        <v>TungstenNiagara Refining LLC</v>
      </c>
      <c r="K498" s="51" t="str">
        <f t="shared" si="15"/>
        <v>TungstenNiagara Refining LLC</v>
      </c>
    </row>
    <row r="499" spans="1:11" ht="10.5" customHeight="1">
      <c r="A499" s="300" t="s">
        <v>2432</v>
      </c>
      <c r="B499" s="300" t="s">
        <v>2898</v>
      </c>
      <c r="C499" s="300" t="s">
        <v>2898</v>
      </c>
      <c r="D499" s="300" t="s">
        <v>1868</v>
      </c>
      <c r="E499" s="300" t="s">
        <v>2897</v>
      </c>
      <c r="F499" s="302" t="s">
        <v>3317</v>
      </c>
      <c r="G499" s="300"/>
      <c r="H499" s="300" t="s">
        <v>3797</v>
      </c>
      <c r="I499" s="300" t="s">
        <v>3798</v>
      </c>
      <c r="J499" s="51" t="str">
        <f t="shared" si="14"/>
        <v>TungstenNui Phao H.C. Starck Tungsten Chemicals Manufacturing LLC</v>
      </c>
      <c r="K499" s="51" t="str">
        <f t="shared" si="15"/>
        <v>TungstenNui Phao H.C. Starck Tungsten Chemicals Manufacturing LLC</v>
      </c>
    </row>
    <row r="500" spans="1:11">
      <c r="A500" s="305" t="s">
        <v>2432</v>
      </c>
      <c r="B500" s="305" t="s">
        <v>4629</v>
      </c>
      <c r="C500" s="305" t="s">
        <v>4629</v>
      </c>
      <c r="D500" s="300" t="s">
        <v>1807</v>
      </c>
      <c r="E500" s="305" t="s">
        <v>4630</v>
      </c>
      <c r="F500" s="302" t="s">
        <v>3317</v>
      </c>
      <c r="G500" s="300"/>
      <c r="H500" s="300" t="s">
        <v>4631</v>
      </c>
      <c r="I500" s="300" t="s">
        <v>4632</v>
      </c>
      <c r="J500" s="51" t="str">
        <f t="shared" si="14"/>
        <v>TungstenPhilippine Chuangin Industrial Co., Inc.</v>
      </c>
      <c r="K500" s="51" t="str">
        <f t="shared" si="15"/>
        <v>TungstenPhilippine Chuangin Industrial Co., Inc.</v>
      </c>
    </row>
    <row r="501" spans="1:11">
      <c r="A501" s="300" t="s">
        <v>2432</v>
      </c>
      <c r="B501" s="300" t="s">
        <v>3790</v>
      </c>
      <c r="C501" s="300" t="s">
        <v>3790</v>
      </c>
      <c r="D501" s="300" t="s">
        <v>1819</v>
      </c>
      <c r="E501" s="300" t="s">
        <v>3791</v>
      </c>
      <c r="F501" s="302" t="s">
        <v>3317</v>
      </c>
      <c r="G501" s="300"/>
      <c r="H501" s="300" t="s">
        <v>3792</v>
      </c>
      <c r="I501" s="300" t="s">
        <v>3793</v>
      </c>
      <c r="J501" s="51" t="str">
        <f t="shared" si="14"/>
        <v>TungstenPobedit, JSC</v>
      </c>
      <c r="K501" s="51" t="str">
        <f t="shared" si="15"/>
        <v>TungstenPobedit, JSC</v>
      </c>
    </row>
    <row r="502" spans="1:11">
      <c r="A502" s="300" t="s">
        <v>2432</v>
      </c>
      <c r="B502" s="300" t="s">
        <v>2860</v>
      </c>
      <c r="C502" s="300" t="s">
        <v>2860</v>
      </c>
      <c r="D502" s="300" t="s">
        <v>1868</v>
      </c>
      <c r="E502" s="300" t="s">
        <v>2861</v>
      </c>
      <c r="F502" s="302" t="s">
        <v>3317</v>
      </c>
      <c r="G502" s="300"/>
      <c r="H502" s="300" t="s">
        <v>3795</v>
      </c>
      <c r="I502" s="300" t="s">
        <v>3796</v>
      </c>
      <c r="J502" s="51" t="str">
        <f t="shared" si="14"/>
        <v>TungstenSanher Tungsten Vietnam Co., Ltd.</v>
      </c>
      <c r="K502" s="51" t="str">
        <f t="shared" si="15"/>
        <v>TungstenSanher Tungsten Vietnam Co., Ltd.</v>
      </c>
    </row>
    <row r="503" spans="1:11">
      <c r="A503" s="300" t="s">
        <v>2432</v>
      </c>
      <c r="B503" s="300" t="s">
        <v>3780</v>
      </c>
      <c r="C503" s="300" t="s">
        <v>1566</v>
      </c>
      <c r="D503" s="300" t="s">
        <v>2287</v>
      </c>
      <c r="E503" s="300" t="s">
        <v>1519</v>
      </c>
      <c r="F503" s="302" t="s">
        <v>3317</v>
      </c>
      <c r="G503" s="300"/>
      <c r="H503" s="300" t="s">
        <v>3779</v>
      </c>
      <c r="I503" s="300" t="s">
        <v>3535</v>
      </c>
      <c r="J503" s="51" t="str">
        <f t="shared" si="14"/>
        <v>TungstenShaoguan Xinhai Rendan Tungsten Industry Co. Ltd</v>
      </c>
      <c r="K503" s="51" t="str">
        <f t="shared" si="15"/>
        <v>TungstenShaoguan Xinhai Rendan Tungsten Industry Co. Ltd</v>
      </c>
    </row>
    <row r="504" spans="1:11">
      <c r="A504" s="300" t="s">
        <v>2432</v>
      </c>
      <c r="B504" s="305" t="s">
        <v>4633</v>
      </c>
      <c r="C504" s="305" t="s">
        <v>4633</v>
      </c>
      <c r="D504" s="300" t="s">
        <v>2287</v>
      </c>
      <c r="E504" s="305" t="s">
        <v>4634</v>
      </c>
      <c r="F504" s="302" t="s">
        <v>3317</v>
      </c>
      <c r="G504" s="300"/>
      <c r="H504" s="300" t="s">
        <v>3608</v>
      </c>
      <c r="I504" s="300" t="s">
        <v>3382</v>
      </c>
      <c r="J504" s="51" t="str">
        <f t="shared" si="14"/>
        <v>TungstenSouth-East Nonferrous Metal Company Limited of Hengyang City</v>
      </c>
      <c r="K504" s="51" t="str">
        <f t="shared" si="15"/>
        <v>TungstenSouth-East Nonferrous Metal Company Limited of Hengyang City</v>
      </c>
    </row>
    <row r="505" spans="1:11">
      <c r="A505" s="300" t="s">
        <v>2432</v>
      </c>
      <c r="B505" s="300" t="s">
        <v>2</v>
      </c>
      <c r="C505" s="300" t="s">
        <v>2</v>
      </c>
      <c r="D505" s="300" t="s">
        <v>1868</v>
      </c>
      <c r="E505" s="300" t="s">
        <v>1515</v>
      </c>
      <c r="F505" s="302" t="s">
        <v>3317</v>
      </c>
      <c r="G505" s="300"/>
      <c r="H505" s="300" t="s">
        <v>3772</v>
      </c>
      <c r="I505" s="300" t="s">
        <v>4369</v>
      </c>
      <c r="J505" s="51" t="str">
        <f t="shared" si="14"/>
        <v>TungstenTejing (Vietnam) Tungsten Co., Ltd.</v>
      </c>
      <c r="K505" s="51" t="str">
        <f t="shared" si="15"/>
        <v>TungstenTejing (Vietnam) Tungsten Co., Ltd.</v>
      </c>
    </row>
    <row r="506" spans="1:11">
      <c r="A506" s="300" t="s">
        <v>2432</v>
      </c>
      <c r="B506" s="300" t="s">
        <v>4410</v>
      </c>
      <c r="C506" s="300" t="s">
        <v>4410</v>
      </c>
      <c r="D506" s="300" t="s">
        <v>1868</v>
      </c>
      <c r="E506" s="300" t="s">
        <v>2692</v>
      </c>
      <c r="F506" s="302" t="s">
        <v>3317</v>
      </c>
      <c r="G506" s="300"/>
      <c r="H506" s="300" t="s">
        <v>3772</v>
      </c>
      <c r="I506" s="300" t="s">
        <v>3773</v>
      </c>
      <c r="J506" s="51" t="str">
        <f t="shared" si="14"/>
        <v>TungstenVietnam Youngsun Tungsten Industry Co., Ltd.</v>
      </c>
      <c r="K506" s="51" t="str">
        <f t="shared" si="15"/>
        <v>TungstenVietnam Youngsun Tungsten Industry Co., Ltd.</v>
      </c>
    </row>
    <row r="507" spans="1:11">
      <c r="A507" s="300" t="s">
        <v>2432</v>
      </c>
      <c r="B507" s="300" t="s">
        <v>3776</v>
      </c>
      <c r="C507" s="300" t="s">
        <v>1887</v>
      </c>
      <c r="D507" s="300" t="s">
        <v>2261</v>
      </c>
      <c r="E507" s="300" t="s">
        <v>1516</v>
      </c>
      <c r="F507" s="302" t="s">
        <v>3317</v>
      </c>
      <c r="G507" s="300"/>
      <c r="H507" s="300" t="s">
        <v>3774</v>
      </c>
      <c r="I507" s="300" t="s">
        <v>3618</v>
      </c>
      <c r="J507" s="51" t="str">
        <f t="shared" si="14"/>
        <v>TungstenWBH</v>
      </c>
      <c r="K507" s="51" t="str">
        <f t="shared" si="15"/>
        <v>TungstenWBH</v>
      </c>
    </row>
    <row r="508" spans="1:11">
      <c r="A508" s="300" t="s">
        <v>2432</v>
      </c>
      <c r="B508" s="300" t="s">
        <v>3775</v>
      </c>
      <c r="C508" s="300" t="s">
        <v>1887</v>
      </c>
      <c r="D508" s="300" t="s">
        <v>2261</v>
      </c>
      <c r="E508" s="300" t="s">
        <v>1516</v>
      </c>
      <c r="F508" s="302" t="s">
        <v>3317</v>
      </c>
      <c r="G508" s="300"/>
      <c r="H508" s="300" t="s">
        <v>3774</v>
      </c>
      <c r="I508" s="300" t="s">
        <v>3618</v>
      </c>
      <c r="J508" s="51" t="str">
        <f t="shared" si="14"/>
        <v>TungstenWBH,Wolfram [Austria]</v>
      </c>
      <c r="K508" s="51" t="str">
        <f t="shared" si="15"/>
        <v>TungstenWBH,Wolfram [Austria]</v>
      </c>
    </row>
    <row r="509" spans="1:11">
      <c r="A509" s="300" t="s">
        <v>2432</v>
      </c>
      <c r="B509" s="300" t="s">
        <v>1887</v>
      </c>
      <c r="C509" s="300" t="s">
        <v>1887</v>
      </c>
      <c r="D509" s="300" t="s">
        <v>2261</v>
      </c>
      <c r="E509" s="300" t="s">
        <v>1516</v>
      </c>
      <c r="F509" s="302" t="s">
        <v>3317</v>
      </c>
      <c r="G509" s="300"/>
      <c r="H509" s="300" t="s">
        <v>3774</v>
      </c>
      <c r="I509" s="300" t="s">
        <v>3618</v>
      </c>
      <c r="J509" s="51" t="str">
        <f t="shared" si="14"/>
        <v>TungstenWolfram Bergbau und Hütten AG</v>
      </c>
      <c r="K509" s="51" t="str">
        <f t="shared" si="15"/>
        <v>TungstenWolfram Bergbau und Hütten AG</v>
      </c>
    </row>
    <row r="510" spans="1:11">
      <c r="A510" s="305" t="s">
        <v>2432</v>
      </c>
      <c r="B510" s="305" t="s">
        <v>4635</v>
      </c>
      <c r="C510" s="305" t="s">
        <v>4635</v>
      </c>
      <c r="D510" s="300" t="s">
        <v>2362</v>
      </c>
      <c r="E510" s="305" t="s">
        <v>4636</v>
      </c>
      <c r="F510" s="302" t="s">
        <v>3317</v>
      </c>
      <c r="G510" s="300"/>
      <c r="H510" s="300" t="s">
        <v>4637</v>
      </c>
      <c r="I510" s="300" t="s">
        <v>4638</v>
      </c>
      <c r="J510" s="51" t="str">
        <f t="shared" si="14"/>
        <v>TungstenWoltech Korea Co., Ltd.</v>
      </c>
      <c r="K510" s="51" t="str">
        <f t="shared" si="15"/>
        <v>TungstenWoltech Korea Co., Ltd.</v>
      </c>
    </row>
    <row r="511" spans="1:11">
      <c r="A511" s="300" t="s">
        <v>2432</v>
      </c>
      <c r="B511" s="300" t="s">
        <v>3784</v>
      </c>
      <c r="C511" s="300" t="s">
        <v>238</v>
      </c>
      <c r="D511" s="300" t="s">
        <v>2287</v>
      </c>
      <c r="E511" s="300" t="s">
        <v>226</v>
      </c>
      <c r="F511" s="302" t="s">
        <v>3317</v>
      </c>
      <c r="G511" s="300"/>
      <c r="H511" s="300" t="s">
        <v>3778</v>
      </c>
      <c r="I511" s="300" t="s">
        <v>3778</v>
      </c>
      <c r="J511" s="51" t="str">
        <f t="shared" si="14"/>
        <v>TungstenXiamen H.C.</v>
      </c>
      <c r="K511" s="51" t="str">
        <f t="shared" si="15"/>
        <v>TungstenXiamen H.C.</v>
      </c>
    </row>
    <row r="512" spans="1:11">
      <c r="A512" s="300" t="s">
        <v>2432</v>
      </c>
      <c r="B512" s="300" t="s">
        <v>238</v>
      </c>
      <c r="C512" s="300" t="s">
        <v>238</v>
      </c>
      <c r="D512" s="300" t="s">
        <v>2287</v>
      </c>
      <c r="E512" s="300" t="s">
        <v>226</v>
      </c>
      <c r="F512" s="302" t="s">
        <v>3317</v>
      </c>
      <c r="G512" s="300"/>
      <c r="H512" s="300" t="s">
        <v>3778</v>
      </c>
      <c r="I512" s="300" t="s">
        <v>3778</v>
      </c>
      <c r="J512" s="51" t="str">
        <f t="shared" si="14"/>
        <v>TungstenXiamen Tungsten (H.C.) Co., Ltd.</v>
      </c>
      <c r="K512" s="51" t="str">
        <f t="shared" si="15"/>
        <v>TungstenXiamen Tungsten (H.C.) Co., Ltd.</v>
      </c>
    </row>
    <row r="513" spans="1:11">
      <c r="A513" s="300" t="s">
        <v>2432</v>
      </c>
      <c r="B513" s="300" t="s">
        <v>2791</v>
      </c>
      <c r="C513" s="300" t="s">
        <v>2791</v>
      </c>
      <c r="D513" s="300" t="s">
        <v>2287</v>
      </c>
      <c r="E513" s="300" t="s">
        <v>1517</v>
      </c>
      <c r="F513" s="302" t="s">
        <v>3317</v>
      </c>
      <c r="G513" s="300"/>
      <c r="H513" s="300" t="s">
        <v>3777</v>
      </c>
      <c r="I513" s="300" t="s">
        <v>3778</v>
      </c>
      <c r="J513" s="51" t="str">
        <f t="shared" si="14"/>
        <v>TungstenXiamen Tungsten Co., Ltd.</v>
      </c>
      <c r="K513" s="51" t="str">
        <f t="shared" si="15"/>
        <v>TungstenXiamen Tungsten Co., Ltd.</v>
      </c>
    </row>
    <row r="514" spans="1:11">
      <c r="A514" s="300" t="s">
        <v>2432</v>
      </c>
      <c r="B514" s="305" t="s">
        <v>4639</v>
      </c>
      <c r="C514" s="305" t="s">
        <v>4639</v>
      </c>
      <c r="D514" s="300" t="s">
        <v>2287</v>
      </c>
      <c r="E514" s="305" t="s">
        <v>4640</v>
      </c>
      <c r="F514" s="302" t="s">
        <v>3317</v>
      </c>
      <c r="G514" s="300"/>
      <c r="H514" s="300" t="s">
        <v>3676</v>
      </c>
      <c r="I514" s="300" t="s">
        <v>3400</v>
      </c>
      <c r="J514" s="51" t="str">
        <f t="shared" si="14"/>
        <v>TungstenXinfeng Huarui Tungsten &amp; Molybdenum New Material Co., Ltd.</v>
      </c>
      <c r="K514" s="51" t="str">
        <f t="shared" si="15"/>
        <v>TungstenXinfeng Huarui Tungsten &amp; Molybdenum New Material Co., Ltd.</v>
      </c>
    </row>
    <row r="515" spans="1:11">
      <c r="A515" s="300" t="s">
        <v>2432</v>
      </c>
      <c r="B515" s="300" t="s">
        <v>1566</v>
      </c>
      <c r="C515" s="300" t="s">
        <v>1566</v>
      </c>
      <c r="D515" s="300" t="s">
        <v>2287</v>
      </c>
      <c r="E515" s="300" t="s">
        <v>1519</v>
      </c>
      <c r="F515" s="302" t="s">
        <v>3317</v>
      </c>
      <c r="G515" s="300"/>
      <c r="H515" s="300" t="s">
        <v>3779</v>
      </c>
      <c r="I515" s="300" t="s">
        <v>3535</v>
      </c>
      <c r="J515" s="51" t="str">
        <f t="shared" si="14"/>
        <v>TungstenXinhai Rendan Shaoguan Tungsten Co., Ltd.</v>
      </c>
      <c r="K515" s="51" t="str">
        <f t="shared" si="15"/>
        <v>TungstenXinhai Rendan Shaoguan Tungsten Co., Ltd.</v>
      </c>
    </row>
    <row r="516" spans="1:11">
      <c r="A516" s="300" t="s">
        <v>2432</v>
      </c>
      <c r="B516" s="300" t="s">
        <v>3766</v>
      </c>
      <c r="C516" s="300" t="s">
        <v>2787</v>
      </c>
      <c r="D516" s="301" t="s">
        <v>2287</v>
      </c>
      <c r="E516" s="300" t="s">
        <v>1505</v>
      </c>
      <c r="F516" s="302" t="s">
        <v>3317</v>
      </c>
      <c r="G516" s="300"/>
      <c r="H516" s="300" t="s">
        <v>3676</v>
      </c>
      <c r="I516" s="300" t="s">
        <v>3400</v>
      </c>
      <c r="J516" s="51" t="str">
        <f t="shared" si="14"/>
        <v>TungstenZhangyuan Tungsten Co Ltd</v>
      </c>
      <c r="K516" s="51" t="str">
        <f t="shared" si="15"/>
        <v>TungstenZhangyuan Tungsten Co Ltd</v>
      </c>
    </row>
    <row r="517" spans="1:11">
      <c r="A517" s="300" t="s">
        <v>2432</v>
      </c>
      <c r="B517" s="300" t="s">
        <v>3814</v>
      </c>
      <c r="J517" s="51" t="str">
        <f t="shared" si="14"/>
        <v>TungstenSmelter not listed</v>
      </c>
      <c r="K517" s="51" t="str">
        <f t="shared" si="15"/>
        <v>TungstenSmelter not listed</v>
      </c>
    </row>
  </sheetData>
  <sheetProtection sheet="1"/>
  <mergeCells count="1">
    <mergeCell ref="A1:G1"/>
  </mergeCells>
  <phoneticPr fontId="31"/>
  <conditionalFormatting sqref="K5:K224 K226:K287 K289:K449 K451:K516">
    <cfRule type="cellIs" dxfId="4" priority="5" stopIfTrue="1" operator="equal">
      <formula>"Yes"</formula>
    </cfRule>
  </conditionalFormatting>
  <conditionalFormatting sqref="K225">
    <cfRule type="cellIs" dxfId="3" priority="4" stopIfTrue="1" operator="equal">
      <formula>"Yes"</formula>
    </cfRule>
  </conditionalFormatting>
  <conditionalFormatting sqref="K288">
    <cfRule type="cellIs" dxfId="2" priority="3" stopIfTrue="1" operator="equal">
      <formula>"Yes"</formula>
    </cfRule>
  </conditionalFormatting>
  <conditionalFormatting sqref="K450">
    <cfRule type="cellIs" dxfId="1" priority="2" stopIfTrue="1" operator="equal">
      <formula>"Yes"</formula>
    </cfRule>
  </conditionalFormatting>
  <conditionalFormatting sqref="K517">
    <cfRule type="cellIs" dxfId="0" priority="1" stopIfTrue="1" operator="equal">
      <formula>"Yes"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Revision</vt:lpstr>
      <vt:lpstr>Instructions</vt:lpstr>
      <vt:lpstr>Definitions</vt:lpstr>
      <vt:lpstr>Declaration</vt:lpstr>
      <vt:lpstr>Smelter List</vt:lpstr>
      <vt:lpstr>Checker</vt:lpstr>
      <vt:lpstr>Product List</vt:lpstr>
      <vt:lpstr>L</vt:lpstr>
      <vt:lpstr>Smelter Reference List</vt:lpstr>
      <vt:lpstr>C</vt:lpstr>
      <vt:lpstr>Sheet1</vt:lpstr>
      <vt:lpstr>Sheet2</vt:lpstr>
      <vt:lpstr>CL</vt:lpstr>
      <vt:lpstr>LN</vt:lpstr>
      <vt:lpstr>'Smelter List'!Metal</vt:lpstr>
      <vt:lpstr>MetalSmelter</vt:lpstr>
      <vt:lpstr>Declaration!Print_Area</vt:lpstr>
      <vt:lpstr>Declaration!Print_Titles</vt:lpstr>
      <vt:lpstr>'Product List'!Print_Titles</vt:lpstr>
      <vt:lpstr>'Smelter List'!Print_Titles</vt:lpstr>
      <vt:lpstr>SL</vt:lpstr>
      <vt:lpstr>SmelterIdetifiedForMetal</vt:lpstr>
    </vt:vector>
  </TitlesOfParts>
  <Company>EICC/CFSI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K.Stevenson;J.Connors;DrN</dc:creator>
  <cp:lastModifiedBy>Donald Kubiak</cp:lastModifiedBy>
  <cp:lastPrinted>2015-04-21T20:47:43Z</cp:lastPrinted>
  <dcterms:created xsi:type="dcterms:W3CDTF">2010-06-21T21:00:23Z</dcterms:created>
  <dcterms:modified xsi:type="dcterms:W3CDTF">2016-01-25T19:52:22Z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